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codeName="EstaPasta_de_trabalho" defaultThemeVersion="124226"/>
  <bookViews>
    <workbookView xWindow="14340" yWindow="45" windowWidth="13980" windowHeight="11700" tabRatio="752" firstSheet="2" activeTab="2"/>
  </bookViews>
  <sheets>
    <sheet name="INFOs" sheetId="3" r:id="rId1"/>
    <sheet name="documentacao" sheetId="7" r:id="rId2"/>
    <sheet name="hiperlinks" sheetId="12" r:id="rId3"/>
    <sheet name="Hiperlinks - refugo" sheetId="14" r:id="rId4"/>
  </sheets>
  <externalReferences>
    <externalReference r:id="rId5"/>
  </externalReferences>
  <definedNames>
    <definedName name="_xlnm._FilterDatabase" localSheetId="1" hidden="1">documentacao!$A$3:$H$157</definedName>
    <definedName name="_xlnm._FilterDatabase" localSheetId="2" hidden="1">hiperlinks!$A$1:$M$667</definedName>
  </definedNames>
  <calcPr calcId="125725"/>
</workbook>
</file>

<file path=xl/calcChain.xml><?xml version="1.0" encoding="utf-8"?>
<calcChain xmlns="http://schemas.openxmlformats.org/spreadsheetml/2006/main">
  <c r="B549" i="12"/>
  <c r="E661" l="1"/>
  <c r="K663" l="1"/>
  <c r="K662"/>
  <c r="K661"/>
  <c r="K667"/>
  <c r="K666"/>
  <c r="E667"/>
  <c r="B667"/>
  <c r="E666"/>
  <c r="B666"/>
  <c r="K665"/>
  <c r="E665"/>
  <c r="B665"/>
  <c r="K664"/>
  <c r="E664"/>
  <c r="B664"/>
  <c r="E663"/>
  <c r="B663"/>
  <c r="B661"/>
  <c r="B662"/>
  <c r="E662"/>
  <c r="B660"/>
  <c r="K660"/>
  <c r="E660"/>
  <c r="E659"/>
  <c r="B659"/>
  <c r="K658"/>
  <c r="E658"/>
  <c r="B658"/>
  <c r="K656"/>
  <c r="K655"/>
  <c r="K657"/>
  <c r="E657"/>
  <c r="B657"/>
  <c r="E656"/>
  <c r="B656"/>
  <c r="E655"/>
  <c r="B655"/>
  <c r="K642"/>
  <c r="K643"/>
  <c r="K644"/>
  <c r="K645"/>
  <c r="K646"/>
  <c r="K647"/>
  <c r="K648"/>
  <c r="K649"/>
  <c r="K650"/>
  <c r="K651"/>
  <c r="K652"/>
  <c r="K653"/>
  <c r="K654"/>
  <c r="E654"/>
  <c r="B654"/>
  <c r="E653"/>
  <c r="B653"/>
  <c r="E652"/>
  <c r="B652"/>
  <c r="E651"/>
  <c r="B651"/>
  <c r="E650"/>
  <c r="B650"/>
  <c r="E649"/>
  <c r="B649"/>
  <c r="E648"/>
  <c r="B648"/>
  <c r="E647"/>
  <c r="B647"/>
  <c r="E646"/>
  <c r="B646"/>
  <c r="E645"/>
  <c r="B645"/>
  <c r="E644"/>
  <c r="B644"/>
  <c r="E643"/>
  <c r="B643"/>
  <c r="E642"/>
  <c r="B642"/>
  <c r="K641"/>
  <c r="E641"/>
  <c r="B641"/>
  <c r="K640"/>
  <c r="E640"/>
  <c r="B640"/>
  <c r="K639"/>
  <c r="E639"/>
  <c r="B639"/>
  <c r="K638"/>
  <c r="E638"/>
  <c r="B638"/>
  <c r="K637"/>
  <c r="E637"/>
  <c r="B637"/>
  <c r="K635"/>
  <c r="E635"/>
  <c r="B635"/>
  <c r="K636"/>
  <c r="E636"/>
  <c r="B636"/>
  <c r="K634"/>
  <c r="E633"/>
  <c r="E634"/>
  <c r="K633"/>
  <c r="K632"/>
  <c r="E632"/>
  <c r="B632"/>
  <c r="K631"/>
  <c r="E631"/>
  <c r="B631"/>
  <c r="K630"/>
  <c r="E630"/>
  <c r="B630"/>
  <c r="K629"/>
  <c r="E629"/>
  <c r="B629"/>
  <c r="K628"/>
  <c r="E628"/>
  <c r="B628"/>
  <c r="B627"/>
  <c r="K627"/>
  <c r="E627"/>
  <c r="K620"/>
  <c r="E620"/>
  <c r="B620"/>
  <c r="B619"/>
  <c r="K619"/>
  <c r="E619"/>
  <c r="K625"/>
  <c r="E625"/>
  <c r="B625"/>
  <c r="K626"/>
  <c r="E626"/>
  <c r="B626"/>
  <c r="K624"/>
  <c r="E624"/>
  <c r="B624"/>
  <c r="E623"/>
  <c r="B623"/>
  <c r="E622"/>
  <c r="B622"/>
  <c r="E621"/>
  <c r="B621"/>
  <c r="E618"/>
  <c r="K623"/>
  <c r="K622"/>
  <c r="K621"/>
  <c r="K618"/>
  <c r="B618"/>
  <c r="K617"/>
  <c r="E617"/>
  <c r="B617"/>
  <c r="K616"/>
  <c r="E616"/>
  <c r="B616"/>
  <c r="K615"/>
  <c r="E615"/>
  <c r="B615"/>
  <c r="K614"/>
  <c r="E614"/>
  <c r="B614"/>
  <c r="K613"/>
  <c r="E613"/>
  <c r="B613"/>
  <c r="K612"/>
  <c r="E612"/>
  <c r="B612"/>
  <c r="E611"/>
  <c r="B611"/>
  <c r="K611"/>
  <c r="K610"/>
  <c r="K609"/>
  <c r="K608"/>
  <c r="K607"/>
  <c r="K606"/>
  <c r="E610"/>
  <c r="B610"/>
  <c r="E609"/>
  <c r="B609"/>
  <c r="E608"/>
  <c r="B608"/>
  <c r="E607"/>
  <c r="B607"/>
  <c r="E606"/>
  <c r="B606"/>
  <c r="E605"/>
  <c r="B605"/>
  <c r="E604"/>
  <c r="B604"/>
  <c r="K605"/>
  <c r="K604"/>
  <c r="K603"/>
  <c r="E603"/>
  <c r="B603"/>
  <c r="K602"/>
  <c r="E602"/>
  <c r="B602"/>
  <c r="K601"/>
  <c r="E601"/>
  <c r="B601"/>
  <c r="K600"/>
  <c r="E600"/>
  <c r="B600"/>
  <c r="K599"/>
  <c r="K598"/>
  <c r="E599"/>
  <c r="B599"/>
  <c r="E598"/>
  <c r="B598"/>
  <c r="B478"/>
  <c r="K597"/>
  <c r="E597"/>
  <c r="B597"/>
  <c r="K596"/>
  <c r="E596"/>
  <c r="B596"/>
  <c r="K594"/>
  <c r="E595"/>
  <c r="B595"/>
  <c r="E594"/>
  <c r="B594"/>
  <c r="K593"/>
  <c r="E593"/>
  <c r="B593"/>
  <c r="K592"/>
  <c r="E592"/>
  <c r="B592"/>
  <c r="K591"/>
  <c r="E591"/>
  <c r="B591"/>
  <c r="K590"/>
  <c r="E590"/>
  <c r="B590"/>
  <c r="K589"/>
  <c r="E589"/>
  <c r="B589"/>
  <c r="E588"/>
  <c r="B588"/>
  <c r="K587"/>
  <c r="E587"/>
  <c r="B587"/>
  <c r="E586" l="1"/>
  <c r="B586"/>
  <c r="K585"/>
  <c r="E585"/>
  <c r="B585"/>
  <c r="K584"/>
  <c r="E584"/>
  <c r="B584"/>
  <c r="K583"/>
  <c r="K582"/>
  <c r="E583"/>
  <c r="B583"/>
  <c r="E582"/>
  <c r="B582"/>
  <c r="K581"/>
  <c r="E581"/>
  <c r="B581"/>
  <c r="E580"/>
  <c r="B580"/>
  <c r="E579"/>
  <c r="B579"/>
  <c r="E578"/>
  <c r="B578"/>
  <c r="K577"/>
  <c r="E577"/>
  <c r="B577"/>
  <c r="K576"/>
  <c r="E576"/>
  <c r="B576"/>
  <c r="K575"/>
  <c r="E575"/>
  <c r="B575"/>
  <c r="K574"/>
  <c r="E574"/>
  <c r="B574"/>
  <c r="E573"/>
  <c r="B573"/>
  <c r="E572"/>
  <c r="B572"/>
  <c r="E571"/>
  <c r="B571"/>
  <c r="K570"/>
  <c r="E570"/>
  <c r="B570"/>
  <c r="K569"/>
  <c r="E569"/>
  <c r="B569"/>
  <c r="B568"/>
  <c r="E568"/>
  <c r="E567"/>
  <c r="B567"/>
  <c r="K566"/>
  <c r="E566"/>
  <c r="B566"/>
  <c r="E565"/>
  <c r="B565"/>
  <c r="E564"/>
  <c r="B564"/>
  <c r="E563"/>
  <c r="B563"/>
  <c r="K560"/>
  <c r="K561"/>
  <c r="K562"/>
  <c r="K557"/>
  <c r="K558"/>
  <c r="K559"/>
  <c r="E550"/>
  <c r="E551"/>
  <c r="E552"/>
  <c r="E553"/>
  <c r="E554"/>
  <c r="E555"/>
  <c r="E556"/>
  <c r="E557"/>
  <c r="E558"/>
  <c r="E559"/>
  <c r="K553"/>
  <c r="K554"/>
  <c r="K555"/>
  <c r="K556"/>
  <c r="K552"/>
  <c r="K547"/>
  <c r="K548"/>
  <c r="K550"/>
  <c r="K551"/>
  <c r="E549" l="1"/>
  <c r="B550"/>
  <c r="B551"/>
  <c r="B552"/>
  <c r="B553"/>
  <c r="B554"/>
  <c r="B555"/>
  <c r="B556"/>
  <c r="B557"/>
  <c r="B558"/>
  <c r="B559"/>
  <c r="B560"/>
  <c r="B561"/>
  <c r="B562"/>
  <c r="B548"/>
  <c r="E560" l="1"/>
  <c r="E561"/>
  <c r="E562"/>
  <c r="E548"/>
  <c r="E547"/>
  <c r="B547"/>
  <c r="B546"/>
  <c r="E546"/>
  <c r="K546"/>
  <c r="L545"/>
  <c r="K545"/>
  <c r="E545"/>
  <c r="B545"/>
  <c r="K544"/>
  <c r="E544"/>
  <c r="B544"/>
  <c r="E543"/>
  <c r="B543"/>
  <c r="K453"/>
  <c r="E453"/>
  <c r="B453"/>
  <c r="B541"/>
  <c r="K542"/>
  <c r="E542"/>
  <c r="B542"/>
  <c r="K541"/>
  <c r="E541"/>
  <c r="K540"/>
  <c r="E540"/>
  <c r="B540"/>
  <c r="K539"/>
  <c r="E539"/>
  <c r="B539"/>
  <c r="K538"/>
  <c r="E538"/>
  <c r="B538"/>
  <c r="K537"/>
  <c r="K536"/>
  <c r="E537"/>
  <c r="B537"/>
  <c r="E536"/>
  <c r="B536"/>
  <c r="K535"/>
  <c r="E535"/>
  <c r="B535"/>
  <c r="K534"/>
  <c r="K533"/>
  <c r="K532"/>
  <c r="E534"/>
  <c r="B534"/>
  <c r="E533"/>
  <c r="B533"/>
  <c r="E532"/>
  <c r="B532"/>
  <c r="K531" l="1"/>
  <c r="E531"/>
  <c r="B531"/>
  <c r="K530"/>
  <c r="E530"/>
  <c r="B530"/>
  <c r="K529"/>
  <c r="E529"/>
  <c r="B529"/>
  <c r="K528"/>
  <c r="K527"/>
  <c r="E528"/>
  <c r="B528"/>
  <c r="E527"/>
  <c r="B527"/>
  <c r="K526"/>
  <c r="E526"/>
  <c r="B526"/>
  <c r="E516"/>
  <c r="E517"/>
  <c r="E518"/>
  <c r="E519"/>
  <c r="E520"/>
  <c r="E521"/>
  <c r="E522"/>
  <c r="E523"/>
  <c r="E524"/>
  <c r="E525"/>
  <c r="E515"/>
  <c r="B525"/>
  <c r="B524"/>
  <c r="B523"/>
  <c r="B522"/>
  <c r="B521"/>
  <c r="B520"/>
  <c r="B519"/>
  <c r="B518"/>
  <c r="B517"/>
  <c r="B516"/>
  <c r="B515"/>
  <c r="K514"/>
  <c r="E514"/>
  <c r="B514"/>
  <c r="K513"/>
  <c r="E513"/>
  <c r="B513"/>
  <c r="K512"/>
  <c r="E512"/>
  <c r="B512"/>
  <c r="K511"/>
  <c r="E511"/>
  <c r="B511"/>
  <c r="K510"/>
  <c r="E510"/>
  <c r="B510"/>
  <c r="K509" l="1"/>
  <c r="E509"/>
  <c r="B509"/>
  <c r="B508"/>
  <c r="E508"/>
  <c r="K508"/>
  <c r="K507"/>
  <c r="E507"/>
  <c r="B507"/>
  <c r="K506"/>
  <c r="E506"/>
  <c r="B506"/>
  <c r="K505"/>
  <c r="E505"/>
  <c r="B505"/>
  <c r="K504"/>
  <c r="E504"/>
  <c r="B504"/>
  <c r="E503"/>
  <c r="B503"/>
  <c r="K502"/>
  <c r="E502"/>
  <c r="B502"/>
  <c r="K501"/>
  <c r="E501"/>
  <c r="B501"/>
  <c r="K500"/>
  <c r="E500"/>
  <c r="B500"/>
  <c r="E499"/>
  <c r="B499"/>
  <c r="E498"/>
  <c r="B498"/>
  <c r="E497"/>
  <c r="B497"/>
  <c r="E490"/>
  <c r="B490"/>
  <c r="E496"/>
  <c r="B496"/>
  <c r="E495"/>
  <c r="B495"/>
  <c r="E494"/>
  <c r="B494"/>
  <c r="E493"/>
  <c r="B493"/>
  <c r="E492"/>
  <c r="B492"/>
  <c r="E491"/>
  <c r="B491"/>
  <c r="E489"/>
  <c r="B489"/>
  <c r="E488"/>
  <c r="B488"/>
  <c r="K485"/>
  <c r="K484"/>
  <c r="K483"/>
  <c r="K482"/>
  <c r="E487"/>
  <c r="B487"/>
  <c r="E486"/>
  <c r="B486"/>
  <c r="E485"/>
  <c r="B485"/>
  <c r="E484"/>
  <c r="B484"/>
  <c r="E483"/>
  <c r="B483"/>
  <c r="E482"/>
  <c r="B482"/>
  <c r="B481"/>
  <c r="K481"/>
  <c r="E481"/>
  <c r="K480"/>
  <c r="E480"/>
  <c r="B480"/>
  <c r="K479"/>
  <c r="E479"/>
  <c r="B479"/>
  <c r="E478"/>
  <c r="E477"/>
  <c r="B477"/>
  <c r="K476"/>
  <c r="E476"/>
  <c r="B476"/>
  <c r="K475" l="1"/>
  <c r="K459"/>
  <c r="K457"/>
  <c r="E475"/>
  <c r="B475"/>
  <c r="E459"/>
  <c r="B459"/>
  <c r="E457"/>
  <c r="B457"/>
  <c r="K454"/>
  <c r="E454"/>
  <c r="B454"/>
  <c r="E472"/>
  <c r="B472"/>
  <c r="K474"/>
  <c r="E474"/>
  <c r="B474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E307"/>
  <c r="E308"/>
  <c r="E309"/>
  <c r="E310"/>
  <c r="E311"/>
  <c r="E312"/>
  <c r="E313"/>
  <c r="E314"/>
  <c r="E315"/>
  <c r="E316"/>
  <c r="E317"/>
  <c r="E318"/>
  <c r="E319"/>
  <c r="E320"/>
  <c r="E321"/>
  <c r="E322"/>
  <c r="E323"/>
  <c r="E324"/>
  <c r="E325"/>
  <c r="E326"/>
  <c r="E327"/>
  <c r="E328"/>
  <c r="E329"/>
  <c r="E330"/>
  <c r="E331"/>
  <c r="E332"/>
  <c r="E333"/>
  <c r="E334"/>
  <c r="E335"/>
  <c r="E336"/>
  <c r="E337"/>
  <c r="E338"/>
  <c r="E339"/>
  <c r="E340"/>
  <c r="E341"/>
  <c r="E342"/>
  <c r="E343"/>
  <c r="E344"/>
  <c r="E345"/>
  <c r="E346"/>
  <c r="E347"/>
  <c r="E348"/>
  <c r="E349"/>
  <c r="E350"/>
  <c r="E351"/>
  <c r="E352"/>
  <c r="E353"/>
  <c r="E354"/>
  <c r="E355"/>
  <c r="E356"/>
  <c r="E357"/>
  <c r="E358"/>
  <c r="E359"/>
  <c r="E360"/>
  <c r="E361"/>
  <c r="E362"/>
  <c r="E363"/>
  <c r="E364"/>
  <c r="E365"/>
  <c r="E366"/>
  <c r="E367"/>
  <c r="E368"/>
  <c r="E369"/>
  <c r="E370"/>
  <c r="E371"/>
  <c r="E372"/>
  <c r="E373"/>
  <c r="E374"/>
  <c r="E375"/>
  <c r="E376"/>
  <c r="E377"/>
  <c r="E378"/>
  <c r="E379"/>
  <c r="E380"/>
  <c r="E381"/>
  <c r="E382"/>
  <c r="E383"/>
  <c r="E384"/>
  <c r="E385"/>
  <c r="E386"/>
  <c r="E387"/>
  <c r="E388"/>
  <c r="E389"/>
  <c r="E390"/>
  <c r="E391"/>
  <c r="E392"/>
  <c r="E393"/>
  <c r="E394"/>
  <c r="E395"/>
  <c r="E396"/>
  <c r="E397"/>
  <c r="E398"/>
  <c r="E399"/>
  <c r="E400"/>
  <c r="E401"/>
  <c r="E402"/>
  <c r="E403"/>
  <c r="E404"/>
  <c r="E405"/>
  <c r="E406"/>
  <c r="E407"/>
  <c r="E408"/>
  <c r="E409"/>
  <c r="E410"/>
  <c r="E411"/>
  <c r="E412"/>
  <c r="E413"/>
  <c r="E414"/>
  <c r="E415"/>
  <c r="E416"/>
  <c r="E417"/>
  <c r="E418"/>
  <c r="E419"/>
  <c r="E420"/>
  <c r="E421"/>
  <c r="E422"/>
  <c r="E423"/>
  <c r="E424"/>
  <c r="E425"/>
  <c r="E426"/>
  <c r="E427"/>
  <c r="E428"/>
  <c r="E429"/>
  <c r="E430"/>
  <c r="E431"/>
  <c r="E432"/>
  <c r="E433"/>
  <c r="E434"/>
  <c r="E435"/>
  <c r="E436"/>
  <c r="E437"/>
  <c r="E438"/>
  <c r="E439"/>
  <c r="E440"/>
  <c r="E441"/>
  <c r="E442"/>
  <c r="E443"/>
  <c r="E444"/>
  <c r="E445"/>
  <c r="E446"/>
  <c r="E447"/>
  <c r="E448"/>
  <c r="E449"/>
  <c r="E450"/>
  <c r="E451"/>
  <c r="E452"/>
  <c r="E455"/>
  <c r="E458"/>
  <c r="E473"/>
  <c r="E456"/>
  <c r="E460"/>
  <c r="E461"/>
  <c r="E462"/>
  <c r="E463"/>
  <c r="E464"/>
  <c r="E465"/>
  <c r="E466"/>
  <c r="E467"/>
  <c r="E468"/>
  <c r="E469"/>
  <c r="E470"/>
  <c r="E471"/>
  <c r="E2"/>
  <c r="Q445" i="14"/>
  <c r="Q444"/>
  <c r="Q273"/>
  <c r="G234"/>
  <c r="G232"/>
  <c r="G231"/>
  <c r="G230"/>
  <c r="G222"/>
  <c r="G221"/>
  <c r="G220"/>
  <c r="G138"/>
  <c r="G137"/>
  <c r="G136"/>
  <c r="G135"/>
  <c r="G134"/>
  <c r="G133"/>
  <c r="G132"/>
  <c r="G131"/>
  <c r="G130"/>
  <c r="G129"/>
  <c r="G128"/>
  <c r="G127"/>
  <c r="G126"/>
  <c r="G125"/>
  <c r="G124"/>
  <c r="G123"/>
  <c r="G24"/>
  <c r="G23"/>
  <c r="G22"/>
  <c r="G21"/>
  <c r="G20"/>
  <c r="G19"/>
  <c r="Q18"/>
  <c r="G18"/>
  <c r="G16"/>
  <c r="G15"/>
  <c r="G14"/>
  <c r="G7"/>
  <c r="G6"/>
  <c r="G5"/>
  <c r="G4"/>
  <c r="G3"/>
  <c r="G2"/>
  <c r="K471" i="12"/>
  <c r="B471"/>
  <c r="B470"/>
  <c r="B469"/>
  <c r="B468"/>
  <c r="B467"/>
  <c r="B466"/>
  <c r="B465"/>
  <c r="B464"/>
  <c r="B463"/>
  <c r="B462"/>
  <c r="B461"/>
  <c r="B460"/>
  <c r="K456"/>
  <c r="K473"/>
  <c r="K458"/>
  <c r="K455"/>
  <c r="K452"/>
  <c r="B456"/>
  <c r="B473"/>
  <c r="B458"/>
  <c r="B455"/>
  <c r="B452"/>
  <c r="K451"/>
  <c r="K450"/>
  <c r="B451"/>
  <c r="B450"/>
  <c r="K449"/>
  <c r="B449"/>
  <c r="B448"/>
  <c r="B447"/>
  <c r="K446"/>
  <c r="K445"/>
  <c r="B446"/>
  <c r="B445"/>
  <c r="K444"/>
  <c r="B444"/>
  <c r="K443"/>
  <c r="B443"/>
  <c r="B442"/>
  <c r="B441"/>
  <c r="B440"/>
  <c r="B439"/>
  <c r="B438"/>
  <c r="B437"/>
  <c r="K439" l="1"/>
  <c r="K438"/>
  <c r="K437"/>
  <c r="K436"/>
  <c r="B436"/>
  <c r="B435"/>
  <c r="B434"/>
  <c r="K435"/>
  <c r="K434"/>
  <c r="K433"/>
  <c r="B433"/>
  <c r="K432"/>
  <c r="B432"/>
  <c r="B429"/>
  <c r="B430"/>
  <c r="B431"/>
  <c r="K429"/>
  <c r="K430"/>
  <c r="K431"/>
  <c r="K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8"/>
  <c r="K199"/>
  <c r="K200"/>
  <c r="K201"/>
  <c r="K202"/>
  <c r="K203"/>
  <c r="K204"/>
  <c r="K205"/>
  <c r="K206"/>
  <c r="K207"/>
  <c r="K208"/>
  <c r="K209"/>
  <c r="K210"/>
  <c r="K211"/>
  <c r="K212"/>
  <c r="K213"/>
  <c r="K214"/>
  <c r="K215"/>
  <c r="K216"/>
  <c r="K217"/>
  <c r="K218"/>
  <c r="K219"/>
  <c r="K220"/>
  <c r="K221"/>
  <c r="K222"/>
  <c r="K223"/>
  <c r="K224"/>
  <c r="K225"/>
  <c r="K226"/>
  <c r="K227"/>
  <c r="K228"/>
  <c r="K229"/>
  <c r="K230"/>
  <c r="K231"/>
  <c r="K232"/>
  <c r="K233"/>
  <c r="K234"/>
  <c r="K235"/>
  <c r="K236"/>
  <c r="K237"/>
  <c r="K238"/>
  <c r="K239"/>
  <c r="K240"/>
  <c r="K241"/>
  <c r="K242"/>
  <c r="K243"/>
  <c r="K244"/>
  <c r="K245"/>
  <c r="K246"/>
  <c r="K247"/>
  <c r="K248"/>
  <c r="K249"/>
  <c r="K250"/>
  <c r="K251"/>
  <c r="K252"/>
  <c r="K253"/>
  <c r="K254"/>
  <c r="K255"/>
  <c r="K256"/>
  <c r="K257"/>
  <c r="K258"/>
  <c r="K259"/>
  <c r="K260"/>
  <c r="K261"/>
  <c r="K262"/>
  <c r="K263"/>
  <c r="K264"/>
  <c r="K265"/>
  <c r="K266"/>
  <c r="K267"/>
  <c r="K268"/>
  <c r="K269"/>
  <c r="K270"/>
  <c r="K271"/>
  <c r="K272"/>
  <c r="K273"/>
  <c r="K274"/>
  <c r="K275"/>
  <c r="K276"/>
  <c r="K277"/>
  <c r="K278"/>
  <c r="K279"/>
  <c r="K280"/>
  <c r="K281"/>
  <c r="K282"/>
  <c r="K283"/>
  <c r="K284"/>
  <c r="K285"/>
  <c r="K286"/>
  <c r="K287"/>
  <c r="K288"/>
  <c r="K289"/>
  <c r="K290"/>
  <c r="K291"/>
  <c r="K292"/>
  <c r="K293"/>
  <c r="K294"/>
  <c r="K295"/>
  <c r="K296"/>
  <c r="K297"/>
  <c r="K298"/>
  <c r="K299"/>
  <c r="K300"/>
  <c r="K301"/>
  <c r="K302"/>
  <c r="K303"/>
  <c r="K304"/>
  <c r="K305"/>
  <c r="K306"/>
  <c r="K307"/>
  <c r="K308"/>
  <c r="K309"/>
  <c r="K310"/>
  <c r="K311"/>
  <c r="K312"/>
  <c r="K313"/>
  <c r="K314"/>
  <c r="K315"/>
  <c r="K316"/>
  <c r="K317"/>
  <c r="K318"/>
  <c r="K319"/>
  <c r="K320"/>
  <c r="K321"/>
  <c r="K322"/>
  <c r="K323"/>
  <c r="K324"/>
  <c r="K325"/>
  <c r="K326"/>
  <c r="K327"/>
  <c r="K328"/>
  <c r="K329"/>
  <c r="K330"/>
  <c r="K331"/>
  <c r="K332"/>
  <c r="K333"/>
  <c r="K334"/>
  <c r="K335"/>
  <c r="K336"/>
  <c r="K337"/>
  <c r="K338"/>
  <c r="K339"/>
  <c r="K340"/>
  <c r="K341"/>
  <c r="K342"/>
  <c r="K343"/>
  <c r="K344"/>
  <c r="K345"/>
  <c r="K346"/>
  <c r="K347"/>
  <c r="K348"/>
  <c r="K349"/>
  <c r="K350"/>
  <c r="K351"/>
  <c r="K352"/>
  <c r="K353"/>
  <c r="K354"/>
  <c r="K355"/>
  <c r="K356"/>
  <c r="K357"/>
  <c r="K358"/>
  <c r="K359"/>
  <c r="K360"/>
  <c r="K361"/>
  <c r="K362"/>
  <c r="K363"/>
  <c r="K364"/>
  <c r="K365"/>
  <c r="K366"/>
  <c r="K367"/>
  <c r="K368"/>
  <c r="K369"/>
  <c r="K370"/>
  <c r="K371"/>
  <c r="K372"/>
  <c r="K373"/>
  <c r="K374"/>
  <c r="K375"/>
  <c r="K376"/>
  <c r="K377"/>
  <c r="K378"/>
  <c r="K379"/>
  <c r="K380"/>
  <c r="K381"/>
  <c r="K382"/>
  <c r="K383"/>
  <c r="K384"/>
  <c r="K385"/>
  <c r="K386"/>
  <c r="K387"/>
  <c r="K388"/>
  <c r="K389"/>
  <c r="K390"/>
  <c r="K391"/>
  <c r="K392"/>
  <c r="K393"/>
  <c r="K394"/>
  <c r="K395"/>
  <c r="K396"/>
  <c r="K397"/>
  <c r="K398"/>
  <c r="K399"/>
  <c r="K400"/>
  <c r="K401"/>
  <c r="K402"/>
  <c r="K403"/>
  <c r="K404"/>
  <c r="K405"/>
  <c r="K406"/>
  <c r="K407"/>
  <c r="K408"/>
  <c r="K409"/>
  <c r="K410"/>
  <c r="K411"/>
  <c r="K412"/>
  <c r="K413"/>
  <c r="K414"/>
  <c r="K415"/>
  <c r="K416"/>
  <c r="K417"/>
  <c r="K418"/>
  <c r="K419"/>
  <c r="K420"/>
  <c r="K421"/>
  <c r="K422"/>
  <c r="K423"/>
  <c r="K424"/>
  <c r="K425"/>
  <c r="K426"/>
  <c r="K427"/>
  <c r="K428"/>
  <c r="K2"/>
  <c r="B428"/>
  <c r="B427"/>
  <c r="B426"/>
  <c r="B425"/>
  <c r="B3"/>
  <c r="B4"/>
  <c r="M4"/>
  <c r="B424"/>
  <c r="B423"/>
  <c r="B422"/>
  <c r="B265"/>
  <c r="B264"/>
  <c r="B263"/>
  <c r="B262"/>
  <c r="B160"/>
  <c r="B159"/>
  <c r="B368"/>
  <c r="B367"/>
  <c r="B366"/>
  <c r="B365"/>
  <c r="B364"/>
  <c r="B308"/>
  <c r="B107"/>
  <c r="B106"/>
  <c r="B105"/>
  <c r="B104"/>
  <c r="B103"/>
  <c r="B113"/>
  <c r="B112"/>
  <c r="B162"/>
  <c r="B163"/>
  <c r="B164"/>
  <c r="B165"/>
  <c r="B108"/>
  <c r="B109"/>
  <c r="B110"/>
  <c r="B111"/>
  <c r="B170"/>
  <c r="B153"/>
  <c r="B154"/>
  <c r="B155"/>
  <c r="B161"/>
  <c r="B156"/>
  <c r="B157"/>
  <c r="B158"/>
  <c r="B152"/>
  <c r="B151"/>
  <c r="B150"/>
  <c r="B149"/>
  <c r="B148"/>
  <c r="B147"/>
  <c r="B146"/>
  <c r="B145"/>
  <c r="B144"/>
  <c r="B143"/>
  <c r="B142"/>
  <c r="B354"/>
  <c r="B355"/>
  <c r="B356"/>
  <c r="B357"/>
  <c r="B358"/>
  <c r="B359"/>
  <c r="B360"/>
  <c r="B361"/>
  <c r="B362"/>
  <c r="B363"/>
  <c r="B325"/>
  <c r="B326"/>
  <c r="B327"/>
  <c r="B328"/>
  <c r="B329"/>
  <c r="B330"/>
  <c r="B331"/>
  <c r="B332"/>
  <c r="B333"/>
  <c r="B334"/>
  <c r="B353"/>
  <c r="B352"/>
  <c r="B351"/>
  <c r="B350"/>
  <c r="B349"/>
  <c r="B348"/>
  <c r="B347"/>
  <c r="B346"/>
  <c r="B322"/>
  <c r="B323"/>
  <c r="B324"/>
  <c r="B372"/>
  <c r="B373"/>
  <c r="B374"/>
  <c r="B375"/>
  <c r="B376"/>
  <c r="B369"/>
  <c r="B382"/>
  <c r="B343"/>
  <c r="B344"/>
  <c r="B345"/>
  <c r="H323"/>
  <c r="H321"/>
  <c r="H319"/>
  <c r="H316"/>
  <c r="H314"/>
  <c r="B379"/>
  <c r="B380"/>
  <c r="B381"/>
  <c r="B310"/>
  <c r="B338"/>
  <c r="B339"/>
  <c r="B340"/>
  <c r="B341"/>
  <c r="B342"/>
  <c r="B311"/>
  <c r="B312"/>
  <c r="B313"/>
  <c r="B314"/>
  <c r="B315"/>
  <c r="B316"/>
  <c r="B317"/>
  <c r="B318"/>
  <c r="B319"/>
  <c r="B320"/>
  <c r="B321"/>
  <c r="B337"/>
  <c r="B336"/>
  <c r="B335"/>
  <c r="B378"/>
  <c r="B377"/>
  <c r="B50"/>
  <c r="B49"/>
  <c r="B48"/>
  <c r="B307"/>
  <c r="B261"/>
  <c r="B370"/>
  <c r="B268"/>
  <c r="B169"/>
  <c r="B267"/>
  <c r="B168"/>
  <c r="B7"/>
  <c r="B51"/>
  <c r="B199"/>
  <c r="B269"/>
  <c r="B395"/>
  <c r="B408"/>
  <c r="B421"/>
  <c r="B290"/>
  <c r="B301"/>
  <c r="B309"/>
  <c r="B371"/>
  <c r="B167"/>
  <c r="B266"/>
  <c r="B289"/>
  <c r="B300"/>
  <c r="B141"/>
  <c r="B200"/>
  <c r="B302"/>
  <c r="B2"/>
  <c r="B5"/>
  <c r="B6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66"/>
  <c r="B171"/>
  <c r="B172"/>
  <c r="B173"/>
  <c r="B174"/>
  <c r="B175"/>
  <c r="B176"/>
  <c r="B177"/>
  <c r="B178"/>
  <c r="B179"/>
  <c r="B180"/>
  <c r="B181"/>
  <c r="B182"/>
  <c r="B183"/>
  <c r="B196"/>
  <c r="B197"/>
  <c r="B198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248"/>
  <c r="B249"/>
  <c r="B250"/>
  <c r="B251"/>
  <c r="B252"/>
  <c r="B253"/>
  <c r="B254"/>
  <c r="B383"/>
  <c r="B396"/>
  <c r="B409"/>
  <c r="B384"/>
  <c r="B385"/>
  <c r="B386"/>
  <c r="B387"/>
  <c r="B388"/>
  <c r="B389"/>
  <c r="B400"/>
  <c r="B413"/>
  <c r="B390"/>
  <c r="B401"/>
  <c r="B414"/>
  <c r="B391"/>
  <c r="B402"/>
  <c r="B415"/>
  <c r="B392"/>
  <c r="B403"/>
  <c r="B416"/>
  <c r="B393"/>
  <c r="B404"/>
  <c r="B417"/>
  <c r="B394"/>
  <c r="B405"/>
  <c r="B418"/>
  <c r="B270"/>
  <c r="B271"/>
  <c r="B272"/>
  <c r="B273"/>
  <c r="B274"/>
  <c r="B275"/>
  <c r="B276"/>
  <c r="B277"/>
  <c r="B278"/>
  <c r="B279"/>
  <c r="B280"/>
  <c r="B281"/>
  <c r="B282"/>
  <c r="B283"/>
  <c r="B284"/>
  <c r="B285"/>
  <c r="B286"/>
  <c r="B287"/>
  <c r="B288"/>
  <c r="B291"/>
  <c r="B292"/>
  <c r="B293"/>
  <c r="B294"/>
  <c r="B295"/>
  <c r="B296"/>
  <c r="B297"/>
  <c r="B298"/>
  <c r="B299"/>
  <c r="B303"/>
  <c r="B304"/>
  <c r="B305"/>
  <c r="B306"/>
  <c r="B42"/>
  <c r="B43"/>
  <c r="B44"/>
  <c r="B45"/>
  <c r="B46"/>
  <c r="B47"/>
  <c r="B397"/>
  <c r="B410"/>
  <c r="B398"/>
  <c r="B411"/>
  <c r="B399"/>
  <c r="B412"/>
  <c r="B406"/>
  <c r="B419"/>
  <c r="B407"/>
  <c r="B420"/>
  <c r="B255"/>
  <c r="B256"/>
  <c r="B257"/>
  <c r="B258"/>
  <c r="B259"/>
  <c r="B260"/>
  <c r="B184"/>
  <c r="B185"/>
  <c r="B186"/>
  <c r="B187"/>
  <c r="B188"/>
  <c r="B189"/>
  <c r="B190"/>
  <c r="B191"/>
  <c r="B192"/>
  <c r="B193"/>
  <c r="B194"/>
  <c r="B195"/>
  <c r="B5" i="7"/>
  <c r="C5"/>
  <c r="D5"/>
  <c r="E5"/>
  <c r="F5"/>
  <c r="G5" s="1"/>
  <c r="B6"/>
  <c r="C6"/>
  <c r="D6"/>
  <c r="E6"/>
  <c r="F6"/>
  <c r="G6" s="1"/>
  <c r="B7"/>
  <c r="C7"/>
  <c r="D7"/>
  <c r="E7"/>
  <c r="F7"/>
  <c r="G7" s="1"/>
  <c r="B8"/>
  <c r="C8"/>
  <c r="D8"/>
  <c r="E8"/>
  <c r="F8"/>
  <c r="G8" s="1"/>
  <c r="B9"/>
  <c r="C9"/>
  <c r="D9"/>
  <c r="E9"/>
  <c r="F9"/>
  <c r="G9" s="1"/>
  <c r="B10"/>
  <c r="C10"/>
  <c r="D10"/>
  <c r="E10"/>
  <c r="F10"/>
  <c r="G10" s="1"/>
  <c r="B11"/>
  <c r="C11"/>
  <c r="D11"/>
  <c r="E11"/>
  <c r="F11"/>
  <c r="G11" s="1"/>
  <c r="B12"/>
  <c r="C12"/>
  <c r="D12"/>
  <c r="E12"/>
  <c r="F12"/>
  <c r="G12" s="1"/>
  <c r="B13"/>
  <c r="C13"/>
  <c r="D13"/>
  <c r="E13"/>
  <c r="F13"/>
  <c r="G13" s="1"/>
  <c r="B14"/>
  <c r="C14"/>
  <c r="D14"/>
  <c r="E14"/>
  <c r="F14"/>
  <c r="G14"/>
  <c r="B15"/>
  <c r="C15"/>
  <c r="D15"/>
  <c r="E15"/>
  <c r="F15"/>
  <c r="G15" s="1"/>
  <c r="B16"/>
  <c r="C16"/>
  <c r="D16"/>
  <c r="E16"/>
  <c r="F16"/>
  <c r="G16"/>
  <c r="B17"/>
  <c r="C17"/>
  <c r="D17"/>
  <c r="E17"/>
  <c r="F17"/>
  <c r="G17" s="1"/>
  <c r="B18"/>
  <c r="C18"/>
  <c r="D18"/>
  <c r="E18"/>
  <c r="F18"/>
  <c r="G18" s="1"/>
  <c r="B19"/>
  <c r="C19"/>
  <c r="D19"/>
  <c r="E19"/>
  <c r="F19"/>
  <c r="G19" s="1"/>
  <c r="B20"/>
  <c r="C20"/>
  <c r="D20"/>
  <c r="E20"/>
  <c r="F20"/>
  <c r="G20"/>
  <c r="B21"/>
  <c r="C21"/>
  <c r="D21"/>
  <c r="E21"/>
  <c r="F21"/>
  <c r="G21" s="1"/>
  <c r="B22"/>
  <c r="C22"/>
  <c r="D22"/>
  <c r="E22"/>
  <c r="F22"/>
  <c r="G22" s="1"/>
  <c r="B23"/>
  <c r="C23"/>
  <c r="D23"/>
  <c r="E23"/>
  <c r="F23"/>
  <c r="G23" s="1"/>
  <c r="B24"/>
  <c r="C24"/>
  <c r="D24"/>
  <c r="E24"/>
  <c r="F24"/>
  <c r="G24" s="1"/>
  <c r="B25"/>
  <c r="C25"/>
  <c r="D25"/>
  <c r="E25"/>
  <c r="F25"/>
  <c r="G25" s="1"/>
  <c r="B26"/>
  <c r="C26"/>
  <c r="D26"/>
  <c r="E26"/>
  <c r="F26"/>
  <c r="G26" s="1"/>
  <c r="B27"/>
  <c r="C27"/>
  <c r="D27"/>
  <c r="E27"/>
  <c r="F27"/>
  <c r="G27" s="1"/>
  <c r="B28"/>
  <c r="C28"/>
  <c r="D28"/>
  <c r="E28"/>
  <c r="F28"/>
  <c r="G28"/>
  <c r="B29"/>
  <c r="C29"/>
  <c r="D29"/>
  <c r="E29"/>
  <c r="F29"/>
  <c r="G29" s="1"/>
  <c r="B30"/>
  <c r="C30"/>
  <c r="D30"/>
  <c r="E30"/>
  <c r="F30"/>
  <c r="G30"/>
  <c r="B31"/>
  <c r="C31"/>
  <c r="D31"/>
  <c r="E31"/>
  <c r="F31"/>
  <c r="G31" s="1"/>
  <c r="B32"/>
  <c r="C32"/>
  <c r="D32"/>
  <c r="E32"/>
  <c r="F32"/>
  <c r="G32"/>
  <c r="B33"/>
  <c r="C33"/>
  <c r="D33"/>
  <c r="E33"/>
  <c r="F33"/>
  <c r="G33" s="1"/>
  <c r="B34"/>
  <c r="C34"/>
  <c r="D34"/>
  <c r="E34"/>
  <c r="F34"/>
  <c r="G34" s="1"/>
  <c r="B35"/>
  <c r="C35"/>
  <c r="D35"/>
  <c r="E35"/>
  <c r="F35"/>
  <c r="G35" s="1"/>
  <c r="B36"/>
  <c r="C36"/>
  <c r="D36"/>
  <c r="E36"/>
  <c r="F36"/>
  <c r="G36"/>
  <c r="B37"/>
  <c r="C37"/>
  <c r="D37"/>
  <c r="E37"/>
  <c r="F37"/>
  <c r="G37" s="1"/>
  <c r="B38"/>
  <c r="C38"/>
  <c r="D38"/>
  <c r="E38"/>
  <c r="F38"/>
  <c r="G38" s="1"/>
  <c r="B39"/>
  <c r="C39"/>
  <c r="D39"/>
  <c r="E39"/>
  <c r="F39"/>
  <c r="G39" s="1"/>
  <c r="B40"/>
  <c r="C40"/>
  <c r="D40"/>
  <c r="E40"/>
  <c r="F40"/>
  <c r="G40"/>
  <c r="B41"/>
  <c r="C41"/>
  <c r="D41"/>
  <c r="E41"/>
  <c r="F41"/>
  <c r="G41" s="1"/>
  <c r="B42"/>
  <c r="C42"/>
  <c r="D42"/>
  <c r="E42"/>
  <c r="F42"/>
  <c r="G42" s="1"/>
  <c r="B43"/>
  <c r="C43"/>
  <c r="D43"/>
  <c r="E43"/>
  <c r="F43"/>
  <c r="G43" s="1"/>
  <c r="B44"/>
  <c r="C44"/>
  <c r="D44"/>
  <c r="E44"/>
  <c r="F44"/>
  <c r="G44" s="1"/>
  <c r="B45"/>
  <c r="C45"/>
  <c r="D45"/>
  <c r="E45"/>
  <c r="F45"/>
  <c r="G45" s="1"/>
  <c r="B46"/>
  <c r="C46"/>
  <c r="D46"/>
  <c r="E46"/>
  <c r="F46"/>
  <c r="G46"/>
  <c r="B47"/>
  <c r="C47"/>
  <c r="D47"/>
  <c r="E47"/>
  <c r="F47"/>
  <c r="G47" s="1"/>
  <c r="B48"/>
  <c r="C48"/>
  <c r="D48"/>
  <c r="E48"/>
  <c r="F48"/>
  <c r="G48"/>
  <c r="B49"/>
  <c r="C49"/>
  <c r="D49"/>
  <c r="E49"/>
  <c r="F49"/>
  <c r="G49" s="1"/>
  <c r="B50"/>
  <c r="C50"/>
  <c r="D50"/>
  <c r="E50"/>
  <c r="F50"/>
  <c r="G50"/>
  <c r="B51"/>
  <c r="C51"/>
  <c r="D51"/>
  <c r="E51"/>
  <c r="F51"/>
  <c r="G51" s="1"/>
  <c r="B52"/>
  <c r="C52"/>
  <c r="D52"/>
  <c r="E52"/>
  <c r="F52"/>
  <c r="G52" s="1"/>
  <c r="B53"/>
  <c r="C53"/>
  <c r="D53"/>
  <c r="E53"/>
  <c r="F53"/>
  <c r="G53" s="1"/>
  <c r="B54"/>
  <c r="C54"/>
  <c r="D54"/>
  <c r="E54"/>
  <c r="F54"/>
  <c r="G54" s="1"/>
  <c r="B55"/>
  <c r="C55"/>
  <c r="D55"/>
  <c r="E55"/>
  <c r="F55"/>
  <c r="G55" s="1"/>
  <c r="B56"/>
  <c r="C56"/>
  <c r="D56"/>
  <c r="E56"/>
  <c r="F56"/>
  <c r="G56" s="1"/>
  <c r="B57"/>
  <c r="C57"/>
  <c r="D57"/>
  <c r="E57"/>
  <c r="F57"/>
  <c r="G57" s="1"/>
  <c r="B58"/>
  <c r="C58"/>
  <c r="D58"/>
  <c r="E58"/>
  <c r="F58"/>
  <c r="G58" s="1"/>
  <c r="B59"/>
  <c r="C59"/>
  <c r="D59"/>
  <c r="E59"/>
  <c r="F59"/>
  <c r="G59" s="1"/>
  <c r="B60"/>
  <c r="C60"/>
  <c r="D60"/>
  <c r="E60"/>
  <c r="F60"/>
  <c r="G60" s="1"/>
  <c r="B61"/>
  <c r="C61"/>
  <c r="D61"/>
  <c r="E61"/>
  <c r="F61"/>
  <c r="G61" s="1"/>
  <c r="B62"/>
  <c r="C62"/>
  <c r="D62"/>
  <c r="E62"/>
  <c r="F62"/>
  <c r="G62" s="1"/>
  <c r="B63"/>
  <c r="C63"/>
  <c r="D63"/>
  <c r="E63"/>
  <c r="F63"/>
  <c r="G63" s="1"/>
  <c r="B64"/>
  <c r="C64"/>
  <c r="D64"/>
  <c r="E64"/>
  <c r="F64"/>
  <c r="G64" s="1"/>
  <c r="B65"/>
  <c r="C65"/>
  <c r="D65"/>
  <c r="E65"/>
  <c r="F65"/>
  <c r="G65" s="1"/>
  <c r="B66"/>
  <c r="C66"/>
  <c r="D66"/>
  <c r="E66"/>
  <c r="F66"/>
  <c r="G66" s="1"/>
  <c r="B67"/>
  <c r="C67"/>
  <c r="D67"/>
  <c r="E67"/>
  <c r="F67"/>
  <c r="G67" s="1"/>
  <c r="B68"/>
  <c r="C68"/>
  <c r="D68"/>
  <c r="E68"/>
  <c r="F68"/>
  <c r="G68" s="1"/>
  <c r="B69"/>
  <c r="C69"/>
  <c r="D69"/>
  <c r="E69"/>
  <c r="F69"/>
  <c r="G69" s="1"/>
  <c r="B70"/>
  <c r="C70"/>
  <c r="D70"/>
  <c r="E70"/>
  <c r="F70"/>
  <c r="G70" s="1"/>
  <c r="B71"/>
  <c r="C71"/>
  <c r="D71"/>
  <c r="E71"/>
  <c r="F71"/>
  <c r="G71" s="1"/>
  <c r="B72"/>
  <c r="C72"/>
  <c r="D72"/>
  <c r="E72"/>
  <c r="F72"/>
  <c r="G72" s="1"/>
  <c r="B73"/>
  <c r="C73"/>
  <c r="D73"/>
  <c r="E73"/>
  <c r="F73"/>
  <c r="G73" s="1"/>
  <c r="B74"/>
  <c r="C74"/>
  <c r="D74"/>
  <c r="E74"/>
  <c r="F74"/>
  <c r="G74" s="1"/>
  <c r="B75"/>
  <c r="C75"/>
  <c r="D75"/>
  <c r="E75"/>
  <c r="F75"/>
  <c r="G75" s="1"/>
  <c r="B76"/>
  <c r="C76"/>
  <c r="D76"/>
  <c r="E76"/>
  <c r="F76"/>
  <c r="G76" s="1"/>
  <c r="B77"/>
  <c r="C77"/>
  <c r="D77"/>
  <c r="E77"/>
  <c r="F77"/>
  <c r="G77" s="1"/>
  <c r="B78"/>
  <c r="C78"/>
  <c r="D78"/>
  <c r="E78"/>
  <c r="F78"/>
  <c r="G78" s="1"/>
  <c r="B79"/>
  <c r="C79"/>
  <c r="D79"/>
  <c r="E79"/>
  <c r="F79"/>
  <c r="G79" s="1"/>
  <c r="B80"/>
  <c r="C80"/>
  <c r="D80"/>
  <c r="E80"/>
  <c r="F80"/>
  <c r="G80" s="1"/>
  <c r="B81"/>
  <c r="C81"/>
  <c r="D81"/>
  <c r="E81"/>
  <c r="F81"/>
  <c r="G81" s="1"/>
  <c r="B82"/>
  <c r="C82"/>
  <c r="D82"/>
  <c r="E82"/>
  <c r="F82"/>
  <c r="G82" s="1"/>
  <c r="B83"/>
  <c r="C83"/>
  <c r="D83"/>
  <c r="E83"/>
  <c r="F83"/>
  <c r="G83" s="1"/>
  <c r="B84"/>
  <c r="C84"/>
  <c r="D84"/>
  <c r="E84"/>
  <c r="F84"/>
  <c r="G84" s="1"/>
  <c r="B85"/>
  <c r="C85"/>
  <c r="D85"/>
  <c r="E85"/>
  <c r="F85"/>
  <c r="G85" s="1"/>
  <c r="B86"/>
  <c r="C86"/>
  <c r="D86"/>
  <c r="E86"/>
  <c r="F86"/>
  <c r="G86" s="1"/>
  <c r="B87"/>
  <c r="C87"/>
  <c r="D87"/>
  <c r="E87"/>
  <c r="F87"/>
  <c r="G87" s="1"/>
  <c r="B88"/>
  <c r="C88"/>
  <c r="D88"/>
  <c r="E88"/>
  <c r="F88"/>
  <c r="G88" s="1"/>
  <c r="B89"/>
  <c r="C89"/>
  <c r="D89"/>
  <c r="E89"/>
  <c r="F89"/>
  <c r="G89" s="1"/>
  <c r="B90"/>
  <c r="C90"/>
  <c r="D90"/>
  <c r="E90"/>
  <c r="F90"/>
  <c r="G90" s="1"/>
  <c r="B91"/>
  <c r="C91"/>
  <c r="D91"/>
  <c r="E91"/>
  <c r="F91"/>
  <c r="G91" s="1"/>
  <c r="B92"/>
  <c r="C92"/>
  <c r="D92"/>
  <c r="E92"/>
  <c r="F92"/>
  <c r="G92" s="1"/>
  <c r="B93"/>
  <c r="C93"/>
  <c r="D93"/>
  <c r="E93"/>
  <c r="F93"/>
  <c r="G93" s="1"/>
  <c r="B94"/>
  <c r="C94"/>
  <c r="D94"/>
  <c r="E94"/>
  <c r="F94"/>
  <c r="G94" s="1"/>
  <c r="B95"/>
  <c r="C95"/>
  <c r="D95"/>
  <c r="E95"/>
  <c r="F95"/>
  <c r="G95" s="1"/>
  <c r="B96"/>
  <c r="C96"/>
  <c r="D96"/>
  <c r="E96"/>
  <c r="F96"/>
  <c r="G96" s="1"/>
  <c r="B97"/>
  <c r="C97"/>
  <c r="D97"/>
  <c r="E97"/>
  <c r="F97"/>
  <c r="G97" s="1"/>
  <c r="B98"/>
  <c r="C98"/>
  <c r="D98"/>
  <c r="E98"/>
  <c r="F98"/>
  <c r="G98" s="1"/>
  <c r="B99"/>
  <c r="C99"/>
  <c r="D99"/>
  <c r="E99"/>
  <c r="F99"/>
  <c r="G99" s="1"/>
  <c r="B100"/>
  <c r="C100"/>
  <c r="D100"/>
  <c r="E100"/>
  <c r="F100"/>
  <c r="G100" s="1"/>
  <c r="B101"/>
  <c r="C101"/>
  <c r="D101"/>
  <c r="E101"/>
  <c r="F101"/>
  <c r="G101" s="1"/>
  <c r="B102"/>
  <c r="C102"/>
  <c r="D102"/>
  <c r="E102"/>
  <c r="F102"/>
  <c r="G102" s="1"/>
  <c r="B103"/>
  <c r="C103"/>
  <c r="D103"/>
  <c r="E103"/>
  <c r="F103"/>
  <c r="G103" s="1"/>
  <c r="B104"/>
  <c r="C104"/>
  <c r="D104"/>
  <c r="E104"/>
  <c r="F104"/>
  <c r="G104" s="1"/>
  <c r="B105"/>
  <c r="C105"/>
  <c r="D105"/>
  <c r="E105"/>
  <c r="F105"/>
  <c r="G105" s="1"/>
  <c r="B106"/>
  <c r="C106"/>
  <c r="D106"/>
  <c r="E106"/>
  <c r="F106"/>
  <c r="G106" s="1"/>
  <c r="B107"/>
  <c r="C107"/>
  <c r="D107"/>
  <c r="E107"/>
  <c r="F107"/>
  <c r="G107" s="1"/>
  <c r="B108"/>
  <c r="C108"/>
  <c r="D108"/>
  <c r="E108"/>
  <c r="F108"/>
  <c r="G108" s="1"/>
  <c r="B109"/>
  <c r="C109"/>
  <c r="D109"/>
  <c r="E109"/>
  <c r="F109"/>
  <c r="G109" s="1"/>
  <c r="B110"/>
  <c r="C110"/>
  <c r="D110"/>
  <c r="E110"/>
  <c r="F110"/>
  <c r="G110" s="1"/>
  <c r="B111"/>
  <c r="C111"/>
  <c r="D111"/>
  <c r="E111"/>
  <c r="F111"/>
  <c r="G111" s="1"/>
  <c r="B112"/>
  <c r="C112"/>
  <c r="D112"/>
  <c r="E112"/>
  <c r="F112"/>
  <c r="G112" s="1"/>
  <c r="B113"/>
  <c r="C113"/>
  <c r="D113"/>
  <c r="E113"/>
  <c r="F113"/>
  <c r="G113" s="1"/>
  <c r="B114"/>
  <c r="C114"/>
  <c r="D114"/>
  <c r="E114"/>
  <c r="F114"/>
  <c r="G114" s="1"/>
  <c r="B115"/>
  <c r="C115"/>
  <c r="D115"/>
  <c r="E115"/>
  <c r="F115"/>
  <c r="G115" s="1"/>
  <c r="B116"/>
  <c r="C116"/>
  <c r="D116"/>
  <c r="E116"/>
  <c r="F116"/>
  <c r="G116" s="1"/>
  <c r="B117"/>
  <c r="C117"/>
  <c r="D117"/>
  <c r="E117"/>
  <c r="F117"/>
  <c r="G117" s="1"/>
  <c r="B118"/>
  <c r="C118"/>
  <c r="D118"/>
  <c r="E118"/>
  <c r="F118"/>
  <c r="G118" s="1"/>
  <c r="B119"/>
  <c r="C119"/>
  <c r="D119"/>
  <c r="E119"/>
  <c r="F119"/>
  <c r="G119" s="1"/>
  <c r="B120"/>
  <c r="C120"/>
  <c r="D120"/>
  <c r="E120"/>
  <c r="F120"/>
  <c r="G120" s="1"/>
  <c r="B121"/>
  <c r="C121"/>
  <c r="D121"/>
  <c r="E121"/>
  <c r="F121"/>
  <c r="G121" s="1"/>
  <c r="B122"/>
  <c r="C122"/>
  <c r="D122"/>
  <c r="E122"/>
  <c r="F122"/>
  <c r="G122" s="1"/>
  <c r="B123"/>
  <c r="C123"/>
  <c r="D123"/>
  <c r="E123"/>
  <c r="F123"/>
  <c r="G123" s="1"/>
  <c r="B124"/>
  <c r="C124"/>
  <c r="D124"/>
  <c r="E124"/>
  <c r="F124"/>
  <c r="G124" s="1"/>
  <c r="B125"/>
  <c r="C125"/>
  <c r="D125"/>
  <c r="E125"/>
  <c r="F125"/>
  <c r="G125" s="1"/>
  <c r="B126"/>
  <c r="C126"/>
  <c r="D126"/>
  <c r="E126"/>
  <c r="F126"/>
  <c r="G126" s="1"/>
  <c r="B127"/>
  <c r="C127"/>
  <c r="D127"/>
  <c r="E127"/>
  <c r="F127"/>
  <c r="G127" s="1"/>
  <c r="B128"/>
  <c r="C128"/>
  <c r="D128"/>
  <c r="E128"/>
  <c r="F128"/>
  <c r="G128" s="1"/>
  <c r="B129"/>
  <c r="C129"/>
  <c r="D129"/>
  <c r="E129"/>
  <c r="F129"/>
  <c r="G129" s="1"/>
  <c r="B130"/>
  <c r="C130"/>
  <c r="D130"/>
  <c r="E130"/>
  <c r="F130"/>
  <c r="G130" s="1"/>
  <c r="B131"/>
  <c r="C131"/>
  <c r="D131"/>
  <c r="E131"/>
  <c r="F131"/>
  <c r="G131" s="1"/>
  <c r="B132"/>
  <c r="C132"/>
  <c r="D132"/>
  <c r="E132"/>
  <c r="F132"/>
  <c r="G132" s="1"/>
  <c r="B133"/>
  <c r="C133"/>
  <c r="D133"/>
  <c r="E133"/>
  <c r="F133"/>
  <c r="G133" s="1"/>
  <c r="B134"/>
  <c r="C134"/>
  <c r="D134"/>
  <c r="E134"/>
  <c r="F134"/>
  <c r="G134" s="1"/>
  <c r="B135"/>
  <c r="C135"/>
  <c r="D135"/>
  <c r="E135"/>
  <c r="F135"/>
  <c r="G135" s="1"/>
  <c r="B136"/>
  <c r="C136"/>
  <c r="D136"/>
  <c r="E136"/>
  <c r="F136"/>
  <c r="G136" s="1"/>
  <c r="B137"/>
  <c r="C137"/>
  <c r="D137"/>
  <c r="E137"/>
  <c r="F137"/>
  <c r="G137" s="1"/>
  <c r="B138"/>
  <c r="C138"/>
  <c r="D138"/>
  <c r="E138"/>
  <c r="F138"/>
  <c r="G138" s="1"/>
  <c r="B139"/>
  <c r="C139"/>
  <c r="D139"/>
  <c r="E139"/>
  <c r="F139"/>
  <c r="G139" s="1"/>
  <c r="B140"/>
  <c r="C140"/>
  <c r="D140"/>
  <c r="E140"/>
  <c r="F140"/>
  <c r="G140" s="1"/>
  <c r="B141"/>
  <c r="C141"/>
  <c r="D141"/>
  <c r="E141"/>
  <c r="F141"/>
  <c r="G141" s="1"/>
  <c r="B142"/>
  <c r="C142"/>
  <c r="D142"/>
  <c r="E142"/>
  <c r="F142"/>
  <c r="G142" s="1"/>
  <c r="B143"/>
  <c r="C143"/>
  <c r="D143"/>
  <c r="E143"/>
  <c r="F143"/>
  <c r="G143" s="1"/>
  <c r="B144"/>
  <c r="C144"/>
  <c r="D144"/>
  <c r="E144"/>
  <c r="F144"/>
  <c r="G144" s="1"/>
  <c r="B145"/>
  <c r="C145"/>
  <c r="D145"/>
  <c r="E145"/>
  <c r="F145"/>
  <c r="G145" s="1"/>
  <c r="B146"/>
  <c r="C146"/>
  <c r="D146"/>
  <c r="E146"/>
  <c r="F146"/>
  <c r="G146" s="1"/>
  <c r="B147"/>
  <c r="C147"/>
  <c r="D147"/>
  <c r="E147"/>
  <c r="F147"/>
  <c r="G147" s="1"/>
  <c r="B148"/>
  <c r="C148"/>
  <c r="D148"/>
  <c r="E148"/>
  <c r="F148"/>
  <c r="G148" s="1"/>
  <c r="B149"/>
  <c r="C149"/>
  <c r="D149"/>
  <c r="E149"/>
  <c r="F149"/>
  <c r="G149" s="1"/>
  <c r="B150"/>
  <c r="C150"/>
  <c r="D150"/>
  <c r="E150"/>
  <c r="F150"/>
  <c r="G150" s="1"/>
  <c r="B151"/>
  <c r="C151"/>
  <c r="D151"/>
  <c r="E151"/>
  <c r="F151"/>
  <c r="G151" s="1"/>
  <c r="B152"/>
  <c r="C152"/>
  <c r="D152"/>
  <c r="E152"/>
  <c r="F152"/>
  <c r="G152" s="1"/>
  <c r="B153"/>
  <c r="C153"/>
  <c r="D153"/>
  <c r="E153"/>
  <c r="F153"/>
  <c r="G153" s="1"/>
  <c r="B154"/>
  <c r="C154"/>
  <c r="D154"/>
  <c r="E154"/>
  <c r="F154"/>
  <c r="G154" s="1"/>
  <c r="B155"/>
  <c r="C155"/>
  <c r="D155"/>
  <c r="E155"/>
  <c r="F155"/>
  <c r="G155" s="1"/>
  <c r="B156"/>
  <c r="C156"/>
  <c r="D156"/>
  <c r="E156"/>
  <c r="F156"/>
  <c r="G156" s="1"/>
  <c r="B157"/>
  <c r="C157"/>
  <c r="D157"/>
  <c r="E157"/>
  <c r="F157"/>
  <c r="G157" s="1"/>
  <c r="F4"/>
  <c r="G4" s="1"/>
  <c r="E4"/>
  <c r="D4"/>
  <c r="C4"/>
  <c r="B4"/>
  <c r="I11"/>
  <c r="I34"/>
  <c r="I46"/>
  <c r="I58"/>
  <c r="I65"/>
  <c r="I71"/>
  <c r="I76"/>
  <c r="I79"/>
  <c r="I80"/>
  <c r="I85"/>
  <c r="I89"/>
  <c r="I90"/>
  <c r="I91"/>
  <c r="I95"/>
  <c r="I96"/>
  <c r="I44"/>
  <c r="J44"/>
  <c r="I37"/>
  <c r="J37"/>
  <c r="J118"/>
  <c r="J86"/>
  <c r="I81"/>
  <c r="J77"/>
  <c r="I77"/>
  <c r="I55"/>
  <c r="J55"/>
  <c r="I35"/>
  <c r="I23"/>
  <c r="J23"/>
  <c r="I15"/>
  <c r="J15"/>
  <c r="H55"/>
  <c r="H77" s="1"/>
  <c r="M2" i="12"/>
  <c r="M5"/>
  <c r="M6"/>
  <c r="M171"/>
  <c r="M172"/>
  <c r="M173"/>
  <c r="M270"/>
  <c r="M271"/>
  <c r="M272"/>
  <c r="M273"/>
  <c r="M274"/>
  <c r="M303"/>
  <c r="M304"/>
  <c r="M305"/>
  <c r="M306"/>
  <c r="I118" i="7" l="1"/>
  <c r="I92"/>
  <c r="I22"/>
  <c r="K81"/>
  <c r="J35"/>
  <c r="I86"/>
  <c r="I115"/>
  <c r="I84"/>
  <c r="I54"/>
  <c r="J81"/>
  <c r="I129"/>
  <c r="M283" i="12"/>
  <c r="M249"/>
  <c r="M78"/>
  <c r="M79"/>
  <c r="M399"/>
  <c r="M250"/>
  <c r="M189"/>
  <c r="M190"/>
  <c r="M179"/>
  <c r="M180"/>
  <c r="M284"/>
  <c r="M98"/>
  <c r="M414"/>
  <c r="M99"/>
  <c r="M211"/>
  <c r="M25"/>
  <c r="M133"/>
  <c r="M230"/>
  <c r="M57"/>
  <c r="M401"/>
  <c r="M132"/>
  <c r="M213"/>
  <c r="M411"/>
  <c r="M231"/>
  <c r="M58"/>
  <c r="M251"/>
  <c r="M406"/>
  <c r="M415"/>
  <c r="M215"/>
  <c r="M135"/>
  <c r="M81"/>
  <c r="M257"/>
  <c r="M404"/>
  <c r="M221"/>
  <c r="M121"/>
  <c r="M37"/>
  <c r="M412"/>
  <c r="M402"/>
  <c r="M193"/>
  <c r="M252"/>
  <c r="M233"/>
  <c r="M183"/>
  <c r="M115"/>
  <c r="M61"/>
  <c r="M42"/>
  <c r="M239"/>
  <c r="M202"/>
  <c r="M88"/>
  <c r="M67"/>
  <c r="M15"/>
  <c r="M258"/>
  <c r="M295"/>
  <c r="M394"/>
  <c r="M385"/>
  <c r="M240"/>
  <c r="M222"/>
  <c r="M203"/>
  <c r="M123"/>
  <c r="M89"/>
  <c r="M69"/>
  <c r="M38"/>
  <c r="M16"/>
  <c r="M259"/>
  <c r="M44"/>
  <c r="M296"/>
  <c r="M405"/>
  <c r="M386"/>
  <c r="M241"/>
  <c r="M223"/>
  <c r="M205"/>
  <c r="M124"/>
  <c r="M90"/>
  <c r="M70"/>
  <c r="M39"/>
  <c r="M19"/>
  <c r="M191"/>
  <c r="M232"/>
  <c r="M214"/>
  <c r="M134"/>
  <c r="M114"/>
  <c r="M80"/>
  <c r="M59"/>
  <c r="M294"/>
  <c r="M384"/>
  <c r="M260"/>
  <c r="M45"/>
  <c r="M297"/>
  <c r="M418"/>
  <c r="M388"/>
  <c r="M242"/>
  <c r="M224"/>
  <c r="M206"/>
  <c r="M125"/>
  <c r="M93"/>
  <c r="M71"/>
  <c r="M40"/>
  <c r="M20"/>
  <c r="M419"/>
  <c r="M278"/>
  <c r="M254"/>
  <c r="M243"/>
  <c r="M234"/>
  <c r="M225"/>
  <c r="M216"/>
  <c r="M207"/>
  <c r="M196"/>
  <c r="M175"/>
  <c r="M137"/>
  <c r="M126"/>
  <c r="M116"/>
  <c r="M94"/>
  <c r="M83"/>
  <c r="M72"/>
  <c r="M62"/>
  <c r="M41"/>
  <c r="M194"/>
  <c r="M101"/>
  <c r="M403"/>
  <c r="M235"/>
  <c r="M208"/>
  <c r="M138"/>
  <c r="M117"/>
  <c r="M95"/>
  <c r="M74"/>
  <c r="M63"/>
  <c r="M53"/>
  <c r="M22"/>
  <c r="M46"/>
  <c r="M392"/>
  <c r="M47"/>
  <c r="M383"/>
  <c r="M85"/>
  <c r="M195"/>
  <c r="M187"/>
  <c r="M255"/>
  <c r="M410"/>
  <c r="M291"/>
  <c r="M416"/>
  <c r="M413"/>
  <c r="M396"/>
  <c r="M247"/>
  <c r="M237"/>
  <c r="M227"/>
  <c r="M218"/>
  <c r="M209"/>
  <c r="M198"/>
  <c r="M177"/>
  <c r="M139"/>
  <c r="M129"/>
  <c r="M118"/>
  <c r="M96"/>
  <c r="M86"/>
  <c r="M75"/>
  <c r="M65"/>
  <c r="M54"/>
  <c r="M23"/>
  <c r="M185"/>
  <c r="M389"/>
  <c r="M186"/>
  <c r="M420"/>
  <c r="M279"/>
  <c r="M400"/>
  <c r="M245"/>
  <c r="M226"/>
  <c r="M217"/>
  <c r="M197"/>
  <c r="M127"/>
  <c r="M188"/>
  <c r="M256"/>
  <c r="M398"/>
  <c r="M393"/>
  <c r="M390"/>
  <c r="M409"/>
  <c r="M248"/>
  <c r="M238"/>
  <c r="M229"/>
  <c r="M219"/>
  <c r="M210"/>
  <c r="M201"/>
  <c r="M178"/>
  <c r="M140"/>
  <c r="M130"/>
  <c r="M119"/>
  <c r="M97"/>
  <c r="M87"/>
  <c r="M77"/>
  <c r="M66"/>
  <c r="M56"/>
  <c r="M35"/>
  <c r="M24"/>
  <c r="M131"/>
  <c r="M122"/>
  <c r="M102"/>
  <c r="M91"/>
  <c r="M82"/>
  <c r="M73"/>
  <c r="M64"/>
  <c r="M55"/>
  <c r="M36"/>
  <c r="M17"/>
  <c r="M8"/>
  <c r="M192"/>
  <c r="M184"/>
  <c r="M407"/>
  <c r="M397"/>
  <c r="M282"/>
  <c r="M417"/>
  <c r="M391"/>
  <c r="M387"/>
  <c r="M253"/>
  <c r="M244"/>
  <c r="M236"/>
  <c r="M228"/>
  <c r="M220"/>
  <c r="M212"/>
  <c r="M204"/>
  <c r="M182"/>
  <c r="M136"/>
  <c r="M128"/>
  <c r="M120"/>
  <c r="M100"/>
  <c r="M92"/>
  <c r="M84"/>
  <c r="M76"/>
  <c r="M68"/>
  <c r="M60"/>
  <c r="M52"/>
  <c r="M34"/>
  <c r="M18"/>
</calcChain>
</file>

<file path=xl/comments1.xml><?xml version="1.0" encoding="utf-8"?>
<comments xmlns="http://schemas.openxmlformats.org/spreadsheetml/2006/main">
  <authors>
    <author>x432524</author>
  </authors>
  <commentList>
    <comment ref="F1" authorId="0">
      <text>
        <r>
          <rPr>
            <b/>
            <sz val="9"/>
            <color indexed="81"/>
            <rFont val="Tahoma"/>
            <family val="2"/>
          </rPr>
          <t>x432524:</t>
        </r>
        <r>
          <rPr>
            <sz val="9"/>
            <color indexed="81"/>
            <rFont val="Tahoma"/>
            <family val="2"/>
          </rPr>
          <t xml:space="preserve">
arquivos para colocar no gestão urbana</t>
        </r>
      </text>
    </comment>
    <comment ref="G1" authorId="0">
      <text>
        <r>
          <rPr>
            <b/>
            <sz val="9"/>
            <color indexed="81"/>
            <rFont val="Tahoma"/>
            <family val="2"/>
          </rPr>
          <t>x432524:</t>
        </r>
        <r>
          <rPr>
            <sz val="9"/>
            <color indexed="81"/>
            <rFont val="Tahoma"/>
            <family val="2"/>
          </rPr>
          <t xml:space="preserve">
arquivo salvo na pasta "arquivos gestão urbana" em arquivos para comunicação</t>
        </r>
      </text>
    </comment>
    <comment ref="K1" authorId="0">
      <text>
        <r>
          <rPr>
            <b/>
            <sz val="9"/>
            <color indexed="81"/>
            <rFont val="Tahoma"/>
            <family val="2"/>
          </rPr>
          <t>x432524:</t>
        </r>
        <r>
          <rPr>
            <sz val="9"/>
            <color indexed="81"/>
            <rFont val="Tahoma"/>
            <family val="2"/>
          </rPr>
          <t xml:space="preserve">
formas de participação
</t>
        </r>
      </text>
    </comment>
    <comment ref="M1" authorId="0">
      <text>
        <r>
          <rPr>
            <b/>
            <sz val="9"/>
            <color indexed="81"/>
            <rFont val="Tahoma"/>
            <family val="2"/>
          </rPr>
          <t>x432524:</t>
        </r>
        <r>
          <rPr>
            <sz val="9"/>
            <color indexed="81"/>
            <rFont val="Tahoma"/>
            <family val="2"/>
          </rPr>
          <t xml:space="preserve">
quando o documento/link foi colocado na tabela</t>
        </r>
      </text>
    </comment>
  </commentList>
</comments>
</file>

<file path=xl/sharedStrings.xml><?xml version="1.0" encoding="utf-8"?>
<sst xmlns="http://schemas.openxmlformats.org/spreadsheetml/2006/main" count="2487" uniqueCount="1339">
  <si>
    <t>URBANÍSTICO</t>
  </si>
  <si>
    <t>DOC</t>
  </si>
  <si>
    <t>Registro Administrativo (PA ou SEI)</t>
  </si>
  <si>
    <t>Registro público de envio normativo</t>
  </si>
  <si>
    <t>PIU</t>
  </si>
  <si>
    <t>SEP</t>
  </si>
  <si>
    <t>-</t>
  </si>
  <si>
    <t>NA</t>
  </si>
  <si>
    <t>PIU Vila Leopoldina</t>
  </si>
  <si>
    <t>CMPU</t>
  </si>
  <si>
    <t>PIU Nações Unidas</t>
  </si>
  <si>
    <t>7810.2018/0000074-2</t>
  </si>
  <si>
    <t>?</t>
  </si>
  <si>
    <t>ID</t>
  </si>
  <si>
    <t>???</t>
  </si>
  <si>
    <t>Programa de Interesse Público</t>
  </si>
  <si>
    <t>Diagnóstico</t>
  </si>
  <si>
    <t>Divulgação</t>
  </si>
  <si>
    <t>Texto da Consulta Pública</t>
  </si>
  <si>
    <t>Sistematização das contribuições</t>
  </si>
  <si>
    <t>Contribuições Consolidadas</t>
  </si>
  <si>
    <t>Audiência Pública</t>
  </si>
  <si>
    <t>Apresentação</t>
  </si>
  <si>
    <t>Lista de Presença</t>
  </si>
  <si>
    <t>Ata</t>
  </si>
  <si>
    <t xml:space="preserve">Contribuições </t>
  </si>
  <si>
    <t>Minuta</t>
  </si>
  <si>
    <t>legenda</t>
  </si>
  <si>
    <t>TIPO</t>
  </si>
  <si>
    <t>BD</t>
  </si>
  <si>
    <t>planilha</t>
  </si>
  <si>
    <t>exemplos 02VL_10NU</t>
  </si>
  <si>
    <t>processo</t>
  </si>
  <si>
    <t>tabela feita em um primeiro momento para relacionar os documentos públicos com o banco de dados. É uma cópia da planilha "doc_PIUs_base" do documento PIUs_Doc_ParticipacaoPublica</t>
  </si>
  <si>
    <t>PIU_Doc_ParticipacaoPublica salvo aqui(\\spurbsp01\PIUs_Monitoramento\01_Documentação)</t>
  </si>
  <si>
    <t>descrição</t>
  </si>
  <si>
    <t>tabela que informa a relação entre os documentos e os campos do banco de dados. Tem colunas ocultas com o banco de dados completo</t>
  </si>
  <si>
    <t>INFORMAÇÕES</t>
  </si>
  <si>
    <t>levantamento dos documentos salvos na rede feito em 15/05/2018  de acordo com o banco de dados em 14/05/18 as 16H e das anotações da Joyce</t>
  </si>
  <si>
    <t>CAMPO</t>
  </si>
  <si>
    <t>FONTE BANCO DE DADOS</t>
  </si>
  <si>
    <t>Manifestação de interesse privado ou Ofício secretaria solicitante</t>
  </si>
  <si>
    <t>Texto consulta pública, Diagnóstico, Mapas ou outros anexos relacionados</t>
  </si>
  <si>
    <t>Noticia (consulta pública) e/ou Diário oficial (audiencia pública)</t>
  </si>
  <si>
    <t xml:space="preserve">Notícia </t>
  </si>
  <si>
    <t>Texto consulta pública e anexos</t>
  </si>
  <si>
    <t>Texto consulta pública, anexos e sistematização das contribuições</t>
  </si>
  <si>
    <t xml:space="preserve">Publicação do Diário oficial </t>
  </si>
  <si>
    <t>Ata, Lista, Contribuições presenciais ou outros documentos relacionados a audiência</t>
  </si>
  <si>
    <t>ID_ETAPA</t>
  </si>
  <si>
    <t>ETAPA</t>
  </si>
  <si>
    <t>REFERÊNCIAS</t>
  </si>
  <si>
    <t>PROPOSIÇÃO</t>
  </si>
  <si>
    <t>CONSULTA PÚBLICA INICIAL</t>
  </si>
  <si>
    <t>AVALIAÇÃO SMUL</t>
  </si>
  <si>
    <t>ELABORAÇÃO</t>
  </si>
  <si>
    <t>DISCUSSÃO PÚBLICA</t>
  </si>
  <si>
    <t>CONSOLIDAÇÃO DO PIU</t>
  </si>
  <si>
    <t>ENCAMINHAMENTO JURÍDICO</t>
  </si>
  <si>
    <t>IMPLANTAÇÃO</t>
  </si>
  <si>
    <t>documentação</t>
  </si>
  <si>
    <t>cópia do banco de dados</t>
  </si>
  <si>
    <t>controle</t>
  </si>
  <si>
    <t>controle dos arquivos que estão salvo na rede</t>
  </si>
  <si>
    <t>Parecer técnico a respeito da aprovação o reprovação da proposta do PIU</t>
  </si>
  <si>
    <t>Cronograma do processo participativo</t>
  </si>
  <si>
    <t>DOCUMENTOS</t>
  </si>
  <si>
    <t>Apresentação ppt</t>
  </si>
  <si>
    <t>Ata, posicionamento SPUrbanismo</t>
  </si>
  <si>
    <t>Noticia (Consulta Publica)  e/ou Diário oficial (audiencia publica)</t>
  </si>
  <si>
    <t>ID_Projeto</t>
  </si>
  <si>
    <t>ID_etapa</t>
  </si>
  <si>
    <t>nome_publico_do_arquivo</t>
  </si>
  <si>
    <t>arquivo</t>
  </si>
  <si>
    <t>PROCV</t>
  </si>
  <si>
    <t>http://minutapiuriobranco.gestaourbana.prefeitura.sp.gov.br/wp-content/uploads/2016/04/PIU_RioBranco_ConsultaPublica_V03.pdf</t>
  </si>
  <si>
    <t>dúvida</t>
  </si>
  <si>
    <t>Mapas</t>
  </si>
  <si>
    <t>http://minutapiuriobranco.gestaourbana.prefeitura.sp.gov.br/wp-content/uploads/2016/04/PIU_RioBranco_ConsultaPublica_ANEXOI_reduzido.pdf</t>
  </si>
  <si>
    <t xml:space="preserve">Divulgação da Consulta Publica </t>
  </si>
  <si>
    <t>http://gestaourbana.prefeitura.sp.gov.br/noticias/prefeitura-de-sao-paulo-abre-consulta-publica-sobre-o-projeto-de-intervencao-urbana-piu-rio-branco/</t>
  </si>
  <si>
    <t>última atualização</t>
  </si>
  <si>
    <t>http://minutapiuriobranco.gestaourbana.prefeitura.sp.gov.br/</t>
  </si>
  <si>
    <t xml:space="preserve">Sistematização das contribuições </t>
  </si>
  <si>
    <t>http://gestaourbana.prefeitura.sp.gov.br/wp-content/uploads/2016/03/Contribui%C3%A7%C3%B5es.pdf</t>
  </si>
  <si>
    <t>Manifestação de Interesse Privado</t>
  </si>
  <si>
    <t>http://gestaourbana.prefeitura.sp.gov.br/wp-content/uploads/2016/03/01_-MIP_PIU_Vila-Leopoldina-Villa-Lobos_motiva%C3%A7%C3%A3o.pdf</t>
  </si>
  <si>
    <t>http://minuta.gestaourbana.prefeitura.sp.gov.br/piu-leopoldina/wp-content/uploads/2016/08/02_MIP_PIU_Vila_Leopoldina-Villa-Lobos_diagnostico_e_programa.pdf</t>
  </si>
  <si>
    <t>http://minuta.gestaourbana.prefeitura.sp.gov.br/piu-leopoldina/wp-content/uploads/2016/08/03_MIP_PIU_Vila_Leopoldina-Villa-Lobos_mapas.pdf</t>
  </si>
  <si>
    <t>http://gestaourbana.prefeitura.sp.gov.br/noticias/prorrogado-o-prazo-da-consulta-publica-sobre-o-piu-vila-leopoldina/</t>
  </si>
  <si>
    <t>http://minuta.gestaourbana.prefeitura.sp.gov.br/piu-leopoldina/</t>
  </si>
  <si>
    <t>http://gestaourbana.prefeitura.sp.gov.br/wp-content/uploads/2016/03/PIU-Leopoldina.pdf</t>
  </si>
  <si>
    <t>http://gestaourbana.prefeitura.sp.gov.br/wp-content/uploads/2016/03/PIU_VL_AudienciaPublica_01_11_SPURB-2.pdf</t>
  </si>
  <si>
    <t>http://gestaourbana.prefeitura.sp.gov.br/wp-content/uploads/2016/03/PIU_VL_AudienciaPublica_01_11_Proponente.pdf</t>
  </si>
  <si>
    <t>http://gestaourbana.prefeitura.sp.gov.br/wp-content/uploads/2016/03/Lista-de-Presen%C3%A7a-Sem-contato.pdf</t>
  </si>
  <si>
    <t>http://gestaourbana.prefeitura.sp.gov.br/wp-content/uploads/2016/03/PIU_VL_ATA_Audiencia01_11_16_rev_GP.pdf</t>
  </si>
  <si>
    <t>http://minuta.gestaourbana.prefeitura.sp.gov.br/piu-vila-leopoldina/#/</t>
  </si>
  <si>
    <t>Diagnóstico Socio Territorial</t>
  </si>
  <si>
    <t>http://minuta.gestaourbana.prefeitura.sp.gov.br/piu-vila-leopoldina/static/pdf/02_diagnostico-socio-territorial.pdf</t>
  </si>
  <si>
    <t>http://minuta.gestaourbana.prefeitura.sp.gov.br/piu-vila-leopoldina/static/pdf/03_programa-de-interesse-publico.pdf</t>
  </si>
  <si>
    <t>Proposta de Ordenamento Urbanístico</t>
  </si>
  <si>
    <t>http://minuta.gestaourbana.prefeitura.sp.gov.br/piu-vila-leopoldina/static/pdf/04_proposta-de-ordenamento-urbanistico.pdf</t>
  </si>
  <si>
    <t>Modelagem Econômica da Intervenção</t>
  </si>
  <si>
    <t>http://minuta.gestaourbana.prefeitura.sp.gov.br/piu-vila-leopoldina/static/pdf/05_modelagem-economica-da-intervencao.pdf</t>
  </si>
  <si>
    <t>Modelo de Gestão</t>
  </si>
  <si>
    <t>http://minuta.gestaourbana.prefeitura.sp.gov.br/piu-vila-leopoldina/static/pdf/06_modelo-de-gestao.pdf</t>
  </si>
  <si>
    <t>Modelo Jurídico</t>
  </si>
  <si>
    <t>http://minuta.gestaourbana.prefeitura.sp.gov.br/piu-vila-leopoldina/static/pdf/07_modelo-juridico.pdf</t>
  </si>
  <si>
    <t>http://minuta.gestaourbana.prefeitura.sp.gov.br/piu-vila-leopoldina/static/pdf/00_caderno-completo.pdf</t>
  </si>
  <si>
    <t xml:space="preserve">Apresentação SMDU: Apresentação do Arco Tietê </t>
  </si>
  <si>
    <t>http://www.prefeitura.sp.gov.br/cidade/secretarias/upload/chamadas/arcotiete_seminario_diretrizes_1367360079.pdf</t>
  </si>
  <si>
    <t>Apresentação SF: O Instrumetno da PMI</t>
  </si>
  <si>
    <t>http://www.prefeitura.sp.gov.br/cidade/secretarias/upload/desenvolvimento_urbano/arquivos/arco-tiete/sf_seminario_arcotiete_20130402.pdf</t>
  </si>
  <si>
    <t>Apresentação SMDU: Agenda de Trabalho e Informes</t>
  </si>
  <si>
    <t>http://www.prefeitura.sp.gov.br/cidade/secretarias/upload/desenvolvimento_urbano/arquivos/arco-tiete/smdu_seminario_arcotiete_informes_20130402.pdf</t>
  </si>
  <si>
    <t>Apresentação SMT - Mobilidade e Acessibilidade</t>
  </si>
  <si>
    <t>http://www.prefeitura.sp.gov.br/cidade/secretarias/upload/desenvolvimento_urbano/arquivos/arco-tiete/SMT-Seminario-ArcoTiete-diretrizes-20130404.pdf</t>
  </si>
  <si>
    <t>Apresentação STM: Mobilidade e Acessibilidade</t>
  </si>
  <si>
    <t>http://www.prefeitura.sp.gov.br/cidade/secretarias/upload/desenvolvimento_urbano/arquivos/arco-tiete/STM-Seminario-ArcoTiete-20130404.pdf</t>
  </si>
  <si>
    <t>Apresentação DH-SLT: Planejamento Metropolitano</t>
  </si>
  <si>
    <t>http://www.prefeitura.sp.gov.br/cidade/secretarias/upload/desenvolvimento_urbano/arquivos/arco-tiete/DH-Seminario-ArcoTiete-20130404.pdf</t>
  </si>
  <si>
    <t>Apresentação EMPLASA 1: Planejamento Metropolitano</t>
  </si>
  <si>
    <t>http://www.prefeitura.sp.gov.br/cidade/secretarias/upload/desenvolvimento_urbano/arquivos/arco-tiete/Emplasa-1-Seminario-ArcoTiete-20130404.pdf</t>
  </si>
  <si>
    <t>Apresentação EMPLASA 2: Planejamento Metropolitano</t>
  </si>
  <si>
    <t>http://www.prefeitura.sp.gov.br/cidade/secretarias/upload/desenvolvimento_urbano/arquivos/arco-tiete/emplasa_2seminario_arcotiete20130404.pdf</t>
  </si>
  <si>
    <t>Apresentação SMDU: Registro da Sessão 04/04/2013</t>
  </si>
  <si>
    <t>http://www.prefeitura.sp.gov.br/cidade/secretarias/upload/desenvolvimento_urbano/arquivos/arco-tiete/registro-sessao-020130404.pdf</t>
  </si>
  <si>
    <t>Apresentação PMH: Planejamento Habitacional</t>
  </si>
  <si>
    <t>http://www.prefeitura.sp.gov.br/cidade/secretarias/upload/desenvolvimento_urbano/arquivos/arco-tiete/PMH-Seminario-ArcoTiete-20130409.pdf</t>
  </si>
  <si>
    <t>Apresentação CASA PAULISTA: Planejamento Habitacional</t>
  </si>
  <si>
    <t>http://www.prefeitura.sp.gov.br/cidade/secretarias/upload/desenvolvimento_urbano/arquivos/arco-tiete/casapaulista_seminario_arcotiete_20130409.pdf</t>
  </si>
  <si>
    <t>Apresentação SVMA: Planejamento Ambiental</t>
  </si>
  <si>
    <t>http://www.prefeitura.sp.gov.br/cidade/secretarias/upload/desenvolvimento_urbano/arquivos/arco-tiete/SVMA-Seminario-ArcoTiete-20130409.pdf</t>
  </si>
  <si>
    <t>Apresentação SMDU: Plano Municipal de Gestão de Águas Pluviais</t>
  </si>
  <si>
    <t>http://www.prefeitura.sp.gov.br/cidade/secretarias/upload/desenvolvimento_urbano/arquivos/arco-tiete/SMDU-Seminario-ArcoTiete-20130409.pdf</t>
  </si>
  <si>
    <t>Apresentação SMDU: Registro da Sessão 09/04/2013</t>
  </si>
  <si>
    <t>http://www.prefeitura.sp.gov.br/cidade/secretarias/upload/desenvolvimento_urbano/arquivos/arco-tiete/registro-sessao-20130409.pdf</t>
  </si>
  <si>
    <t>Apresentação SMDU: Revisão dos Marcos Regulatórios</t>
  </si>
  <si>
    <t>http://www.prefeitura.sp.gov.br/cidade/secretarias/upload/desenvolvimento_urbano/arquivos/arco-tiete/smdu_seminario_arcotietepde_11042013.pdf</t>
  </si>
  <si>
    <t>Apresentação SMDHC: Metodologia de Participação</t>
  </si>
  <si>
    <t>http://gestaourbana.prefeitura.sp.gov.br/wp-admin/post.php?post=6859&amp;action=edit</t>
  </si>
  <si>
    <t>Apresentação - SMDU e SP URBANISMO: Planos e Projetos Urbanos (SP 2040)</t>
  </si>
  <si>
    <t>http://www.prefeitura.sp.gov.br/cidade/secretarias/upload/desenvolvimento_urbano/arquivos/arco-tiete/smduspurb_seminario_arcotieteab_20130411.pdf</t>
  </si>
  <si>
    <t>Apresentação SEADE: Planejamento Econômico</t>
  </si>
  <si>
    <t>http://gestaourbana.prefeitura.sp.gov.br/wp-admin/post.php?post=6862&amp;action=edit</t>
  </si>
  <si>
    <t>Apresentação SMDU: Registro da Sessão 11/04/2013</t>
  </si>
  <si>
    <t>http://www.prefeitura.sp.gov.br/cidade/secretarias/upload/desenvolvimento_urbano/arquivos/arco-tiete/registro-sesao-20130411.pdf</t>
  </si>
  <si>
    <t>Apresentação SMDU: Registro da Sessão 26/04/2013</t>
  </si>
  <si>
    <t>http://www.prefeitura.sp.gov.br/cidade/secretarias/upload/chamadas/ata_26-04-2013_1370377766.pdf</t>
  </si>
  <si>
    <t>Conjunto de Mapas Tematicos</t>
  </si>
  <si>
    <t>http://www.prefeitura.sp.gov.br/cidade/secretarias/upload/desenvolvimento_urbano/arquivos/arco-tiete/conjunto_mapas_arco_tiete.pdf</t>
  </si>
  <si>
    <t>Esclarecimentos sobre o chamamento público</t>
  </si>
  <si>
    <t>http://gestaourbana.prefeitura.sp.gov.br/wp-content/uploads/2014/08/Documento2.pdf</t>
  </si>
  <si>
    <t>Arco Tietê - Notad de Esclarecimento</t>
  </si>
  <si>
    <t>http://www.prefeitura.sp.gov.br/cidade/secretarias/upload/chamadas/arco_tiet_-_nota_de_esclarecimento_1370903724.pdf</t>
  </si>
  <si>
    <t>Esclarecimentos - Período de 09 a 22 de maio</t>
  </si>
  <si>
    <t>http://www.prefeitura.sp.gov.br/cidade/secretarias/upload/chamadas/esclarecimentos_periodo_09_a_22_de_maio_1370903998.pdf</t>
  </si>
  <si>
    <t>Esclarecimentos - Periodo de 26 de maio a 7 de junho</t>
  </si>
  <si>
    <t>http://www.prefeitura.sp.gov.br/cidade/secretarias/upload/chamadas/esclarecimentos_periodo_26_de_maio_a_07_de_junho_1370904093.pdf</t>
  </si>
  <si>
    <t>Esclarecimentos - 26 de setembro de 2013</t>
  </si>
  <si>
    <t>http://www.prefeitura.sp.gov.br/cidade/secretarias/upload/chamadas/esclarecimentos_-_26_set_2013_1380230928.pdf</t>
  </si>
  <si>
    <t>Fatos Relevantes - 04 de fevereiro de 2014</t>
  </si>
  <si>
    <t>http://www.prefeitura.sp.gov.br/cidade/secretarias/upload/chamadas/arco_tiet_-_fatos_relevantes_1392223423.pdf</t>
  </si>
  <si>
    <t>Comunicados CEA - Data de Entrega - 1ª fase</t>
  </si>
  <si>
    <t>http://www.prefeitura.sp.gov.br/cidade/secretarias/upload/chamadas/comunicado_cea_-_data_de_entrega_1370903813.pdf</t>
  </si>
  <si>
    <t>Comunicados CEA - Estudos de pré viabilidade - 1ª fase</t>
  </si>
  <si>
    <t>http://www.prefeitura.sp.gov.br/cidade/secretarias/upload/chamadas/comunicado_audiencia_publica_1377717925.pdf</t>
  </si>
  <si>
    <t>Comunicados CEA - Chamamento Público - Forma de Entrega dos Estudos da 1ª fase</t>
  </si>
  <si>
    <t>http://www.prefeitura.sp.gov.br/cidade/secretarias/upload/chamadas/arco_tiet_-_comunicado_-_forma_de_entrega_dos_estudos_da_1__fase_1371139561.pdf</t>
  </si>
  <si>
    <t xml:space="preserve">Comunicado 2ª fase do Chamamento Público - Apresentação do Relatório Resumo </t>
  </si>
  <si>
    <t>http://gestaourbanasp.org/arquivos/arco_tiete/ACT_2aFase_AP_DO_Nov.pdf</t>
  </si>
  <si>
    <t>Comunicado 2ª fase do Chamamento Público - Relatório Resumo</t>
  </si>
  <si>
    <t>http://gestaourbanasp.org/arquivos/arco_tiete/ARCO_TIETE_2aFase_RelResumo_DO_Nov.pdf</t>
  </si>
  <si>
    <t>Comunicado 2ª fase do Chamamento Público - Metodologias e critérios de aproveitamento dos estudos</t>
  </si>
  <si>
    <t>http://gestaourbana.prefeitura.sp.gov.br/wp-content/uploads/2013/12/Tabela-ressarcimento-1%C2%AA-Fase.pdf</t>
  </si>
  <si>
    <t>Comunicado 2ª fase do Chamamento Público - Tabela Ressarcimento 1ª Fase</t>
  </si>
  <si>
    <t>Ata de reunião da comissão especial de avaliação instituída pela Portaria n.º 010/2013/SMDU.G recebimento dos estudos de viabilidade – 2.ª fase</t>
  </si>
  <si>
    <t>http://gestaourbana.prefeitura.sp.gov.br/wp-content/uploads/2014/08/Ata-recebimento-propostas-2a-fase.pdf</t>
  </si>
  <si>
    <t>Ata de reunião da Comissão Especial de Avaliação instituída pela portaria N.º 010/2013/SMDU.G alteradas pelas portarias N.º 069/2013/SMDU.G e N.º 090/2013/SMDU.G</t>
  </si>
  <si>
    <t>http://www.prefeitura.sp.gov.br/cidade/secretarias/upload/chamadas/ata_-_18-07-2014_-_prorrogacao_de_prazo_1406043697.pdf</t>
  </si>
  <si>
    <t>http://www.prefeitura.sp.gov.br/cidade/secretarias/upload/chamadas/ata_reuniao-prorrogacao_de_prazo_20_05_2014_1401305482.pdf</t>
  </si>
  <si>
    <t>Ata de reunião da Comissão Especial De Avaliação – Chamamento Público N.º 001/2013/SMDU</t>
  </si>
  <si>
    <t>http://www.prefeitura.sp.gov.br/cidade/secretarias/upload/chamadas/ata_consulta_adiamento_13_05_2014_1401305492.pdf</t>
  </si>
  <si>
    <t>Ata de reunião da Comissão Especial de Avaliação – Chamamento Público nº 001/2013/SMDU</t>
  </si>
  <si>
    <t>http://www.prefeitura.sp.gov.br/cidade/secretarias/upload/chamadas/ata_analise_da_adequacao_tecnica_1375452816.pdf</t>
  </si>
  <si>
    <t>Ata de Julgamento de Recursos</t>
  </si>
  <si>
    <t>http://www.prefeitura.sp.gov.br/cidade/secretarias/upload/chamadas/arco_tiete_-_ata_da_reuniao_da_comissao_especial_de_avaliacao_-_julgamento_dos_recursos_1378831154.pdf</t>
  </si>
  <si>
    <t>Ata de Reunião de Julgamento de Habilitação</t>
  </si>
  <si>
    <t>http://www.prefeitura.sp.gov.br/cidade/secretarias/upload/chamadas/ata_julgamento_final_habilitacao_-_gp_aprovada_1364416130.pdf</t>
  </si>
  <si>
    <t>Ata de reunião que estabelece o prazo de execução da 1a. fase</t>
  </si>
  <si>
    <t>http://www.prefeitura.sp.gov.br/cidade/secretarias/upload/chamadas/ata_prazo_1_fase_1366227606.pdf</t>
  </si>
  <si>
    <t>Ata de Reunião da Comissão Especial de Avaliação Instituída pela portaria n.º 10/2013/SMDU.G- recebimento dos estudos de pré-viabilidade – 1.ª fase</t>
  </si>
  <si>
    <t>http://gestaourbana.prefeitura.sp.gov.br/wp-admin/post.php?post=6869&amp;action=edit</t>
  </si>
  <si>
    <t>Ata de reunião da Comissão Especial de Avaliação – análise de adequação técnica dos estudos de pré-viabilidade – 1.ª fase.</t>
  </si>
  <si>
    <t>Ata de recebimento de manifestação Magalhães e de novas comprovações de despesas e prorrogação prazo comprovação despesas – publicação</t>
  </si>
  <si>
    <t>http://www.prefeitura.sp.gov.br/cidade/secretarias/upload/chamadas/arco_teite_-_ata_09-01-2014_-_recebimento_de__manifestacao_magalhaes_e_de_novas_comprovacoes_de_despesas_e_prorrogacao_prazo_comprovacao_despesas_-_publicacao_1389793858.pdf</t>
  </si>
  <si>
    <t>Ata de julgamento de recursos e manifestações de interesse 2.ª Fase</t>
  </si>
  <si>
    <t>Ata da Reunião Aberta para Apresentação do Chamamento Público do Arco Tietê realizada</t>
  </si>
  <si>
    <t>http://www.prefeitura.sp.gov.br/cidade/secretarias/upload/chamadas/extrato_ata_2_reuniao_aberta_-_07-03-2013_-_final_1363634140.pdf</t>
  </si>
  <si>
    <t>Ata da 2ª Reunião Aberta para Apresentação do Chamamento Público do Arco Tietê realizada</t>
  </si>
  <si>
    <t>Relatório Técnico da oficina do Subsetor A1 – Plano de Urbanização para o Subsetor A1 da Operação Urbana Consorciada Água Branca</t>
  </si>
  <si>
    <t>http://gestaourbana.prefeitura.sp.gov.br/wp-content/uploads/2015/03/OUCAB_Oficina_Relat%C3%B3rio-anexos_02.pdf</t>
  </si>
  <si>
    <t>Vídeos - Audiencia Publica Arco Tietê - Parte I</t>
  </si>
  <si>
    <t>https://www.youtube.com/watch?v=t0xJobdxPJA</t>
  </si>
  <si>
    <t>Vídeos - Audiencia Publica Arco Tietê - Parte II</t>
  </si>
  <si>
    <t>https://www.youtube.com/watch?v=jqmf6u0-g-o</t>
  </si>
  <si>
    <t>http://gestaourbana.prefeitura.sp.gov.br/wp-content/uploads/2014/08/MINUTA_PL_ACT_V1_gestaourbana_out2016.pdf</t>
  </si>
  <si>
    <t>Sumário Executivo</t>
  </si>
  <si>
    <t>http://gestaourbana.prefeitura.sp.gov.br/wp-content/uploads/2016/10/Sum%C3%A1rio-Executivo-PIU-ACT.pdf</t>
  </si>
  <si>
    <t>http://gestaourbana.prefeitura.sp.gov.br/wp-content/uploads/2016/03/ACT_PIU.pdf</t>
  </si>
  <si>
    <t>http://gestaourbana.prefeitura.sp.gov.br/wp-content/uploads/2016/03/Contribui%C3%A7%C3%B5es-PIU-ACT.pdf</t>
  </si>
  <si>
    <t>Quadro 1A</t>
  </si>
  <si>
    <t>http://minuta.gestaourbana.prefeitura.sp.gov.br/piu-act/wp-content/uploads/2016/10/quadros/Quadro_1A.pdf</t>
  </si>
  <si>
    <t>Quadro 1B</t>
  </si>
  <si>
    <t>http://minuta.gestaourbana.prefeitura.sp.gov.br/piu-act/wp-content/uploads/2016/10/quadros/Quadro_1B.pdf</t>
  </si>
  <si>
    <t>Quadro 1C</t>
  </si>
  <si>
    <t>http://minuta.gestaourbana.prefeitura.sp.gov.br/piu-act/wp-content/uploads/2016/10/quadros/Quadro_1C.pdf</t>
  </si>
  <si>
    <t>Quadro 1D</t>
  </si>
  <si>
    <t>http://minuta.gestaourbana.prefeitura.sp.gov.br/piu-act/wp-content/uploads/2016/10/quadros/Quadro_1D.pdf</t>
  </si>
  <si>
    <t>Quadro 2</t>
  </si>
  <si>
    <t>http://minuta.gestaourbana.prefeitura.sp.gov.br/piu-act/wp-content/uploads/2016/10/quadros/Quadro_2.pdf</t>
  </si>
  <si>
    <t>Quadro 2A</t>
  </si>
  <si>
    <t>http://minuta.gestaourbana.prefeitura.sp.gov.br/piu-act/wp-content/uploads/2016/10/quadros/Quadro_2a.pdf</t>
  </si>
  <si>
    <t>Quadro 3</t>
  </si>
  <si>
    <t>http://minuta.gestaourbana.prefeitura.sp.gov.br/piu-act/wp-content/uploads/2016/10/quadros/Quadro_3.pdf</t>
  </si>
  <si>
    <t>Quadro 3A</t>
  </si>
  <si>
    <t>http://minuta.gestaourbana.prefeitura.sp.gov.br/piu-act/wp-content/uploads/2016/10/quadros/Quadro_3A.pdf</t>
  </si>
  <si>
    <t>Quadro 4</t>
  </si>
  <si>
    <t>http://minuta.gestaourbana.prefeitura.sp.gov.br/piu-act/wp-content/uploads/2016/10/quadros/Quadro_4.pdf</t>
  </si>
  <si>
    <t>Mapa I – Plano Urbanístico</t>
  </si>
  <si>
    <t>http://minuta.gestaourbana.prefeitura.sp.gov.br/piu-act/wp-content/uploads/2016/10/mapas/ACT_99_6U_001_V00.pdf</t>
  </si>
  <si>
    <t>Mapa II – Perímetros de Adesão AIU e Perímetro Expandido</t>
  </si>
  <si>
    <t>http://minuta.gestaourbana.prefeitura.sp.gov.br/piu-act/wp-content/uploads/2016/10/mapas/ACT_99_6U_002_V00.pdf</t>
  </si>
  <si>
    <t>Mapa III – Parâmetros Urbanísticos</t>
  </si>
  <si>
    <t>http://minuta.gestaourbana.prefeitura.sp.gov.br/piu-act/wp-content/uploads/2016/10/mapas/ACT_99_6U_003_V00.pdf</t>
  </si>
  <si>
    <t>Mapa IV – Compartimentos Ambientais e Sistema de Drenagem</t>
  </si>
  <si>
    <t>http://minuta.gestaourbana.prefeitura.sp.gov.br/piu-act/wp-content/uploads/2016/10/mapas/ACT_99_6U_004_V00.pdf</t>
  </si>
  <si>
    <t>Mapa V – Perímetros de Atuação Especial</t>
  </si>
  <si>
    <t>http://minuta.gestaourbana.prefeitura.sp.gov.br/piu-act/wp-content/uploads/2016/10/mapas/ACT_99_6U_005_V00.pdf</t>
  </si>
  <si>
    <t>Mapa VI – Favelas, ZEIS</t>
  </si>
  <si>
    <t>http://minuta.gestaourbana.prefeitura.sp.gov.br/piu-act/wp-content/uploads/2016/10/mapas/ACT_99_6U_006_V00.pdf</t>
  </si>
  <si>
    <t>Mapa VII – Áreas Verdes</t>
  </si>
  <si>
    <t>http://minuta.gestaourbana.prefeitura.sp.gov.br/piu-act/wp-content/uploads/2016/10/mapas/ACT_99_6U_007_V00.pdf</t>
  </si>
  <si>
    <t>Mapa VIII – Plano de Melhoramentos Viários</t>
  </si>
  <si>
    <t>http://minuta.gestaourbana.prefeitura.sp.gov.br/piu-act/wp-content/uploads/2016/10/mapas/ACT_99_6U_008_V00.pdf</t>
  </si>
  <si>
    <t>Mapa IX – Programa de Intervenções:</t>
  </si>
  <si>
    <t>http://minuta.gestaourbana.prefeitura.sp.gov.br/piu-act/wp-content/uploads/2016/10/mapas/ACT_99_6U_009_V00.pdf</t>
  </si>
  <si>
    <t>Ata da Audiência Pública 22/11/2016: Auditório Azul do Sindicato dos Bancários – Centro</t>
  </si>
  <si>
    <t>http://gestaourbana.prefeitura.sp.gov.br/wp-content/uploads/2014/08/ACT_Ata_Audiencia-Publica_2016-11-22.pdf</t>
  </si>
  <si>
    <t>Ata da Audiência Pública 16/11/2016: Subprefeitura de Santana/Tucuruvi</t>
  </si>
  <si>
    <t>http://gestaourbana.prefeitura.sp.gov.br/wp-content/uploads/2014/08/ACT_Ata_Audiencia-Publica_2016-11-16_Z.pdf</t>
  </si>
  <si>
    <t>Ata da Audiência Pública 10/11/2016: Companhia de Engenharia de Tráfego – Água Branca</t>
  </si>
  <si>
    <t>http://gestaourbana.prefeitura.sp.gov.br/wp-content/uploads/2014/08/ACT_Ata_Audiencia-P%C3%BAblica_-2016-11-10_z.pdf</t>
  </si>
  <si>
    <t>Ata da Audiência Pública 09/11/2016: Casa de Cultura Salvador Ligabue – Freguesia do Ó</t>
  </si>
  <si>
    <t>http://gestaourbana.prefeitura.sp.gov.br/wp-content/uploads/2014/08/ACT_Ata_Audiencia-Publica_2016-11-09-1.pdf</t>
  </si>
  <si>
    <t>http://gestaourbana.prefeitura.sp.gov.br/wp-content/uploads/2016/03/PIU_NESP_REQUERIMENTO-1.pdf</t>
  </si>
  <si>
    <t>http://gestaourbana.prefeitura.sp.gov.br/wp-content/uploads/2016/03/PIU_NESP_DIAGN%C3%93STICO-1.pdf</t>
  </si>
  <si>
    <t>http://gestaourbana.prefeitura.sp.gov.br/wp-content/uploads/2016/03/PIU_NESP_PER%C3%8DMETRO-1.pdf</t>
  </si>
  <si>
    <t>http://gestaourbana.prefeitura.sp.gov.br/noticias/prefeitura-de-sao-paulo-abre-minuta-participativa-do-decreto-sobre-o-projeto-de-intervencao-urbana-novo-entreposto-de-sao-paulo-piu-nesp/</t>
  </si>
  <si>
    <t>http://minuta.gestaourbana.prefeitura.sp.gov.br/piunesp/</t>
  </si>
  <si>
    <t>http://gestaourbana.prefeitura.sp.gov.br/wp-content/uploads/2016/03/NESP_apresentacao_2016_08_27.pdf</t>
  </si>
  <si>
    <t>http://gestaourbana.prefeitura.sp.gov.br/wp-content/uploads/2016/03/NESP_lista_presenca_2016_08_27-3.pdf</t>
  </si>
  <si>
    <t>http://gestaourbana.prefeitura.sp.gov.br/wp-content/uploads/2016/03/NESP_ata_2016_08_27.pdf</t>
  </si>
  <si>
    <t>http://gestaourbana.prefeitura.sp.gov.br/wp-content/uploads/2016/03/NESP_contribuicoes_2016_08_27.pdf</t>
  </si>
  <si>
    <t>Projeto Urbanístico Final</t>
  </si>
  <si>
    <t>http://gestaourbana.prefeitura.sp.gov.br/wp-content/uploads/2016/03/PIU-NESP-Relat%C3%B3rio-Final_161215_reduzido.pdf</t>
  </si>
  <si>
    <t xml:space="preserve">http://gestaourbana.prefeitura.sp.gov.br/wp-content/uploads/2016/12/DECRETO-N%C2%BA-57569.pdf </t>
  </si>
  <si>
    <t>http://gestaourbana.prefeitura.sp.gov.br/wp-content/uploads/2016/12/mapa-e-quadros.pdf</t>
  </si>
  <si>
    <t>Nota Técnica</t>
  </si>
  <si>
    <t>http://gestaourbana.prefeitura.sp.gov.br/wp-content/uploads/2016/12/ACJ_NotaTecnica.pdf</t>
  </si>
  <si>
    <t>Nota Técnica - Anexo I</t>
  </si>
  <si>
    <t>http://gestaourbana.prefeitura.sp.gov.br/wp-content/uploads/2016/12/ACJ_NT_AnexoI.pdf</t>
  </si>
  <si>
    <t>http://gestaourbana.prefeitura.sp.gov.br/wp-content/uploads/2017/06/ACJ_Minuta_Consulta_Publica_E_DIAGNOSTICO.pdf</t>
  </si>
  <si>
    <t>Mapa 1 - Limites Administrativos</t>
  </si>
  <si>
    <t>http://minuta.gestaourbana.prefeitura.sp.gov.br/piu-arco-jurubatuba/wp-content/uploads/2017/06/1_Limites-Administrativos1.jpg</t>
  </si>
  <si>
    <t>Mapa 2 - Macroárea de Estruturação Metropolitana (PDE)</t>
  </si>
  <si>
    <t>http://minuta.gestaourbana.prefeitura.sp.gov.br/piu-arco-jurubatuba/wp-content/uploads/2017/06/2_Macroarea1.jpg</t>
  </si>
  <si>
    <t>Mapa 3 - Patrimônio Histórico</t>
  </si>
  <si>
    <t>http://minuta.gestaourbana.prefeitura.sp.gov.br/piu-arco-jurubatuba/wp-content/uploads/2017/06/3_Patrimonio1.jpg</t>
  </si>
  <si>
    <t>Mapa 4 - Composição Fundiária</t>
  </si>
  <si>
    <t>http://minuta.gestaourbana.prefeitura.sp.gov.br/piu-arco-jurubatuba/wp-content/uploads/2017/06/4_Composicao_Fundiaria1.jpg</t>
  </si>
  <si>
    <t>Mapa 5 - Sistema Hídrico e de Áreas Verdes</t>
  </si>
  <si>
    <t>http://minuta.gestaourbana.prefeitura.sp.gov.br/piu-arco-jurubatuba/wp-content/uploads/2017/06/5_Ambiental.jpg</t>
  </si>
  <si>
    <t>Mapa 6 - Áreas Contaminadas</t>
  </si>
  <si>
    <t>http://minuta.gestaourbana.prefeitura.sp.gov.br/piu-arco-jurubatuba/wp-content/uploads/2017/06/6_Areas_Contaminadas1.jpg</t>
  </si>
  <si>
    <t>Mapa 7 - Densidade Populacional</t>
  </si>
  <si>
    <t>http://minuta.gestaourbana.prefeitura.sp.gov.br/piu-arco-jurubatuba/wp-content/uploads/2017/06/7_Densidade_Populacional1.jpg</t>
  </si>
  <si>
    <t>Mapa 8 - Vulnerabilidade Social</t>
  </si>
  <si>
    <t>http://minuta.gestaourbana.prefeitura.sp.gov.br/piu-arco-jurubatuba/wp-content/uploads/2017/06/8_Vulnerabilidade_Social1.jpg</t>
  </si>
  <si>
    <t>Mapa 9 - Habitação - Favelas</t>
  </si>
  <si>
    <t>http://minuta.gestaourbana.prefeitura.sp.gov.br/piu-arco-jurubatuba/wp-content/uploads/2017/06/9_Favelas1.jpg</t>
  </si>
  <si>
    <t>Mapa 10 - Habitação - ZEIS</t>
  </si>
  <si>
    <t>http://minuta.gestaourbana.prefeitura.sp.gov.br/piu-arco-jurubatuba/wp-content/uploads/2017/06/10_ZEIS1.jpg</t>
  </si>
  <si>
    <t>Mapa 11 - Equipamentos Públicos</t>
  </si>
  <si>
    <t>http://minuta.gestaourbana.prefeitura.sp.gov.br/piu-arco-jurubatuba/wp-content/uploads/2017/06/11_Equipamentos1.jpg</t>
  </si>
  <si>
    <t>Mapa 12 - Base Produtiva</t>
  </si>
  <si>
    <t>http://minuta.gestaourbana.prefeitura.sp.gov.br/piu-arco-jurubatuba/wp-content/uploads/2017/06/12_Base_Produtiva1.jpg</t>
  </si>
  <si>
    <t>Mapa 13 - Sistema Viário Estrutural</t>
  </si>
  <si>
    <t>http://minuta.gestaourbana.prefeitura.sp.gov.br/piu-arco-jurubatuba/wp-content/uploads/2017/06/13_Sistema_Viario_Estrutural.jpg</t>
  </si>
  <si>
    <t>Mapa 14 - Melhoramentos Viários - PDE</t>
  </si>
  <si>
    <t>http://minuta.gestaourbana.prefeitura.sp.gov.br/piu-arco-jurubatuba/wp-content/uploads/2017/06/14_Melhoramentos_Viarios_PDE.jpg</t>
  </si>
  <si>
    <t>Mapa 15 - Origem das viagens que se destinam ao ACJ</t>
  </si>
  <si>
    <t>http://minuta.gestaourbana.prefeitura.sp.gov.br/piu-arco-jurubatuba/wp-content/uploads/2017/06/15_Origem_ACJ1.jpg</t>
  </si>
  <si>
    <t>Mapa 16 - Destino das viagens com origem no ACJ</t>
  </si>
  <si>
    <t>http://minuta.gestaourbana.prefeitura.sp.gov.br/piu-arco-jurubatuba/wp-content/uploads/2017/06/16_Destino_ACJ1.jpg</t>
  </si>
  <si>
    <t>Mapa 17 - Predominância de uso não residencial</t>
  </si>
  <si>
    <t>http://minuta.gestaourbana.prefeitura.sp.gov.br/piu-arco-jurubatuba/wp-content/uploads/2017/06/17_Predominancia_de_uso_nao_residencial1.jpg</t>
  </si>
  <si>
    <t>Mapa 18 - Zoneamento Lei nº 16.402/2016</t>
  </si>
  <si>
    <t>http://minuta.gestaourbana.prefeitura.sp.gov.br/piu-arco-jurubatuba/wp-content/uploads/2017/06/18_Zoneamento1.jpg</t>
  </si>
  <si>
    <t>http://gestaourbana.prefeitura.sp.gov.br/noticias/prefeitura-abre-consulta-publica-sobre-o-projeto-de-intervencao-urbana-arco-jurubatuba-piu-acj/</t>
  </si>
  <si>
    <t>http://minuta.gestaourbana.prefeitura.sp.gov.br/piu-arco-jurubatuba/</t>
  </si>
  <si>
    <t>http://gestaourbana.prefeitura.sp.gov.br/wp-content/uploads/2017/06/ACJ_consulta-publica.pdf</t>
  </si>
  <si>
    <t>http://gestaourbana.prefeitura.sp.gov.br/wp-content/uploads/2017/06/ACJ_Consulta-Publica_Final_Za.pdf</t>
  </si>
  <si>
    <t>http://gestaourbana.prefeitura.sp.gov.br/wp-content/uploads/2018/03/NOTA_TECNICA_PLANO_URBANISTICO.pdf</t>
  </si>
  <si>
    <t>http://gestaourbana.prefeitura.sp.gov.br/noticias/prefeitura-abre-consulta-publica-para-o-pl-do-projeto-de-intervencao-urbana-arco-jurubatuba-piu-acj/</t>
  </si>
  <si>
    <t>http://minuta.gestaourbana.prefeitura.sp.gov.br/pl-arco-jurubatuba/#/consulta</t>
  </si>
  <si>
    <t>http://gestaourbana.prefeitura.sp.gov.br/wp-content/uploads/2018/03/ACJU-02-24.pdf</t>
  </si>
  <si>
    <t>http://gestaourbana.prefeitura.sp.gov.br/wp-content/uploads/2018/03/ACJ_PIU_2018_Capela-do-Socorro.pdf</t>
  </si>
  <si>
    <t>http://gestaourbana.prefeitura.sp.gov.br/wp-content/uploads/2018/03/PIU_ACJU_ata_2018_02_24.pdf</t>
  </si>
  <si>
    <t>http://gestaourbana.prefeitura.sp.gov.br/wp-content/uploads/2018/03/PIU_ACJU_Contribuicoes_Audiencia_2018_02_24.pdf</t>
  </si>
  <si>
    <t>http://gestaourbana.prefeitura.sp.gov.br/wp-content/uploads/2018/03/ACJU-03-06.pdf</t>
  </si>
  <si>
    <t>http://gestaourbana.prefeitura.sp.gov.br/wp-content/uploads/2018/03/ACJ_PIU_2018_Santo-Amaro.pdf</t>
  </si>
  <si>
    <t>http://gestaourbana.prefeitura.sp.gov.br/wp-content/uploads/2018/03/ACJU-03-10.pdf</t>
  </si>
  <si>
    <t>http://gestaourbana.prefeitura.sp.gov.br/wp-content/uploads/2018/03/ACJ_PIU_2018_Campo-Limpo-e-M%C2%B4Boi-Mirim.pdf</t>
  </si>
  <si>
    <t>http://minuta.gestaourbana.prefeitura.sp.gov.br/piu-terminal-capelinha/</t>
  </si>
  <si>
    <t>http://minuta.gestaourbana.prefeitura.sp.gov.br/piu-terminal-campo-limpo/</t>
  </si>
  <si>
    <t>http://minuta.gestaourbana.prefeitura.sp.gov.br/piu-terminal-princesa-isabel/</t>
  </si>
  <si>
    <t>http://gestaourbana.prefeitura.sp.gov.br/wp-content/uploads/2016/03/PIU-terminais-municipais_consultas-publicas.pdf</t>
  </si>
  <si>
    <t>http://gestaourbana.prefeitura.sp.gov.br/wp-content/uploads/2016/03/PIU-terminais-municipais_consultas-publicas_2017-08.pdf</t>
  </si>
  <si>
    <t>Texto da Consulta Pública - Introdução</t>
  </si>
  <si>
    <t>http://minuta.gestaourbana.prefeitura.sp.gov.br/piu-terminais/#/item-1</t>
  </si>
  <si>
    <t>http://minuta.gestaourbana.prefeitura.sp.gov.br/piu-terminais/#/capelinha</t>
  </si>
  <si>
    <t>http://minuta.gestaourbana.prefeitura.sp.gov.br/piu-terminais/#/campo-limpo</t>
  </si>
  <si>
    <t>http://minuta.gestaourbana.prefeitura.sp.gov.br/piu-terminais/#/princesa-isabel</t>
  </si>
  <si>
    <t>http://minuta.gestaourbana.prefeitura.sp.gov.br/piu-terminais/static/img/mapas/1_masterplan/Masterplan_Capelinha_full.jpg</t>
  </si>
  <si>
    <t>http://minuta.gestaourbana.prefeitura.sp.gov.br/piu-terminais/static/img/mapas/1_masterplan/Masterplan_Campo_Limpo_full.jpg</t>
  </si>
  <si>
    <t>http://minuta.gestaourbana.prefeitura.sp.gov.br/piu-terminais/static/img/mapas/1_masterplan/Masterplan_Princesa_Isabel_full.jpg</t>
  </si>
  <si>
    <t>http://minuta.gestaourbana.prefeitura.sp.gov.br/piu-terminais/static/pdf/2_analise-urb/Mapa3_Analise_Urbanistica_Term_Capelinha.pdf</t>
  </si>
  <si>
    <t>http://minuta.gestaourbana.prefeitura.sp.gov.br/piu-terminais/static/pdf/3_analise-circ/Mapa4_Plano_Circulacao_Term_Campo_Limpo.pdf</t>
  </si>
  <si>
    <t>http://minuta.gestaourbana.prefeitura.sp.gov.br/piu-terminais/static/pdf/3_analise-circ/Mapa4_Plano_Circulacao_Term_Princesa_Isabel.pdf</t>
  </si>
  <si>
    <t>http://minuta.gestaourbana.prefeitura.sp.gov.br/piu-terminais/static/pdf/3_analise-circ/Mapa4_Plano_Circulacao_Term_Capelinha.pdf</t>
  </si>
  <si>
    <t>http://minuta.gestaourbana.prefeitura.sp.gov.br/piu-terminais/static/pdf/2_analise-urb/Mapa3_Analise_Urbanistica_Term_Princesa_Isabel.pdf</t>
  </si>
  <si>
    <t>http://minuta.gestaourbana.prefeitura.sp.gov.br/piu-terminais/static/pdf/4_eixos/Mapa5_Eixos_Term_Capelinha.pdf</t>
  </si>
  <si>
    <t>http://minuta.gestaourbana.prefeitura.sp.gov.br/piu-terminais/static/pdf/4_eixos/Mapa5_Eixos_Term_Campo_Limpo.pdf</t>
  </si>
  <si>
    <t>http://minuta.gestaourbana.prefeitura.sp.gov.br/piu-terminais/static/pdf/4_eixos/Mapa5_Eixos_Term_Princesa_Isabel.pdf</t>
  </si>
  <si>
    <t>http://minuta.gestaourbana.prefeitura.sp.gov.br/piu-terminais/static/pdf/5_rota-cicloviaria/Mapa6_Rota_Cicloviaria_Term_Campo_Limpo.pdf</t>
  </si>
  <si>
    <t>http://minuta.gestaourbana.prefeitura.sp.gov.br/piu-terminais/static/pdf/5_rota-cicloviaria/Mapa6_Rota_Cicloviaria_Term_Princesa_Isabel.pdf</t>
  </si>
  <si>
    <t>http://gestaourbana.prefeitura.sp.gov.br/noticias/prefeitura-abre-consulta-publica-do-projeto-de-lei-para-o-piu-anhembi/</t>
  </si>
  <si>
    <t>http://minuta.gestaourbana.prefeitura.sp.gov.br/piu-anhembi/</t>
  </si>
  <si>
    <t>http://gestaourbana.prefeitura.sp.gov.br/wp-content/uploads/2018/01/Minuta_ATA_PIU-ANHEMBI_10_01_2018.pdf</t>
  </si>
  <si>
    <t>http://gestaourbana.prefeitura.sp.gov.br/estruturacao-territorial/piu/piu-pacaembu/</t>
  </si>
  <si>
    <t>http://gestaourbana.prefeitura.sp.gov.br/noticias/participe-da-consulta-publica-para-o-piu-pacaembu/</t>
  </si>
  <si>
    <t>http://minuta.gestaourbana.prefeitura.sp.gov.br/piu-vila-olimpia/wp-content/uploads/2018/02/PIU_VO_Consulta_ProgramaInteressePublico.pdf</t>
  </si>
  <si>
    <t>http://minuta.gestaourbana.prefeitura.sp.gov.br/piu-vila-olimpia/wp-content/uploads/2018/02/PIU_VO_Consulta_Diagnostico.pdf</t>
  </si>
  <si>
    <t>http://minuta.gestaourbana.prefeitura.sp.gov.br/piu-vila-olimpia/wp-content/uploads/2018/02/PIU_VO_Consulta_Mapas.pdf</t>
  </si>
  <si>
    <t>http://gestaourbana.prefeitura.sp.gov.br/noticias/participe-da-consulta-publica-para-o-piu-vila-olimpia/</t>
  </si>
  <si>
    <t>http://minuta.gestaourbana.prefeitura.sp.gov.br/piu-vila-olimpia/</t>
  </si>
  <si>
    <t>http://gestaourbana.prefeitura.sp.gov.br/wp-content/uploads/2016/03/PIU-Nacoes-Unidas_anexo2.pdf</t>
  </si>
  <si>
    <t>http://gestaourbana.prefeitura.sp.gov.br/wp-content/uploads/2016/03/PIU-NacoesUnidas_anexo1.pdf</t>
  </si>
  <si>
    <t>http://gestaourbana.prefeitura.sp.gov.br/noticias/piu-nacoes-unidas-em-consulta-publica-participe/</t>
  </si>
  <si>
    <t>http://minuta.gestaourbana.prefeitura.sp.gov.br/piu-nacoes-unidas/#/consulta</t>
  </si>
  <si>
    <t>Consulta Instâncias</t>
  </si>
  <si>
    <t>Consulta Caderno</t>
  </si>
  <si>
    <t>Consulta Minuta</t>
  </si>
  <si>
    <t>Reuniões Bilateriais</t>
  </si>
  <si>
    <t>Formas de Participação</t>
  </si>
  <si>
    <t>Idp</t>
  </si>
  <si>
    <t>D</t>
  </si>
  <si>
    <t>E</t>
  </si>
  <si>
    <t>F</t>
  </si>
  <si>
    <t>L</t>
  </si>
  <si>
    <t>T</t>
  </si>
  <si>
    <t>U</t>
  </si>
  <si>
    <t>PIU Rio Branco</t>
  </si>
  <si>
    <t>NC</t>
  </si>
  <si>
    <t>PIU Arco Tietê</t>
  </si>
  <si>
    <t>Ofício</t>
  </si>
  <si>
    <t>DDE/SPURB</t>
  </si>
  <si>
    <t>PIU NESP</t>
  </si>
  <si>
    <t>Implantação</t>
  </si>
  <si>
    <t>PIU Arco Jurubatuba</t>
  </si>
  <si>
    <t>7810.2018/0000075-0</t>
  </si>
  <si>
    <t>PIU Pacaembu</t>
  </si>
  <si>
    <t>PIU Vila Olímpia</t>
  </si>
  <si>
    <t>7810.2018/0000071-8</t>
  </si>
  <si>
    <t>PIU Arco Pinheiros</t>
  </si>
  <si>
    <t>PMI Concessão dos 24 Terminais</t>
  </si>
  <si>
    <t>CEAGESP</t>
  </si>
  <si>
    <t>Campo de Marte</t>
  </si>
  <si>
    <t xml:space="preserve">Decreto/Lei e Projeto urbanístico final </t>
  </si>
  <si>
    <t>O Campo é só pra identificar a coluna</t>
  </si>
  <si>
    <t>Arquivo shape</t>
  </si>
  <si>
    <t>Parecer?</t>
  </si>
  <si>
    <t xml:space="preserve">Caderno </t>
  </si>
  <si>
    <t>Projeto Final</t>
  </si>
  <si>
    <t>http://minuta.gestaourbana.prefeitura.sp.gov.br/piu-act/</t>
  </si>
  <si>
    <t>hiperlinks</t>
  </si>
  <si>
    <t>link dos documentos já publicados no gestão urbana</t>
  </si>
  <si>
    <t>NOME DO ARQUIVO</t>
  </si>
  <si>
    <t xml:space="preserve">Tipos de consulta realizados para elaboração do projeto </t>
  </si>
  <si>
    <t>Sistematização das contribuições (consulta) e/ou Contribuições (audiencia)</t>
  </si>
  <si>
    <t>Ofício/email</t>
  </si>
  <si>
    <t>http://minuta.gestaourbana.prefeitura.sp.gov.br/pl-arco-jurubatuba/static/pdf/1_PLANO_URBANISTICO.pdf</t>
  </si>
  <si>
    <t>Mapa 1 - Plano Urbanístico</t>
  </si>
  <si>
    <t>Mapa 2 - Perímetro de adesão perímetro expandido</t>
  </si>
  <si>
    <t>Mapa 3 - Parâmetros urbanísticos</t>
  </si>
  <si>
    <t>Mapa 4 - Compartimento de várzea</t>
  </si>
  <si>
    <t>Mapa 5 - Favelas e ZEIS</t>
  </si>
  <si>
    <t>Mapa 6 - Áreas verdes</t>
  </si>
  <si>
    <t>Mapa 7 - Melhoramentos viários</t>
  </si>
  <si>
    <t>Mapa 8 - Programa de intervenções</t>
  </si>
  <si>
    <t>http://minuta.gestaourbana.prefeitura.sp.gov.br/pl-arco-jurubatuba/static/kml/PIU_ACJ.kml</t>
  </si>
  <si>
    <t>KML do Projeto de Intervenção ACJ</t>
  </si>
  <si>
    <t>Quadro 1A ‐ Eixos estratégicos e ambientais</t>
  </si>
  <si>
    <t>Quadro 1B ‐ Melhoramentos viários</t>
  </si>
  <si>
    <t>Quadro 1C ‐ Áreas públicas destinadas para áreas verdes, parques e equipamentos públicos</t>
  </si>
  <si>
    <t>Quadro 1D ‐ Favelas existentes no perímetro do PIU ACJ</t>
  </si>
  <si>
    <t>Quadro 2 ‐ Parâmetros de ocupação exceto cota ambiental</t>
  </si>
  <si>
    <t>Quadro 2A ‐ Fatores de planejamento</t>
  </si>
  <si>
    <t>Quadro 3 ‐ Programa de intervenções</t>
  </si>
  <si>
    <t>http://minuta.gestaourbana.prefeitura.sp.gov.br/pl-arco-jurubatuba/static/pdf/PL-ARCO-JURUBATUBA_QUADROS.zip</t>
  </si>
  <si>
    <t>http://gestaourbana.prefeitura.sp.gov.br/wp-content/uploads/2017/07/PIU_terminais-municipais_2017_07.pdf</t>
  </si>
  <si>
    <t>http://gestaourbana.prefeitura.sp.gov.br/noticias/contribua-com-os-pius-dos-terminais-de-onibus-capelinha-campo-limpo-e-princesa-isabel/</t>
  </si>
  <si>
    <t>Diário Oficial</t>
  </si>
  <si>
    <t>Fonte</t>
  </si>
  <si>
    <t>MIP - Elaboração</t>
  </si>
  <si>
    <t>Rede SEP</t>
  </si>
  <si>
    <t>SMDP</t>
  </si>
  <si>
    <t>Bairros Tamanduateí</t>
  </si>
  <si>
    <t>Documentos que informam as diretrizes para o desenvolvimento do projeto</t>
  </si>
  <si>
    <t>Parecer Juridico</t>
  </si>
  <si>
    <t>Parecer Técnico</t>
  </si>
  <si>
    <t>Site SPURB</t>
  </si>
  <si>
    <t>Rede PIU</t>
  </si>
  <si>
    <t>PA</t>
  </si>
  <si>
    <t>Parecer Assessoria Jurídica SMDU</t>
  </si>
  <si>
    <t>Parecer Técnico DDE/SP Urbanismo</t>
  </si>
  <si>
    <t>Parecer Técnico DEURB</t>
  </si>
  <si>
    <t>Parecer Técnico DEUSO</t>
  </si>
  <si>
    <t>Parecer Jurídico SPUrbanismo</t>
  </si>
  <si>
    <t>Parecer Gabinete SMDU</t>
  </si>
  <si>
    <t>Parecer Consulta Pública - DEURB</t>
  </si>
  <si>
    <t>Parecer DEURB (Etapa 2)</t>
  </si>
  <si>
    <t>Parecer DEUSO (Etapa 1)</t>
  </si>
  <si>
    <t>VL1_Parecer_AJ-SMDU</t>
  </si>
  <si>
    <t>VL1_Parecer_DDE-SPURB</t>
  </si>
  <si>
    <t>VL1_Parecer_DEURB</t>
  </si>
  <si>
    <t>VL1_Parecer_DEUSO</t>
  </si>
  <si>
    <t>VL1_Parecer_Juridico-SPURB</t>
  </si>
  <si>
    <t>VL1_Parecer_Gabinete-SMDU</t>
  </si>
  <si>
    <t>VL2_Parecer_DEURB</t>
  </si>
  <si>
    <t>VL3_Parecer_AJ-SMDU</t>
  </si>
  <si>
    <t>VL3_Parecer_Gabinete-SMDU</t>
  </si>
  <si>
    <t>VL4_Draft01</t>
  </si>
  <si>
    <t>VL4_RT_Draft01</t>
  </si>
  <si>
    <t>Consulta Pública Inicial</t>
  </si>
  <si>
    <t>Avaliação SMUL</t>
  </si>
  <si>
    <t>PIU Anhembi</t>
  </si>
  <si>
    <t>Gestão Urbana</t>
  </si>
  <si>
    <t>PIU Setor Central</t>
  </si>
  <si>
    <t>PAC1_Oficio</t>
  </si>
  <si>
    <t>novos documentos</t>
  </si>
  <si>
    <t xml:space="preserve">SEI </t>
  </si>
  <si>
    <t xml:space="preserve">Parecer Técnico SPUrbanismo </t>
  </si>
  <si>
    <t>PAC1_Parecer_Juridico-SPURB</t>
  </si>
  <si>
    <t>PAC1_Parecer_Tecnico-SPURB</t>
  </si>
  <si>
    <t>Parecer Assessoria Jurídica SMUL</t>
  </si>
  <si>
    <t>Despacho Gabinete SMDU</t>
  </si>
  <si>
    <t>Despacho Gabinete SMUL</t>
  </si>
  <si>
    <t>PAC3_Despacho_Gabinete-SMUL</t>
  </si>
  <si>
    <t>PAC3_Parecer_AJ-SMUL</t>
  </si>
  <si>
    <t>PAC5_Consulta_Contribuicoes_8327792</t>
  </si>
  <si>
    <t>PAC6_Decreto_SPURB-DDE</t>
  </si>
  <si>
    <t>PAC7_Decreto</t>
  </si>
  <si>
    <t>PIU Terminal Capelinha</t>
  </si>
  <si>
    <t>PIU Terminal Campo Limpo</t>
  </si>
  <si>
    <t>PIU Terminal Princesa Isabel</t>
  </si>
  <si>
    <t>ANH1_Oficio</t>
  </si>
  <si>
    <t>Retirada do PL da Câmara Municipal</t>
  </si>
  <si>
    <t>Oficio_PMSP_RetiradaACT</t>
  </si>
  <si>
    <t xml:space="preserve">Apresentação </t>
  </si>
  <si>
    <t>DESCRITIVO</t>
  </si>
  <si>
    <t>TÉCNICO</t>
  </si>
  <si>
    <t>ETAPA DO PROJETO</t>
  </si>
  <si>
    <t>ID_BD</t>
  </si>
  <si>
    <t>http://gestaourbana.prefeitura.sp.gov.br/noticias/prefeitura-lanca-consulta-publica-para-o-piu-vila-leopoldina-villa-lobos/</t>
  </si>
  <si>
    <t>http://gestaourbana.prefeitura.sp.gov.br/wp-content/uploads/2018/04/PIU_VLVL_AUDI%C3%8ANCIA-22-05-2018-Final.pptx</t>
  </si>
  <si>
    <t>http://gestaourbana.prefeitura.sp.gov.br/wp-content/uploads/2018/04/PIU_LEOPOLDINA_listadepresenca.pdf</t>
  </si>
  <si>
    <t>https://www.youtube.com/watch?v=xCpVr4AxAsY</t>
  </si>
  <si>
    <t>http://gestaourbana.prefeitura.sp.gov.br/wp-content/uploads/2018/04/PIU_LEOPOLDINA_ata_audiencia_2018_05_22_final.pdf</t>
  </si>
  <si>
    <t>http://minuta.gestaourbana.prefeitura.sp.gov.br/piu-anhembi-1/#/</t>
  </si>
  <si>
    <t>http://gestaourbana.prefeitura.sp.gov.br/noticias/participe-da-consulta-publica-para-o-piu-anhembi/</t>
  </si>
  <si>
    <t>http://minuta.gestaourbana.prefeitura.sp.gov.br/piu-anhembi-1/static/pdf/1-Analise-Territorial.pdf</t>
  </si>
  <si>
    <t>Análise Territorial</t>
  </si>
  <si>
    <t>Análise Ambiental</t>
  </si>
  <si>
    <t>http://minuta.gestaourbana.prefeitura.sp.gov.br/piu-anhembi-1/static/pdf/2-Analise-Ambiental.pdf</t>
  </si>
  <si>
    <t>http://gestaourbana.prefeitura.sp.gov.br/wp-content/uploads/2018/01/piu-pacaembu_consulta_respostas_2018-02-08-2.pdf</t>
  </si>
  <si>
    <t>http://minuta.gestaourbana.prefeitura.sp.gov.br/piu-pacaembu/#/consulta</t>
  </si>
  <si>
    <t>http://minuta.gestaourbana.prefeitura.sp.gov.br/piu-pacaembu/#/anexo</t>
  </si>
  <si>
    <t>Anexo</t>
  </si>
  <si>
    <t>Minuta do Decreto - SP Urbanismo</t>
  </si>
  <si>
    <t>Parecer para consolidação da minuta do decreto</t>
  </si>
  <si>
    <t>PAC6_Parecer_ConsolidacaoMinuta</t>
  </si>
  <si>
    <t xml:space="preserve">Divulgação </t>
  </si>
  <si>
    <t xml:space="preserve">Texto Consulta Pública </t>
  </si>
  <si>
    <t xml:space="preserve">Texto da Consulta Pública </t>
  </si>
  <si>
    <t xml:space="preserve">Masterplan </t>
  </si>
  <si>
    <t>Masterplan</t>
  </si>
  <si>
    <t>Análise Urbanística</t>
  </si>
  <si>
    <t xml:space="preserve">Análise Urbanística </t>
  </si>
  <si>
    <t xml:space="preserve">Plano de Circulação </t>
  </si>
  <si>
    <t>Plano de Circulação</t>
  </si>
  <si>
    <t xml:space="preserve">Eixos </t>
  </si>
  <si>
    <t>Eixos</t>
  </si>
  <si>
    <t xml:space="preserve">Rota Cicloviária </t>
  </si>
  <si>
    <t>Rota Cicloviária</t>
  </si>
  <si>
    <t>Todos os quadros</t>
  </si>
  <si>
    <t>Capela do Socorro (24/02/2018) - Lista de Presença</t>
  </si>
  <si>
    <t>Capela do Socorro (24/02/2018) -Apresentação</t>
  </si>
  <si>
    <t>Capela do Socorro (24/02/2018) -Ata</t>
  </si>
  <si>
    <t>Capela do Socorro (24/02/2018) - Contribuições</t>
  </si>
  <si>
    <t>Santo Amaro (06/03/2018) - Lista de Presença</t>
  </si>
  <si>
    <t>Santo Amaro (06/03/2018) - Apresentacao</t>
  </si>
  <si>
    <t xml:space="preserve">Santo Amaro (06/03/2018) - Contribuições </t>
  </si>
  <si>
    <t>http://gestaourbana.prefeitura.sp.gov.br/wp-content/uploads/2018/05/ACJ_contribuicoes_aud_sto-amaro.pdf</t>
  </si>
  <si>
    <t>Campo Limpo / M´Boi Mirim (10/03/2018) - Lista de Presença</t>
  </si>
  <si>
    <t>Campo Limpo / M´Boi Mirim (10/03/2018) - Apresentacao</t>
  </si>
  <si>
    <t>Campo Limpo / M´Boi Mirim (10/03/2018) - Contribuições</t>
  </si>
  <si>
    <t>http://gestaourbana.prefeitura.sp.gov.br/wp-content/uploads/2018/05/ACJ_contribuicoes_aud_campo-limpo-mboi-mirim.pdf</t>
  </si>
  <si>
    <t>Síntese das contribuições recebidas</t>
  </si>
  <si>
    <t>http://gestaourbana.prefeitura.sp.gov.br/wp-content/uploads/2018/05/ACJ_contribuicoes_estatisticas.pdf</t>
  </si>
  <si>
    <t>http://gestaourbana.prefeitura.sp.gov.br/wp-content/uploads/2018/05/Lista-de-Presen%C3%A7a-do-Conselho-Participativo-PIU-Arco-Jurubatuba-02.2018.pdf</t>
  </si>
  <si>
    <t>Reunião devolutiva com a Defensoria Pública, ONG Teto, e representantes das Comunidades Mirandas I e II, Olaria e Canto do Rio Verde – 27/04/2018 - Lista de Presença</t>
  </si>
  <si>
    <t xml:space="preserve">Diálogo com os Conselhos Participativos Municipais do Campo Limpo, M’Boi Mirim, Santo Amaro e Capela do Socorro - 22/02/2018 - Lista de Presença </t>
  </si>
  <si>
    <t>http://gestaourbana.prefeitura.sp.gov.br/wp-content/uploads/2018/05/ACJ_PIU_2018_Devolutivas_abril.pdf</t>
  </si>
  <si>
    <t>Reunião devolutiva com a Defensoria Pública, ONG Teto, e representantes das Comunidades Mirandas I e II, Olaria e Canto do Rio Verde – 27/04/2018 - Apresentação</t>
  </si>
  <si>
    <t>colocar</t>
  </si>
  <si>
    <t>Conselho Gestor OUCFL - Apresentação</t>
  </si>
  <si>
    <t>Conselho Gestor OUCFL - Convocação</t>
  </si>
  <si>
    <t>http://minuta.gestaourbana.prefeitura.sp.gov.br/decreto-piu-nesp/</t>
  </si>
  <si>
    <t>Anexo - Mapa</t>
  </si>
  <si>
    <t>http://minuta.gestaourbana.prefeitura.sp.gov.br/decreto-piu-nesp/wp-content/uploads/2016/11/anexo_MAPA1.jpg</t>
  </si>
  <si>
    <t>Anexo - Quadro 1</t>
  </si>
  <si>
    <t>http://minuta.gestaourbana.prefeitura.sp.gov.br/decreto-piu-nesp/wp-content/uploads/2016/11/PIU_NESP_Decreto_Quadro1.pdf</t>
  </si>
  <si>
    <t>http://minuta.gestaourbana.prefeitura.sp.gov.br/decreto-piu-nesp/wp-content/uploads/2016/11/PIU_NESP_Decreto_Quadro1A.pdf</t>
  </si>
  <si>
    <t>Anexo - Quadro 1A</t>
  </si>
  <si>
    <t>http://minuta.gestaourbana.prefeitura.sp.gov.br/decreto-piu-nesp/wp-content/uploads/2016/11/PIU_NESP_Decreto_Quadro1B.pdf</t>
  </si>
  <si>
    <t>Anexo - Quadro 1B</t>
  </si>
  <si>
    <t>http://minuta.gestaourbana.prefeitura.sp.gov.br/decreto-piu-nesp/wp-content/uploads/2016/11/PIU_NESP_Decreto_Quadro2.pdf</t>
  </si>
  <si>
    <t>Anexo - Quadro 2</t>
  </si>
  <si>
    <t>http://minuta.gestaourbana.prefeitura.sp.gov.br/decreto-piu-nesp/wp-content/uploads/2016/11/PIU_NESP_Decreto_Quadro2A.pdf</t>
  </si>
  <si>
    <t>Anexo - Quadro 2A</t>
  </si>
  <si>
    <t>http://minuta.gestaourbana.prefeitura.sp.gov.br/decreto-piu-nesp/wp-content/uploads/2016/11/PIU_NESP_Decreto_Quadro2B.pdf</t>
  </si>
  <si>
    <t>Anexo - Quadro 2B</t>
  </si>
  <si>
    <t>http://minuta.gestaourbana.prefeitura.sp.gov.br/decreto-piu-nesp/wp-content/uploads/2016/11/PIU_NESP_Decreto_Quadro3.pdf</t>
  </si>
  <si>
    <t>Anexo - Quadro 3</t>
  </si>
  <si>
    <t>http://minuta.gestaourbana.prefeitura.sp.gov.br/decreto-piu-nesp/wp-content/uploads/2016/11/PIU_NESP_Decreto_Quadro4.pdf</t>
  </si>
  <si>
    <t>Anexo - Quadro 4</t>
  </si>
  <si>
    <t>http://gestaourbana.prefeitura.sp.gov.br/wp-content/uploads/2016/03/C%C3%B3pia-de-Relat%C3%B3rio-de-Coment%C3%A1rios-Decreto-Minuta-PIU-NESP.pdf</t>
  </si>
  <si>
    <t xml:space="preserve">Data </t>
  </si>
  <si>
    <t>ID_projeto</t>
  </si>
  <si>
    <t>PA/Marcelo Ignatios</t>
  </si>
  <si>
    <t>VL2_34_Audiencia_Noticia</t>
  </si>
  <si>
    <t>VL4_DOC_Diretrizes_Elaboracao</t>
  </si>
  <si>
    <t>VL5_Divulgacao_Audiencia</t>
  </si>
  <si>
    <t>NU1_AcaoCivilPublica_Decisao_Protocolo</t>
  </si>
  <si>
    <t>Ministério Público</t>
  </si>
  <si>
    <t>Oficio_Smul_Proposição_PIU</t>
  </si>
  <si>
    <t>http://gestaourbana.prefeitura.sp.gov.br/noticias/prefeitura-abre-consulta-publica-sobre-o-projeto-de-intervencao-urbana-piu-arco-tiete/</t>
  </si>
  <si>
    <t>etapa</t>
  </si>
  <si>
    <t>Proposição</t>
  </si>
  <si>
    <t>Discussão Pública</t>
  </si>
  <si>
    <t>Consolidação PIU</t>
  </si>
  <si>
    <t>Encaminhamento Jurídico</t>
  </si>
  <si>
    <t>Descritivo</t>
  </si>
  <si>
    <t>Técnico</t>
  </si>
  <si>
    <t>Urbanístico</t>
  </si>
  <si>
    <t>Etapa do Projeto</t>
  </si>
  <si>
    <t>NE5_89_Audiencia_Noticia</t>
  </si>
  <si>
    <t>NE2_34_Audiencia_Noticia</t>
  </si>
  <si>
    <t>ID_banco</t>
  </si>
  <si>
    <t>Ação Civil Pública</t>
  </si>
  <si>
    <t>não encontrei</t>
  </si>
  <si>
    <t>http://gestaourbana.prefeitura.sp.gov.br/wp-content/uploads/2018/03/PIU_Vila-Olimpia_Devolutiva_Consulta1.pdf</t>
  </si>
  <si>
    <t>DOC-Decreto_Piu-Pacaembu</t>
  </si>
  <si>
    <t>ACJ7_DOC_RegistroEnvioNormativo</t>
  </si>
  <si>
    <t>Página PIU</t>
  </si>
  <si>
    <t>http://gestaourbana.prefeitura.sp.gov.br/projeto-de-intervencao-urbana-vila-leopoldina-villa-lobos/</t>
  </si>
  <si>
    <t>http://gestaourbana.prefeitura.sp.gov.br/estruturacao-territorial/piu/decreto-piu-nesp/</t>
  </si>
  <si>
    <t>http://gestaourbana.prefeitura.sp.gov.br/piu-arco-jurubatuba/</t>
  </si>
  <si>
    <t>http://gestaourbana.prefeitura.sp.gov.br/estruturacao-territorial/piu/pius-dos-terminais-de-onibus-capelinha-campo-limpo-e-princesa-isabel/</t>
  </si>
  <si>
    <t>http://gestaourbana.prefeitura.sp.gov.br/estruturacao-territorial/piu/projeto-de-intervencao-urbana-vila-olimpia/</t>
  </si>
  <si>
    <t>http://gestaourbana.prefeitura.sp.gov.br/estruturacao-territorial/piu/projeto-de-intervencao-urbana-nacoes-unidas/</t>
  </si>
  <si>
    <t>http://gestaourbana.prefeitura.sp.gov.br/estruturacao-territorial/operacoes-urbanas/oucbt/</t>
  </si>
  <si>
    <t>Despacho Reunião CTLU</t>
  </si>
  <si>
    <t>CTLU</t>
  </si>
  <si>
    <t>CTLU_20180614_Extrato_item_2_05</t>
  </si>
  <si>
    <t>Projeto de Lei 581/2016</t>
  </si>
  <si>
    <t>ACT7_PL0581-2016</t>
  </si>
  <si>
    <t>CMSP</t>
  </si>
  <si>
    <t>Decreto Nº 58.266/2018</t>
  </si>
  <si>
    <t>Anexo Decreto Nº 57.569/2016</t>
  </si>
  <si>
    <t>Decreto Nº 57.569/2016</t>
  </si>
  <si>
    <t>ACJ7_PL0204-2018</t>
  </si>
  <si>
    <t>Projeto de Lei 204/2018</t>
  </si>
  <si>
    <t>Anexo Projeto de Lei 581/2016</t>
  </si>
  <si>
    <t>Anexo Projeto de Lei 204/2018</t>
  </si>
  <si>
    <t>Projeto de Lei 723/2015</t>
  </si>
  <si>
    <t>BT7_PL0723-2015</t>
  </si>
  <si>
    <t>C</t>
  </si>
  <si>
    <t>ACJ7_PL0204-2018-ANEXOS</t>
  </si>
  <si>
    <t>ACJ5_89_Audiencia2e3_Noticia</t>
  </si>
  <si>
    <t>ACJ5_89_Audiencia1_Noticia</t>
  </si>
  <si>
    <t>VO1_ApresentacaoInstancia_GGOUCFL_2a_RE_apresentacao_2018_05_22</t>
  </si>
  <si>
    <t>VO1_ConvocacaoInstancia_GGOUCFL_2a_RE_convocacao_2018_05_22</t>
  </si>
  <si>
    <t>nu2_ConvocacaoInstancia_GGOUCFL_2a_RE_convocacao_2018_05_22</t>
  </si>
  <si>
    <t>nu2_ApresentacaoInstancia_GGOUCFL_2a_RE_apresentacao_2018_05_22</t>
  </si>
  <si>
    <t>VL5_73_CMPU_Convocação</t>
  </si>
  <si>
    <t>CPM 15/05/2018 e CADES  24/05/2018 - Apresentação</t>
  </si>
  <si>
    <t>VL5_73_CPMeCADES_Apresentacao</t>
  </si>
  <si>
    <t>VL5_73_CMPU_Apresentacao</t>
  </si>
  <si>
    <t>ACT7_PL0581-2016-ANEXOS</t>
  </si>
  <si>
    <t>Patricia Saran</t>
  </si>
  <si>
    <t>NÃO TA NO BD</t>
  </si>
  <si>
    <t>http://gestaourbana.prefeitura.sp.gov.br/estruturacao-territorial/operacoes-urbanas/oucbt/processo-participativo/</t>
  </si>
  <si>
    <t>http://gestaourbana.prefeitura.sp.gov.br/wp-content/uploads/2016/01/OUCBT_GU_ProcessoParticipativo.pdf</t>
  </si>
  <si>
    <t>Registro do processo participativo</t>
  </si>
  <si>
    <t xml:space="preserve">Página processo participativo </t>
  </si>
  <si>
    <t>http://gestaourbana.prefeitura.sp.gov.br/noticias/prefeitura-disponibiliza-minuta-participativa-do-projeto-de-lei-da-operacao-urbana-consorciada-bairros-do-tamanduatei/</t>
  </si>
  <si>
    <t>http://gestaourbana.prefeitura.sp.gov.br/wp-content/uploads/2015/08/MVC_MapasLei_Todos.pdf</t>
  </si>
  <si>
    <t>http://gestaourbana.prefeitura.sp.gov.br/wp-content/uploads/2015/08/MVC_99-6-U-ET-001-014_Quadros_A_Todos.pdf</t>
  </si>
  <si>
    <t>Quadros</t>
  </si>
  <si>
    <t>http://gestaourbana.prefeitura.sp.gov.br/wp-content/uploads/2015/08/OUCBT_Contribuicoes_Minuta_Colaborativa_2015ago_set.pdf</t>
  </si>
  <si>
    <t>http://www.prefeitura.sp.gov.br/cidade/secretarias/urbanismo/participacao_social/conselhos_e_orgaos_colegiados/cmpu/index.php?p=206289</t>
  </si>
  <si>
    <t>http://gestaourbana.prefeitura.sp.gov.br/wp-content/uploads/2015/10/OUCBT_Contribuicoes_CPMU_2015_Out.pdf</t>
  </si>
  <si>
    <t>Sistematização das contribuições das audiências públicas, minuta colaborativa e demais agendas</t>
  </si>
  <si>
    <t>CMH-19-6-18- DIAGNÓSTICO PIU CENTRAL - SP-URBANISMO</t>
  </si>
  <si>
    <t>Email SEHAB</t>
  </si>
  <si>
    <t>http://www.prefeitura.sp.gov.br/cidade/secretarias/upload/desenvolvimento_urbano/arquivos/orgaos_colegiados/CMPU_%2027.pdf</t>
  </si>
  <si>
    <t>http://www.prefeitura.sp.gov.br/cidade/secretarias/upload/desenvolvimento_urbano/arquivos/orgaos_colegiados/CMPU/Apresentacao_26aRE_CMPU.pdf</t>
  </si>
  <si>
    <t>http://gestaourbana.prefeitura.sp.gov.br/wp-content/uploads/2015/08/MVC_99_6U_AP_Audiencias_2015-09-14.pdf</t>
  </si>
  <si>
    <t>http://gestaourbana.prefeitura.sp.gov.br/wp-content/uploads/2015/08/MVC_99_6U_AP_Audiencias_2015-09-14.pptx</t>
  </si>
  <si>
    <t>http://www.prefeitura.sp.gov.br/cidade/secretarias/upload/desenvolvimento_urbano/arquivos/orgaos_colegiados/CMPU/CMPU_final.pdf</t>
  </si>
  <si>
    <t>http://gestaourbana.prefeitura.sp.gov.br/wp-content/uploads/2014/11/MVC_01_6V_AP_001.pdf</t>
  </si>
  <si>
    <t>http://www.prefeitura.sp.gov.br/cidade/secretarias/upload/desenvolvimento_urbano/arquivos/mvc/mvc-equipamentos-z/mvc-equipamentos-z.pdf</t>
  </si>
  <si>
    <t>http://www.prefeitura.sp.gov.br/cidade/secretarias/upload/desenvolvimento_urbano/arquivos/mvc/mvc-equipamentos-z/mvc-equipamentos-z.pptx</t>
  </si>
  <si>
    <t>http://www.prefeitura.sp.gov.br/cidade/secretarias/upload/desenvolvimento_urbano/arquivos/mvc/mvc-habitacao-z/mvc-habitacao-z.pdf</t>
  </si>
  <si>
    <t>http://www.prefeitura.sp.gov.br/cidade/secretarias/upload/desenvolvimento_urbano/arquivos/mvc/mvc-habitacao-z/mvc-habitacao-z.pptx</t>
  </si>
  <si>
    <t>http://www.prefeitura.sp.gov.br/cidade/secretarias/upload/desenvolvimento_urbano/arquivos/mvc/mvc-sub-se-z/mvc-sub-se-z.pdf</t>
  </si>
  <si>
    <t>http://www.prefeitura.sp.gov.br/cidade/secretarias/upload/desenvolvimento_urbano/arquivos/mvc/mvc-sub-se-z/mvc-sub-se-z.ppt</t>
  </si>
  <si>
    <t>http://www.prefeitura.sp.gov.br/cidade/secretarias/upload/desenvolvimento_urbano/arquivos/mvc/mvc-sub-vp-z/mvc-sub-vp-z.pdf</t>
  </si>
  <si>
    <t>http://www.prefeitura.sp.gov.br/cidade/secretarias/upload/desenvolvimento_urbano/arquivos/mvc/mvc-sub-vp-z/mvc-sub-vp-z.ppt</t>
  </si>
  <si>
    <t>http://www.prefeitura.sp.gov.br/cidade/secretarias/upload/desenvolvimento_urbano/arquivos/mvc/mvc-sub-ipiranga-z/mvc-sub-ipiranga-z.pdf</t>
  </si>
  <si>
    <t>http://www.prefeitura.sp.gov.br/cidade/secretarias/upload/desenvolvimento_urbano/arquivos/mvc/mvc-sub-ipiranga-z/mvc-sub-ipiranga-z.ppt</t>
  </si>
  <si>
    <t>http://www.prefeitura.sp.gov.br/cidade/secretarias/upload/desenvolvimento_urbano/arquivos/mvc/mvc-sub-mooca-z/mvc-sub-mooca-z.pdf</t>
  </si>
  <si>
    <t>http://www.prefeitura.sp.gov.br/cidade/secretarias/upload/desenvolvimento_urbano/arquivos/mvc/mvc-sub-mooca-z/mvc-sub-mooca-z.ppt</t>
  </si>
  <si>
    <t>http://www.prefeitura.sp.gov.br/cidade/secretarias/upload/chamadas/mvc_acdm_20140507_z_1405003711.pdf</t>
  </si>
  <si>
    <t>Pronunciamento do Conselho Municipal de Política Urbana (CMPU)</t>
  </si>
  <si>
    <t xml:space="preserve">04/06/2014: Apresentação da proposta para a Subprefeitura de Vila Prudente </t>
  </si>
  <si>
    <t xml:space="preserve">09/06/2014: Apresentação da proposta para a Subprefeitura da Sé </t>
  </si>
  <si>
    <t>16/06/2014: Reunião Temática sobre Habitação - Apresentação</t>
  </si>
  <si>
    <t>Reunião do Conselho Gestor OUCFL - Apresentação</t>
  </si>
  <si>
    <t>Reunião do Conselho Gestor OUCFL - Convocação</t>
  </si>
  <si>
    <t>02/06/2014: Apresentação da proposta para a Subprefeitura do Ipiranga</t>
  </si>
  <si>
    <t>08/05/2014: Apresentação da proposta para a Subprefeitura da Mooca</t>
  </si>
  <si>
    <t>07/05/2014: Apresentação da proposta na Associação Comercial de São Paulo - Distrital Mooca</t>
  </si>
  <si>
    <t>25/06/2014: Reunião Temática sobre Equipamentos Públicos - Apresentação</t>
  </si>
  <si>
    <t>27/08/2015: Reunião do Conselho Municipal de Política Urbana (CMPU) - Apresentação</t>
  </si>
  <si>
    <t>17/09/2015: Reunião do Conselho Municipal de Política Urbana (CMPU) - Apresentação</t>
  </si>
  <si>
    <t xml:space="preserve">15/10/2015: Reunião do Conselho Municipal de Política Urbana (CMPU) - Oficina </t>
  </si>
  <si>
    <t xml:space="preserve"> 19/06/2018: Reunião do Conselho Municipal de Habitação (CMH) - Apresentação </t>
  </si>
  <si>
    <t>26/04/2018: Reunião do Conselho Municipal de Política Urbana (CMPU) - Apresentação</t>
  </si>
  <si>
    <t>26/04/2018: Reunião do Conselho Municipal de Política Urbana (CMPU) - Convocação</t>
  </si>
  <si>
    <t>http://gestaourbana.prefeitura.sp.gov.br/wp-content/uploads/2015/08/LAP_01_SVMA-G_2015.pdf</t>
  </si>
  <si>
    <t>Licença Ambiental Prévia (LAP)</t>
  </si>
  <si>
    <t xml:space="preserve">EIA RIMA - Parte 1 </t>
  </si>
  <si>
    <t>EIA RIMA - Parte 2</t>
  </si>
  <si>
    <t>EIA RIMA - Parte 3</t>
  </si>
  <si>
    <t>EIA RIMA - Parte 4</t>
  </si>
  <si>
    <t>http://www.prefeitura.sp.gov.br/cidade/secretarias/upload/desenvolvimento_urbano/arquivos/eia/eia_v1.pdf</t>
  </si>
  <si>
    <t>http://www.prefeitura.sp.gov.br/cidade/secretarias/upload/desenvolvimento_urbano/arquivos/eia/eia_v2.pdf</t>
  </si>
  <si>
    <t>http://www.prefeitura.sp.gov.br/cidade/secretarias/upload/desenvolvimento_urbano/arquivos/eia/eia_v3-a.pdf</t>
  </si>
  <si>
    <t>http://www.prefeitura.sp.gov.br/cidade/secretarias/upload/desenvolvimento_urbano/arquivos/eia/eia_v3-b.pdf</t>
  </si>
  <si>
    <t>http://gestaourbana.prefeitura.sp.gov.br/wp-content/uploads/2015/08/OUCBT_min-ilu_portal-gestao-ubana_correcoes_2015-09-04.pdf</t>
  </si>
  <si>
    <t>Minuta Ilustrada do Projeto de Lei da OUCBT</t>
  </si>
  <si>
    <t>http://gestaourbana.prefeitura.sp.gov.br/estruturacao-territorial/operacoes-urbanas/oucbt/a-cidade-que-queremos/</t>
  </si>
  <si>
    <t>A Cidade que Queremos</t>
  </si>
  <si>
    <t>http://gestaourbana.prefeitura.sp.gov.br/noticias/minuta-do-projeto-de-lei-da-operacao-urbana-consorciada-bairros-do-tamanduatei-e-apresentada-a-populacao-em-audiencia-publica-devolutiva/</t>
  </si>
  <si>
    <t>15/10/2015: Oficina do Conselho Municipal de Política Urbana (CMPU) - Apresentação</t>
  </si>
  <si>
    <t>http://gestaourbana.prefeitura.sp.gov.br/noticias/oficina-do-conselho-municipal-de-politica-urbana-debate-a-minuta-de-projeto-de-lei-da-operacao-urbana-consorciada-bairros-do-tamanduatei/</t>
  </si>
  <si>
    <t>29.09.2015 – Diálogo com Movimento de Moradia da Área Central</t>
  </si>
  <si>
    <t>28.09.2015 – Diálogo com o Sindicato das Empresas de Compra, Venda, Locação e Administração de Imóveis de SP (Secovi)</t>
  </si>
  <si>
    <t>24.09.2015 – Diálogo com Associação Comercial de São Paulo – Distrital Mooca (ACSP-DM)</t>
  </si>
  <si>
    <t>http://gestaourbana.prefeitura.sp.gov.br/wp-content/uploads/2015/09/OUCBT_Ata_Audiencia_Juventus_2015set14.pdf</t>
  </si>
  <si>
    <t>Clube Atlético Juventus (14/09/2015) - Lista de Presença</t>
  </si>
  <si>
    <t>Clube Atlético Juventus (14/09/2015) - Ata</t>
  </si>
  <si>
    <t>Clube Atlético Juventus (14/09/2015) - Contribuições</t>
  </si>
  <si>
    <t>http://gestaourbana.prefeitura.sp.gov.br/wp-content/uploads/2015/09/OUCBT_Lista_Presenca_Juventus2015set14.pdf</t>
  </si>
  <si>
    <t>http://gestaourbana.prefeitura.sp.gov.br/wp-content/uploads/2015/09/OUCBT_Contribuicoes_Audiencia_Juventus_2015set14.pdf</t>
  </si>
  <si>
    <t>http://gestaourbana.prefeitura.sp.gov.br/wp-content/uploads/2015/09/OUCBT_Texto_WandaHerrero_2015set14_autorizado.pdf</t>
  </si>
  <si>
    <t>Clube Atlético Juventus (14/09/2015) - Texto sobre o rio tamanduateí</t>
  </si>
  <si>
    <t>Círculo dos Trabalhadores Cristãos de Vila Prudente (21/09/2015) - Lista de Presença</t>
  </si>
  <si>
    <t>Círculo dos Trabalhadores Cristãos de Vila Prudente (21/09/2015) - Ata</t>
  </si>
  <si>
    <t>Círculo dos Trabalhadores Cristãos de Vila Prudente (21/09/2015) - Contribuições</t>
  </si>
  <si>
    <t>http://gestaourbana.prefeitura.sp.gov.br/wp-content/uploads/2015/09/OUCBT_Lista_Presenca_Circulo_2015set21.pdf</t>
  </si>
  <si>
    <t>http://gestaourbana.prefeitura.sp.gov.br/wp-content/uploads/2015/09/OUCBT_Ata_Audiencia_Circulo_2015set21.pdf</t>
  </si>
  <si>
    <t>http://gestaourbana.prefeitura.sp.gov.br/wp-content/uploads/2015/09/OUCBT_Contribuicoes_Audiencia_Circulo_2015set21.pdf</t>
  </si>
  <si>
    <t>10.09.2015 – Reunião com o Conselho Participativo Municipal da Subprefeitura de Vila Prudente</t>
  </si>
  <si>
    <t>08.09.2015 – Audiência Pública para apresentação da Minuta do Projeto de Lei – CEU Meninos</t>
  </si>
  <si>
    <t>04.09.2015 – Reunião com os subprefeitos da Sé, Mooca, Ipiranga e Vila Prudente</t>
  </si>
  <si>
    <t>03.09.2015 – Diálogo com Representantes dos Movimentos de Moradia da região</t>
  </si>
  <si>
    <t>02.09.2015 – Reunião com o Conselho Municipal Participativo da Subprefeitura Sé</t>
  </si>
  <si>
    <t>27.08.2015 – Reunião do Conselho Municipal de Política Urbana (CMPU)</t>
  </si>
  <si>
    <t>22.08.2015 – Diálogo com o Sindicato das Empresas de Compra, Venda, Locação e Administração de Imóveis de SP (Secovi)</t>
  </si>
  <si>
    <t>17.06.2015 – 169ª Reunião Plenária Ordinária do CADES/SVMA</t>
  </si>
  <si>
    <t>02.04.2015 – Diálogo com a Comunidade da Vila Prudente</t>
  </si>
  <si>
    <t>08.12.2014 – Audiência Pública sobre Licenciamento Ambiental – CEU Meninos</t>
  </si>
  <si>
    <t>03.12.2014 – Audiência Pública sobre Licenciamento Ambiental – Círculo dos Trabalhadores Cristãos</t>
  </si>
  <si>
    <t>01.12.2014 – Audiência Pública sobre Licenciamento Ambiental – Clube Atlético Juventus</t>
  </si>
  <si>
    <t>12.11.2014 – Reunião da Comissão de Política Urbana da Câmara Municipal de São Paulo</t>
  </si>
  <si>
    <t>19.09.2014 – Reunião de esclarecimentos para análise da Avaliação de Impacto Ambiental à Saúde – COVISA</t>
  </si>
  <si>
    <t>20.08.2014 – Diálogo com a Associação dos Amigos e Moradores do Cambuci (AMAC)</t>
  </si>
  <si>
    <t>08.08.2014 – Reunião do Conselho Municipal do Meio Ambiente e Desenvolvimento Sustentável (CADES) – Subprefeitura da Mooca</t>
  </si>
  <si>
    <t>25.06.2014 – Reunião temática sobre Equipamentos Públicos</t>
  </si>
  <si>
    <t>16.06.2014 – Reunião temática sobre Habitação</t>
  </si>
  <si>
    <t>Maio de 2014 – Reunião com Subprefeitos Sé, Mooca, Ipiranga e Vila Prudente</t>
  </si>
  <si>
    <t>Outros</t>
  </si>
  <si>
    <t>http://gestaourbana.prefeitura.sp.gov.br/wp-content/uploads/2016/12/ACT_PIU_CMPU_2016-12-01.pdf</t>
  </si>
  <si>
    <t>http://gestaourbana.prefeitura.sp.gov.br/wp-content/uploads/2014/08/ACT_PIU_AUDIENCIAS_COMPLETA.pdf</t>
  </si>
  <si>
    <t>http://gestaourbana.prefeitura.sp.gov.br/wp-content/uploads/2016/10/ACT_PIU_CMPU_2016-09-27.pdf</t>
  </si>
  <si>
    <t>01/11/2016: Setor Acadêmico</t>
  </si>
  <si>
    <t>21/10/2016: Secretarias Municipais</t>
  </si>
  <si>
    <t>20/10/2016: Conselhos Participativos Municipais</t>
  </si>
  <si>
    <t>18/10/2016: Subprefeituras do Perímetro</t>
  </si>
  <si>
    <t>03/10/2016: SECOVI</t>
  </si>
  <si>
    <t>http://gestaourbana.prefeitura.sp.gov.br/wp-content/uploads/2014/08/ACT_Contribuicoes_Consolidadas_Out-Dez2016_Rev01.pdf</t>
  </si>
  <si>
    <t>Contribuições Consolidadas do processo participativo</t>
  </si>
  <si>
    <t>http://gestaourbana.prefeitura.sp.gov.br/wp-content/uploads/2016/10/ACT_PIU_SECOVI_2016-10-03.pdf</t>
  </si>
  <si>
    <t>18/10/2016: SVMA / DEPLAN - Apresentação</t>
  </si>
  <si>
    <t>13/10/2016: AsBEA / ABAP / IABSP / SINAENCO - Apresentação</t>
  </si>
  <si>
    <t>Apresentação - SVMA,DEPLAN e AsBEA, ABAP,IABSP,SINAENCO</t>
  </si>
  <si>
    <t>Apresentação - SECOVI</t>
  </si>
  <si>
    <t>Apresentação - Setor Acadêmico, Secretarias Municipais, Conselhos Participativos Municipals e Subprefeituras do Perímetro</t>
  </si>
  <si>
    <t>http://gestaourbana.prefeitura.sp.gov.br/wp-content/uploads/2016/10/ACT_PIU.pdf</t>
  </si>
  <si>
    <t>http://gestaourbana.prefeitura.sp.gov.br/wp-content/uploads/2014/08/ACT_Ata_Audiencia-Pública_-2016-11-10_z.pdf</t>
  </si>
  <si>
    <t>http://gestaourbana.prefeitura.sp.gov.br/estruturacao-territorial/arcos/arco-tiete/projeto-de-intervencao-urbana-do-arco-tiete/</t>
  </si>
  <si>
    <t>22/11/2016: Auditório Azul dos Sindicatos dos Bancários - Ata</t>
  </si>
  <si>
    <t>09/11/2016: Casa de Cultura Salvador Ligabue – Freguesia do Ó</t>
  </si>
  <si>
    <t>10/11/2016: Companhia de Engenharia de Tráfego – Água Branca</t>
  </si>
  <si>
    <t>16/11/2016: Subprefeitura Santana / Tucuruvi</t>
  </si>
  <si>
    <t>http://gestaourbana.prefeitura.sp.gov.br/wp-content/uploads/2014/08/ACT_02_2U_-RT_001.pdf</t>
  </si>
  <si>
    <t>Sumário Executivo do Projeto</t>
  </si>
  <si>
    <t>Relatório Técnico Econômico</t>
  </si>
  <si>
    <t>Relatório Técnico Jurídico</t>
  </si>
  <si>
    <t>http://gestaourbana.prefeitura.sp.gov.br/wp-content/uploads/2014/08/ACT_02_2E_RT_001_Z_EstudosEconomicos.pdf</t>
  </si>
  <si>
    <t>http://gestaourbana.prefeitura.sp.gov.br/wp-content/uploads/2014/08/ACT_SumarioExecutivo_R5_Z-1.pdf</t>
  </si>
  <si>
    <t>http://gestaourbana.prefeitura.sp.gov.br/wp-content/uploads/2014/08/ACT_02_2W_RT_001-_Z_AspectosJuridicos.pdf</t>
  </si>
  <si>
    <t>http://gestaourbana.prefeitura.sp.gov.br/wp-content/uploads/2016/01/Arco-Tiete_PL721-15.pdf</t>
  </si>
  <si>
    <t xml:space="preserve">Projeto de Lei 721/2015: Melhoramentos viários para o subsetor Arco Tietê da Macroárea de Estruturação Metropolitana </t>
  </si>
  <si>
    <t>Arquivos do Projeto de Lei 721/2015: Mapas (pdf)</t>
  </si>
  <si>
    <t>Arquivos do Projeto de Lei 721/2015: Mapas (kml)</t>
  </si>
  <si>
    <t>Arquivos do Projeto de Lei 721/2015: Mapas (shp)</t>
  </si>
  <si>
    <t>http://gestaourbana.prefeitura.sp.gov.br/wp-content/uploads/2016/01/PL_721_2015.pdf</t>
  </si>
  <si>
    <t>http://gestaourbana.prefeitura.sp.gov.br/wp-content/uploads/2016/01/PL_721_2015.kml</t>
  </si>
  <si>
    <t>http://gestaourbana.prefeitura.sp.gov.br/wp-content/uploads/2016/01/PL_721_2015.zip</t>
  </si>
  <si>
    <t>http://gestaourbana.prefeitura.sp.gov.br/wp-content/uploads/2014/08/OUCBTFolhasLei.pdf</t>
  </si>
  <si>
    <t>http://gestaourbana.prefeitura.sp.gov.br/wp-content/uploads/2014/08/ACT_AUN_GU_1_alt-1.pptx</t>
  </si>
  <si>
    <t>Apresentação apoio urbano norte</t>
  </si>
  <si>
    <t>Apresentação dos planos de melhoramentos públicos</t>
  </si>
  <si>
    <t>http://gestaourbana.prefeitura.sp.gov.br/wp-content/uploads/2014/08/ACT_Viabilidade_Relatorio_Final_2016-09-20.pdf</t>
  </si>
  <si>
    <t>Relatório Final - Análise das propostas 2ª fase</t>
  </si>
  <si>
    <t>http://gestaourbana.prefeitura.sp.gov.br/wp-content/uploads/2014/08/ACT_Viabilidade_Relatorio_Intermedi%C3%A1rio_Z1.pdf</t>
  </si>
  <si>
    <t>Relatório Intermediário - 2ª fase</t>
  </si>
  <si>
    <t>Tabela de Ressarcimento - 1ª fase</t>
  </si>
  <si>
    <t>http://gestaourbana.prefeitura.sp.gov.br/arquivos/arco_tiete/ARCO_TIETE_2aFase_RelResumo_DO_Nov.pdf</t>
  </si>
  <si>
    <t>Relatório resumo - 1ª fase</t>
  </si>
  <si>
    <t>http://gestaourbana.prefeitura.sp.gov.br/arquivos/arco_tiete/ACT_2aFase_AP_DO_Nov.pdf</t>
  </si>
  <si>
    <t>Apresentação do relatório resumo - 1ª fase</t>
  </si>
  <si>
    <t xml:space="preserve">Elaboração </t>
  </si>
  <si>
    <t>01/12/2016: Reunião do Conselho Municipal de Política Urbana (CMPU)</t>
  </si>
  <si>
    <t xml:space="preserve">CEU Meninos (08.09.2015) – Audiência Pública para apresentação da Minuta do Projeto de Lei </t>
  </si>
  <si>
    <t xml:space="preserve">Teatro Arthur Azevedo (17/11/2015) -  Devolutiva da Minuta do Projeto de Lei  </t>
  </si>
  <si>
    <t>Teatro Arthur Azevedo (17/11/2015) -  Apresentação</t>
  </si>
  <si>
    <t>Teatro Arthur Azevedo (17/11/2015) -  Lista</t>
  </si>
  <si>
    <t>Teatro Arthur Azevedo (17/11/2015) - Ata</t>
  </si>
  <si>
    <t>Teatro Arthur Azevedo (17/11/2015) - Contribuições</t>
  </si>
  <si>
    <t>http://gestaourbana.prefeitura.sp.gov.br/wp-content/uploads/2015/11/OUCBT_Lista_Presenca_Audiencia_Teatro_2015nov17.pdf</t>
  </si>
  <si>
    <t>http://gestaourbana.prefeitura.sp.gov.br/wp-content/uploads/2015/11/OUCBT_Contribuicoes_Audiencia_TeatroAZ_2015nov17.pdf</t>
  </si>
  <si>
    <t>http://gestaourbana.prefeitura.sp.gov.br/wp-content/uploads/2015/11/OUCBT_99_6U_AudienciaPublica_Devolutiva_Z.pdf</t>
  </si>
  <si>
    <t>21/09/2016: Reunião do Conselho Municipal de Política Urbana (CMPU) - Convocação</t>
  </si>
  <si>
    <t>http://www.prefeitura.sp.gov.br/cidade/secretarias/upload/chamadas/cmpu_42_ro_ass_1482503692.pdf</t>
  </si>
  <si>
    <t>21/09/2016: Reunião do Conselho Municipal de Política Urbana (CMPU) - Ata</t>
  </si>
  <si>
    <t>21/09/2016: Reunião do Conselho Municipal de Política Urbana (CMPU) - Apresentação</t>
  </si>
  <si>
    <t>ACT5_ConvocacaoCMPU_2016-09-27.pdf</t>
  </si>
  <si>
    <t>http://www.prefeitura.sp.gov.br/cidade/secretarias/upload/desenvolvimento_urbano/CMPU/Ata%2032%20RE.pdf</t>
  </si>
  <si>
    <t>09/03/2018: Reunião do Conselho Municipal de Política Urbana (CMPU) - Ata</t>
  </si>
  <si>
    <t>09/03/2018: Reunião do Conselho Municipal de Política Urbana (CMPU) - Convocação</t>
  </si>
  <si>
    <t>ACJ5_CMPU09032018_Convocacao</t>
  </si>
  <si>
    <t>09/03/2018: Reunião do Conselho Municipal de Política Urbana (CMPU) - Apresentação</t>
  </si>
  <si>
    <t>http://www.prefeitura.sp.gov.br/cidade/secretarias/upload/urbanismo/arquivos/cmpu/ACJ_PIU_2018_v13_c_CMPU.pdf</t>
  </si>
  <si>
    <t>08/03/2018: Reunião da Câmara Técnica de Legislação Urbanística (CTLU) - Convocação</t>
  </si>
  <si>
    <t>ACJ5_CTLU08032018_Convocacao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</si>
  <si>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</t>
  </si>
  <si>
    <t>NESP_Convocação da 30ª Reunião Extraordinária</t>
  </si>
  <si>
    <t>01/12/2016: Reunião do Conselho Municipal de Política Urbana (CMPU) - Convocação</t>
  </si>
  <si>
    <t>01/12/2016: Reunião do Conselho Municipal de Política Urbana (CMPU) - Apresentação</t>
  </si>
  <si>
    <t>01/12/2016: Reunião do Conselho Municipal de Política Urbana (CMPU) - Ata</t>
  </si>
  <si>
    <t>NESP_CMPU_20161201</t>
  </si>
  <si>
    <t>30RE_CMPU</t>
  </si>
  <si>
    <t>Marcelo Ignatios</t>
  </si>
  <si>
    <t>Caderno Completo</t>
  </si>
  <si>
    <t>Consulta Pública</t>
  </si>
  <si>
    <t>Diretrizes para elaboração do PIU</t>
  </si>
  <si>
    <t>Parecer sobre MIP - Elaboração</t>
  </si>
  <si>
    <t>http://www.prefeitura.sp.gov.br/cidade/secretarias/desestatizacao/projetos/terminais_de_onibus_urbano/manifestacao_de_interesse_de_terminais_de_onibus_urbano/</t>
  </si>
  <si>
    <t>Página Origem do Projeto em prospecção</t>
  </si>
  <si>
    <t>http://www.prefeitura.sp.gov.br/cidade/secretarias/desestatizacao/projetos/campo_de_marte/index.php?p=249678</t>
  </si>
  <si>
    <t>Site PMSP</t>
  </si>
  <si>
    <t>http://minuta.gestaourbana.prefeitura.sp.gov.br/piu-setor-central/#/</t>
  </si>
  <si>
    <t>PL_011/2018_Ata_Audiência (10/01/2018)</t>
  </si>
  <si>
    <t xml:space="preserve">PL_011/2018_Divulgação da Consulta Publica (14/12/2017 - 05/02/2018) </t>
  </si>
  <si>
    <t xml:space="preserve">PL_011/2018_Texto da Consulta Pública (14/12/2017 - 05/02/2018) </t>
  </si>
  <si>
    <t>Arquivos(semlinks)</t>
  </si>
  <si>
    <t>http://gestaourbana.prefeitura.sp.gov.br/wp-content/uploads/piu-monitoramento/</t>
  </si>
  <si>
    <t>.pdf</t>
  </si>
  <si>
    <t>http://gestaourbana.prefeitura.sp.gov.br/wp-content/uploads/piu-monitoramento/VL1_Parecer_AJ-SMDU.pdf</t>
  </si>
  <si>
    <t>http://gestaourbana.prefeitura.sp.gov.br/wp-content/uploads/piu-monitoramento/VL1_Parecer_DDE-SPURB.pdf</t>
  </si>
  <si>
    <t>http://gestaourbana.prefeitura.sp.gov.br/wp-content/uploads/piu-monitoramento/VL1_Parecer_DEURB.pdf</t>
  </si>
  <si>
    <t>http://gestaourbana.prefeitura.sp.gov.br/wp-content/uploads/piu-monitoramento/VL1_Parecer_DEUSO.pdf</t>
  </si>
  <si>
    <t>http://gestaourbana.prefeitura.sp.gov.br/wp-content/uploads/piu-monitoramento/VL1_Parecer_Juridico-SPURB.pdf</t>
  </si>
  <si>
    <t>http://gestaourbana.prefeitura.sp.gov.br/wp-content/uploads/piu-monitoramento/VL1_Parecer_Gabinete-SMDU.pdf</t>
  </si>
  <si>
    <t>http://gestaourbana.prefeitura.sp.gov.br/wp-content/uploads/piu-monitoramento/VL2_34_Audiencia_Noticia.pdf</t>
  </si>
  <si>
    <t>http://gestaourbana.prefeitura.sp.gov.br/wp-content/uploads/piu-monitoramento/VL2_Parecer_DEURB.pdf</t>
  </si>
  <si>
    <t>http://gestaourbana.prefeitura.sp.gov.br/wp-content/uploads/piu-monitoramento/VL3_Parecer_AJ-SMDU.pdf</t>
  </si>
  <si>
    <t>http://gestaourbana.prefeitura.sp.gov.br/wp-content/uploads/piu-monitoramento/VL3_Parecer_Gabinete-SMDU.pdf</t>
  </si>
  <si>
    <t>http://gestaourbana.prefeitura.sp.gov.br/wp-content/uploads/piu-monitoramento/VL4_DOC_Diretrizes_Elaboracao.pdf</t>
  </si>
  <si>
    <t>http://gestaourbana.prefeitura.sp.gov.br/wp-content/uploads/piu-monitoramento/VL4_Draft01.pdf</t>
  </si>
  <si>
    <t>http://gestaourbana.prefeitura.sp.gov.br/wp-content/uploads/piu-monitoramento/VL4_RT_Draft01.pdf</t>
  </si>
  <si>
    <t>http://gestaourbana.prefeitura.sp.gov.br/wp-content/uploads/piu-monitoramento/VL5_Divulgacao_Audiencia.pdf</t>
  </si>
  <si>
    <t>http://gestaourbana.prefeitura.sp.gov.br/wp-content/uploads/piu-monitoramento/VL5_73_CMPU_Convocação.pdf</t>
  </si>
  <si>
    <t>http://gestaourbana.prefeitura.sp.gov.br/wp-content/uploads/piu-monitoramento/VL5_73_CMPU_Apresentacao.pdf</t>
  </si>
  <si>
    <t>http://gestaourbana.prefeitura.sp.gov.br/wp-content/uploads/piu-monitoramento/VL5_73_CPMeCADES_Apresentacao.pdf</t>
  </si>
  <si>
    <t>http://gestaourbana.prefeitura.sp.gov.br/wp-content/uploads/piu-monitoramento/ACT5_ConvocacaoCMPU_2016-09-27.pdf.pdf</t>
  </si>
  <si>
    <t>http://gestaourbana.prefeitura.sp.gov.br/wp-content/uploads/piu-monitoramento/Oficio_PMSP_RetiradaACT.pdf</t>
  </si>
  <si>
    <t>http://gestaourbana.prefeitura.sp.gov.br/wp-content/uploads/piu-monitoramento/CTLU_20180614_Extrato_item_2_05.pdf</t>
  </si>
  <si>
    <t>http://gestaourbana.prefeitura.sp.gov.br/wp-content/uploads/piu-monitoramento/ACT7_PL0581-2016.pdf</t>
  </si>
  <si>
    <t>http://gestaourbana.prefeitura.sp.gov.br/wp-content/uploads/piu-monitoramento/ACT7_PL0581-2016-ANEXOS.pdf</t>
  </si>
  <si>
    <t>http://gestaourbana.prefeitura.sp.gov.br/wp-content/uploads/piu-monitoramento/NE2_34_Audiencia_Noticia.pdf</t>
  </si>
  <si>
    <t>http://gestaourbana.prefeitura.sp.gov.br/wp-content/uploads/piu-monitoramento/NE5_89_Audiencia_Noticia.pdf</t>
  </si>
  <si>
    <t>http://gestaourbana.prefeitura.sp.gov.br/wp-content/uploads/piu-monitoramento/Oficio_Smul_Proposição_PIU.pdf</t>
  </si>
  <si>
    <t>http://gestaourbana.prefeitura.sp.gov.br/wp-content/uploads/piu-monitoramento/ACJ5_89_Audiencia1_Noticia.pdf</t>
  </si>
  <si>
    <t>http://gestaourbana.prefeitura.sp.gov.br/wp-content/uploads/piu-monitoramento/ACJ5_89_Audiencia2e3_Noticia.pdf</t>
  </si>
  <si>
    <t>http://gestaourbana.prefeitura.sp.gov.br/wp-content/uploads/piu-monitoramento/ACJ5_CMPU09032018_Convocacao.pdf</t>
  </si>
  <si>
    <t>http://gestaourbana.prefeitura.sp.gov.br/wp-content/uploads/piu-monitoramento/ACJ5_CTLU08032018_Convocacao.pdf</t>
  </si>
  <si>
    <t>http://gestaourbana.prefeitura.sp.gov.br/wp-content/uploads/piu-monitoramento/ACJ7_DOC_RegistroEnvioNormativo.pdf</t>
  </si>
  <si>
    <t>http://gestaourbana.prefeitura.sp.gov.br/wp-content/uploads/piu-monitoramento/ACJ7_PL0204-2018.pdf</t>
  </si>
  <si>
    <t>http://gestaourbana.prefeitura.sp.gov.br/wp-content/uploads/piu-monitoramento/ACJ7_PL0204-2018-ANEXOS.pdf</t>
  </si>
  <si>
    <t>http://gestaourbana.prefeitura.sp.gov.br/wp-content/uploads/piu-monitoramento/PAC1_Oficio.pdf</t>
  </si>
  <si>
    <t>http://gestaourbana.prefeitura.sp.gov.br/wp-content/uploads/piu-monitoramento/PAC1_Parecer_Juridico-SPURB.pdf</t>
  </si>
  <si>
    <t>http://gestaourbana.prefeitura.sp.gov.br/wp-content/uploads/piu-monitoramento/PAC1_Parecer_Tecnico-SPURB.pdf</t>
  </si>
  <si>
    <t>http://gestaourbana.prefeitura.sp.gov.br/wp-content/uploads/piu-monitoramento/PAC3_Despacho_Gabinete-SMUL.pdf</t>
  </si>
  <si>
    <t>http://gestaourbana.prefeitura.sp.gov.br/wp-content/uploads/piu-monitoramento/PAC3_Parecer_AJ-SMUL.pdf</t>
  </si>
  <si>
    <t>http://gestaourbana.prefeitura.sp.gov.br/wp-content/uploads/piu-monitoramento/PAC5_Consulta_Contribuicoes_8327792.pdf</t>
  </si>
  <si>
    <t>http://gestaourbana.prefeitura.sp.gov.br/wp-content/uploads/piu-monitoramento/PAC6_Decreto_SPURB-DDE.pdf</t>
  </si>
  <si>
    <t>http://gestaourbana.prefeitura.sp.gov.br/wp-content/uploads/piu-monitoramento/PAC6_Parecer_ConsolidacaoMinuta.pdf</t>
  </si>
  <si>
    <t>http://gestaourbana.prefeitura.sp.gov.br/wp-content/uploads/piu-monitoramento/PAC7_Decreto.pdf</t>
  </si>
  <si>
    <t>http://gestaourbana.prefeitura.sp.gov.br/wp-content/uploads/piu-monitoramento/DOC-Decreto_Piu-Pacaembu.pdf</t>
  </si>
  <si>
    <t>http://gestaourbana.prefeitura.sp.gov.br/wp-content/uploads/piu-monitoramento/.pdf</t>
  </si>
  <si>
    <t>http://gestaourbana.prefeitura.sp.gov.br/wp-content/uploads/piu-monitoramento/VO1_ConvocacaoInstancia_GGOUCFL_2a_RE_convocacao_2018_05_22.pdf</t>
  </si>
  <si>
    <t>http://gestaourbana.prefeitura.sp.gov.br/wp-content/uploads/piu-monitoramento/VO1_ApresentacaoInstancia_GGOUCFL_2a_RE_apresentacao_2018_05_22.pdf</t>
  </si>
  <si>
    <t>http://gestaourbana.prefeitura.sp.gov.br/wp-content/uploads/piu-monitoramento/NU1_AcaoCivilPublica_Decisao_Protocolo.pdf</t>
  </si>
  <si>
    <t>http://gestaourbana.prefeitura.sp.gov.br/wp-content/uploads/piu-monitoramento/nu2_ConvocacaoInstancia_GGOUCFL_2a_RE_convocacao_2018_05_22.pdf</t>
  </si>
  <si>
    <t>http://gestaourbana.prefeitura.sp.gov.br/wp-content/uploads/piu-monitoramento/nu2_ApresentacaoInstancia_GGOUCFL_2a_RE_apresentacao_2018_05_22.pdf</t>
  </si>
  <si>
    <t>http://gestaourbana.prefeitura.sp.gov.br/wp-content/uploads/piu-monitoramento/CMH-19-6-18- DIAGNÓSTICO PIU CENTRAL - SP-URBANISMO.pdf</t>
  </si>
  <si>
    <t>http://gestaourbana.prefeitura.sp.gov.br/wp-content/uploads/piu-monitoramento/BT7_PL0723-2015.pdf</t>
  </si>
  <si>
    <t>http://gestaourbana.prefeitura.sp.gov.br/wp-content/uploads/piu-monitoramento/NESP_Convocação da 30ª Reunião Extraordinária.pdf</t>
  </si>
  <si>
    <t>http://gestaourbana.prefeitura.sp.gov.br/wp-content/uploads/piu-monitoramento/NESP_CMPU_20161201.pdf</t>
  </si>
  <si>
    <t>http://gestaourbana.prefeitura.sp.gov.br/wp-content/uploads/piu-monitoramento/30RE_CMPU.pdf</t>
  </si>
  <si>
    <t>http://gestaourbana.prefeitura.sp.gov.br/wp-content/uploads/piu-monitoramento/ANH1_Oficio.pdf</t>
  </si>
  <si>
    <t>VL2_34_Consulta_DOC</t>
  </si>
  <si>
    <t>http://gestaourbana.prefeitura.sp.gov.br/wp-content/uploads/piu-monitoramento/VL2_34_Consulta_DOC.pdf</t>
  </si>
  <si>
    <t>http://gestaourbana.prefeitura.sp.gov.br/wp-content/uploads/piu-monitoramento/NU2_ApresentacaoInstancia_GGOUCFL_2a_RE_apresentacao_2018_05_22.pdf</t>
  </si>
  <si>
    <t>http://gestaourbana.prefeitura.sp.gov.br/wp-content/uploads/piu-monitoramento/NU2_ConvocacaoInstancia_GGOUCFL_2a_RE_convocacao_2018_05_22.pdf</t>
  </si>
  <si>
    <t>http://www.capital.sp.gov.br/noticia/prefeitura-publica-edital-de-concessao-do-terminal-de-onibus-princesa-isabel</t>
  </si>
  <si>
    <t>http://www.prefeitura.sp.gov.br/cidade/secretarias/desestatizacao/noticias/?p=259609</t>
  </si>
  <si>
    <t>Site SMDP</t>
  </si>
  <si>
    <t>http://www.prefeitura.sp.gov.br/cidade/secretarias/desestatizacao/projetos/terminais_de_onibus_urbano/edital_terminais_de_onibus_urbano/index.php?p=259529</t>
  </si>
  <si>
    <t>http://www.prefeitura.sp.gov.br/cidade/secretarias/desestatizacao/projetos/pacaembu/edital_pacaembu/index.php?p=256384</t>
  </si>
  <si>
    <t>Edital de Concessão</t>
  </si>
  <si>
    <t>http://www.prefeitura.sp.gov.br/cidade/secretarias/desestatizacao/projetos/pacaembu/edital_pacaembu/index.php?p=252806</t>
  </si>
  <si>
    <t>Notícia Publicação 1ª Consulta Pública Edital de Concessão</t>
  </si>
  <si>
    <t>Notícia Publicação 2ª Consulta Pública Edital de Concessão</t>
  </si>
  <si>
    <t>2ª Consulta Pública Edital de Concessão</t>
  </si>
  <si>
    <t>https://drive.google.com/file/d/1Yfbvmq1qJHjZUbDvSl7YdsxOZIZTfBQf/view</t>
  </si>
  <si>
    <t>http://www.prefeitura.sp.gov.br/cidade/secretarias/desestatizacao/projetos/pacaembu/index.php?p=234285</t>
  </si>
  <si>
    <t>http://www.prefeitura.sp.gov.br/cidade/secretarias/urbanismo/noticias/?p=253505</t>
  </si>
  <si>
    <t>PAC6_Parecer_ConsolidacaoMinuta_SPURB</t>
  </si>
  <si>
    <t>PAC6_Parecer_ConsolidacaoMinuta_SPURB_decreto</t>
  </si>
  <si>
    <t>http://gestaourbana.prefeitura.sp.gov.br/wp-content/uploads/piu-monitoramento/PAC6_Parecer_ConsolidacaoMinuta_SPURB.pdf</t>
  </si>
  <si>
    <t>http://gestaourbana.prefeitura.sp.gov.br/wp-content/uploads/piu-monitoramento/PAC6_Parecer_ConsolidacaoMinuta_SPURB_decreto.pdf</t>
  </si>
  <si>
    <t>Parecer Consolidacao Minuta SPURB</t>
  </si>
  <si>
    <t>Parecer Consolidacao Minuta SPURB decreto</t>
  </si>
  <si>
    <t>http://gestaourbana.prefeitura.sp.gov.br/estruturacao-territorial/piu/piu-setor-central/</t>
  </si>
  <si>
    <t>Diagnóstico sócio-territorial</t>
  </si>
  <si>
    <t>http://minuta.gestaourbana.prefeitura.sp.gov.br/piu-setor-central/anexos/Diagnostico_Socio-Territorial.pdf</t>
  </si>
  <si>
    <t>http://minuta.gestaourbana.prefeitura.sp.gov.br/piu-setor-central/anexos/Diagnostico_Ambiental.pdf</t>
  </si>
  <si>
    <t>Diagnóstico ambiental</t>
  </si>
  <si>
    <t>http://gestaourbana.prefeitura.sp.gov.br/wp-content/uploads/2018/02/PA-MO.pdf</t>
  </si>
  <si>
    <t>Caderno propostas Planos Regionais Moóca</t>
  </si>
  <si>
    <t>Caderno propostas Planos Regionais Sé</t>
  </si>
  <si>
    <t>http://gestaourbana.prefeitura.sp.gov.br/wp-content/uploads/2018/02/PA-SE.pdf</t>
  </si>
  <si>
    <t>http://www.prefeitura.sp.gov.br/cidade/secretarias/urbanismo/sp_urbanismo/operacoes_urbanas/centro/index.php?p=257994</t>
  </si>
  <si>
    <t>http://www.prefeitura.sp.gov.br/cidade/secretarias/urbanismo/sp_urbanismo/operacoes_urbanas/centro/index.php?p=19621</t>
  </si>
  <si>
    <t>Agenda reuniões Comissão Executiva</t>
  </si>
  <si>
    <t>Agenda reuniões Comissão Executiva (pauta Revisão Operação Urbana Centro)</t>
  </si>
  <si>
    <t>http://gestaourbana.prefeitura.sp.gov.br/wp-content/uploads/2018/02/ANH_ConsultaPublica1_Devolutiva_R01_A.pdf</t>
  </si>
  <si>
    <t>Sistematização das Contribuições</t>
  </si>
  <si>
    <t>2ª Consulta Pública</t>
  </si>
  <si>
    <t>http://gestaourbana.prefeitura.sp.gov.br/estruturacao-territorial/piu/anhembi/</t>
  </si>
  <si>
    <t>http://participe.gestaourbana.prefeitura.sp.gov.br/#/anhembi2</t>
  </si>
  <si>
    <t>Processo Administrativo</t>
  </si>
  <si>
    <t>Processo SEI</t>
  </si>
  <si>
    <t>https://sei.prefeitura.sp.gov.br/sei/modulos/pesquisa/md_pesq_processo_exibir.php?rGf-D8XZF-LuQKZYBQSviuiUCmmg76SUUtcmpNSwrGlWBIvgL3eBU0edb_XNRIzqR0U2_qjZLrrY711epuPlKxkuL3tvHq2a7yIRcjxVhISoqk2Z0hSCL8jg8W9zHM4V</t>
  </si>
  <si>
    <t>http://gestaourbana.prefeitura.sp.gov.br/wp-content/uploads/2018/04/Apresenta%C3%A7%C3%A3o-PIU-VLVL-Audi%C3%AAncia-Econ%C3%B4mico.pdf</t>
  </si>
  <si>
    <t>http://gestaourbana.prefeitura.sp.gov.br/wp-content/uploads/2018/04/TEM%C3%81TICAS-JUR%C3%8DDICO.pdf</t>
  </si>
  <si>
    <t>http://gestaourbana.prefeitura.sp.gov.br/wp-content/uploads/2018/04/PIU_VLVL_RT_apresenta%C3%A7%C3%A3o_planourbanisticoemeioambiente_2018_07_24.pdf</t>
  </si>
  <si>
    <t>30/07/18: Estudos Jurídicos - Lista de presença</t>
  </si>
  <si>
    <t>24/07/18: Plano Urbanístico e Meio Ambiente -  Lista de presença</t>
  </si>
  <si>
    <t>30/07/18: Estudos Jurídicos - Apresentação</t>
  </si>
  <si>
    <t>31/07/18: Estudos Econômicos  - Apresentação</t>
  </si>
  <si>
    <t>02/08/18: Habitação de Interesse Social e Meio Ambiente  - Apresentação</t>
  </si>
  <si>
    <t>24/07/18: Plano Urbanístico e Meio Ambiente - Apresentação</t>
  </si>
  <si>
    <t>http://gestaourbana.prefeitura.sp.gov.br/wp-content/uploads/2018/04/PIU_VLVL_RT_listadeprsen%C3%A7a_planourbanisticoemeioambiente_2018_07_24.pdf</t>
  </si>
  <si>
    <t>http://gestaourbana.prefeitura.sp.gov.br/wp-content/uploads/2018/04/PIU_VLVL_RT_estudosjuridicos_listadepresen%C3%A7a_2018_07_30.pdf.pdf</t>
  </si>
  <si>
    <t>7810.2018/0000257-5</t>
  </si>
  <si>
    <t>https://sei.prefeitura.sp.gov.br/sei/modulos/pesquisa/md_pesq_processo_exibir.php?rGf-D8XZF-LuQKZYBQSviuiUCmmg76SUUtcmpNSwrGlWBIvgL3eBU0edb_XNRIzqR0U2_qjZLrrY711epuPlK4Nru03eTYGHK3qaH40IKh1f0zuWrTbYbU4B8f1_VvfS</t>
  </si>
  <si>
    <t>https://sei.prefeitura.sp.gov.br/sei/modulos/pesquisa/md_pesq_processo_exibir.php?rGf-D8XZF-LuQKZYBQSviuiUCmmg76SUUtcmpNSwrGlWBIvgL3eBU0edb_XNRIzqR0U2_qjZLrrY711epuPlK7kKc4FZwEgbp3Sf85wM97bg3zW3pDxrnVPoW4fBJDcO</t>
  </si>
  <si>
    <t>https://sei.prefeitura.sp.gov.br/sei/modulos/pesquisa/md_pesq_processo_exibir.php?rGf-D8XZF-LuQKZYBQSviuiUCmmg76SUUtcmpNSwrGlWBIvgL3eBU0edb_XNRIzqR0U2_qjZLrrY711epuPlK7_wzZFkCa-QWzdHF7vkMYAI4ZdB2Tb1rGcLvl1Yu0oJ</t>
  </si>
  <si>
    <t>7810.2018/0000331-8</t>
  </si>
  <si>
    <t xml:space="preserve">6068.2018/0000591-9 </t>
  </si>
  <si>
    <t>7810.2018/0000069-6</t>
  </si>
  <si>
    <t>6068.2018/0000595-1</t>
  </si>
  <si>
    <t>https://sei.prefeitura.sp.gov.br/sei/modulos/pesquisa/md_pesq_processo_exibir.php?rGf-D8XZF-LuQKZYBQSviuiUCmmg76SUUtcmpNSwrGlWBIvgL3eBU0edb_XNRIzqR0U2_qjZLrrY711epuPlK0rOXY7UPLzQQqycwvTFwXPO3ccOPbYN3sIVb6KoPFA5</t>
  </si>
  <si>
    <t>https://sei.prefeitura.sp.gov.br/sei/modulos/pesquisa/md_pesq_processo_exibir.php?rGf-D8XZF-LuQKZYBQSviuiUCmmg76SUUtcmpNSwrGlWBIvgL3eBU0edb_XNRIzqR0U2_qjZLrrY711epuPlK0UpHVrbQ1xxnjisDGujdZzHNLH9TIDRqmTUVGRyJe6F</t>
  </si>
  <si>
    <t>https://sei.prefeitura.sp.gov.br/sei/modulos/pesquisa/md_pesq_processo_exibir.php?rGf-D8XZF-LuQKZYBQSviuiUCmmg76SUUtcmpNSwrGlWBIvgL3eBU0edb_XNRIzqR0U2_qjZLrrY711epuPlKwoPiiILjdQNcRVRgNUShOcNLOlTYtv8o0bue_XWzlYI</t>
  </si>
  <si>
    <t>7810.2018/0000588-4</t>
  </si>
  <si>
    <t>https://sei.prefeitura.sp.gov.br/sei/modulos/pesquisa/md_pesq_processo_exibir.php?XJe606xoyp3QxxkeXOtNa0fx5PPdOBVgkXyyCkRr268Y7xoi5fMBgzr21Gi2DD48HqC6CR8GlHl6lm-9YjSC5wbWaWM96zw_nrHejEBTEfYYCFiTmJenP-3fLqE1jm62</t>
  </si>
  <si>
    <t>https://sei.prefeitura.sp.gov.br/sei/modulos/pesquisa/md_pesq_processo_exibir.php?rGf-D8XZF-LuQKZYBQSviuiUCmmg76SUUtcmpNSwrGlWBIvgL3eBU0edb_XNRIzqR0U2_qjZLrrY711epuPlK63j-248cfPDkslHsSl67d3uqwuyf8GU5Th2zDAqqNbP</t>
  </si>
  <si>
    <t>Decreto 58.335/18 - revoga § 2º do artigo 2º do Decreto nº 58.226</t>
  </si>
  <si>
    <t>http://www.docidadesp.imprensaoficial.com.br/NavegaEdicao.aspx?ClipID=2ee94d6df2f2cb4f2b35da7ea211e066&amp;PalavraChave=58.355</t>
  </si>
  <si>
    <t>http://gestaourbana.prefeitura.sp.gov.br/wp-content/uploads/2018/04/PIUVLVL_Tematica_HIS_Densidades.pdf</t>
  </si>
  <si>
    <t>02/08/18: Habitação de Interesse Social e Meio Ambiente  - Lista de presença</t>
  </si>
  <si>
    <t>http://gestaourbana.prefeitura.sp.gov.br/wp-content/uploads/2018/04/PIU__LEOPOLDINA_2018_08_02.pdf.pdf</t>
  </si>
  <si>
    <t>http://gestaourbana.prefeitura.sp.gov.br/wp-content/uploads/2018/04/PIU_VL_ATA_DialogoSocial_PlanoUrbanistico_rev.pdf</t>
  </si>
  <si>
    <t>24/07/18: Plano Urbanístico e Meio Ambiente - Ata da reunião</t>
  </si>
  <si>
    <t>30/07/18: Estudos Jurídicos - Ata da reunião</t>
  </si>
  <si>
    <t>31/07/18: Estudos Econômicos  - Ata da reunião</t>
  </si>
  <si>
    <t>02/08/18: Habitação de Interesse Social e Meio Ambiente  - Ata da reunião</t>
  </si>
  <si>
    <t>http://gestaourbana.prefeitura.sp.gov.br/wp-content/uploads/2018/04/PIU_VL_ATA_DialogoSocial_EstudosJuridicos_rev.pdf</t>
  </si>
  <si>
    <t>http://gestaourbana.prefeitura.sp.gov.br/wp-content/uploads/2018/04/PIU_VL_ATA_DialogoSocial_EstudosEconomicos_rev.pdf</t>
  </si>
  <si>
    <t>http://gestaourbana.prefeitura.sp.gov.br/wp-content/uploads/2018/04/PIU_VL_ATA_DialogoSocial_HIS_Contamina%C3%A7ao_rev.pdf</t>
  </si>
  <si>
    <t>refazer link</t>
  </si>
  <si>
    <t>novos</t>
  </si>
  <si>
    <t>https://www.imprensaoficial.com.br/DO/BuscaDO2001Documento_11_4.aspx?link=/2018/diario%2520oficial%2520cidade%2520de%2520sao%2520paulo/agosto/17/pag_0001_2f411f956384aa45144ed20ca21e6050.pdf&amp;pagina=1&amp;data=17/08/2018&amp;caderno=Di%C3%A1rio%20Oficial%20Cidade%252</t>
  </si>
  <si>
    <t>Decreto Nº 58.368/18</t>
  </si>
  <si>
    <t>7810.2018/0000601-5</t>
  </si>
  <si>
    <t>https://sei.prefeitura.sp.gov.br/sei/modulos/pesquisa/md_pesq_processo_exibir.php?XJe606xoyp3QxxkeXOtNa0fx5PPdOBVgkXyyCkRr268Y7xoi5fMBgzr21Gi2DD48HqC6CR8GlHl6lm-9YjSC55ySWitBFe42qehcL2tw5RfuRGiET7lEfGVT5gdHgHEJ</t>
  </si>
  <si>
    <t>http://documentacao.saopaulo.sp.leg.br/iah/fulltext/leis/L16833.pdf</t>
  </si>
  <si>
    <t>Lei Parque Minhocão</t>
  </si>
  <si>
    <t>Câmara de São Paulo</t>
  </si>
  <si>
    <t>Em prospecção</t>
  </si>
  <si>
    <t>https://www.prefeitura.sp.gov.br/cidade/secretarias/desestatizacao/projetos/terminais_de_onibus_urbano/edital_terminais_de_onibus_urbano/concessoes_terminais__de_onibus_urbano/index.php?p=262341</t>
  </si>
  <si>
    <t>Notícia publicação Edital de Concessão</t>
  </si>
  <si>
    <t>https://www.prefeitura.sp.gov.br/cidade/secretarias/desestatizacao/noticias/?p=262475</t>
  </si>
  <si>
    <t>Email SMUL</t>
  </si>
  <si>
    <t>https://www.prefeitura.sp.gov.br/cidade/secretarias/upload/desenvolvimento_urbano/arquivos/orgaos_colegiados/CMPU/Apresentacoes/51RO.pdf</t>
  </si>
  <si>
    <t xml:space="preserve">23/08/18: Reunião do Conselho Municipal de Política Urbana  (CMPU) - Apresentação </t>
  </si>
  <si>
    <t>11/06/18 Conselho Participativo Moóca</t>
  </si>
  <si>
    <t xml:space="preserve">12/06/18 Mundaréu da Luz </t>
  </si>
  <si>
    <t>20/06/18 Associação Comercial</t>
  </si>
  <si>
    <t>04/07/18 Conselho Participativo Sé</t>
  </si>
  <si>
    <t>http://gestaourbana.prefeitura.sp.gov.br/noticias/prefeitura-lanca-segunda-consulta-publica-para-o-piu-anhembi/</t>
  </si>
  <si>
    <t>Notícia abertura 2ª Consulta Pública</t>
  </si>
  <si>
    <t>https://www.prefeitura.sp.gov.br/cidade/secretarias/urbanismo/noticias/index.php?p=261294</t>
  </si>
  <si>
    <t>Notícia abertura 2ª Consulta Pública - Portal PMSP</t>
  </si>
  <si>
    <t>http://gestaourbana.prefeitura.sp.gov.br/wp-content/uploads/piu-monitoramento/20180704_Lista_presenca_CP_Se.jpg</t>
  </si>
  <si>
    <t>http://gestaourbana.prefeitura.sp.gov.br/wp-content/uploads/piu-monitoramento/20180620_Lista_presenca_ACSP.jpg</t>
  </si>
  <si>
    <t>http://gestaourbana.prefeitura.sp.gov.br/wp-content/uploads/piu-monitoramento/20180612_Lista_presenca_Mudareuluz.jpg</t>
  </si>
  <si>
    <t>http://gestaourbana.prefeitura.sp.gov.br/wp-content/uploads/piu-monitoramento/20180611_Lista_presenca_CP_Mooca.jpg</t>
  </si>
  <si>
    <t>https://gestaourbana.prefeitura.sp.gov.br/wp-content/uploads/2018/02/PIU-Anhembi-ConsultaPublica-2-Devolutiva-1.pdf</t>
  </si>
  <si>
    <t>Devolutiva 2ª Consulta Pública</t>
  </si>
  <si>
    <t>https://gestaourbana.prefeitura.sp.gov.br/wp-content/uploads/2018/02/PIU-Anhembi-Relatorio-Tecnico-Consolidado.pdf</t>
  </si>
  <si>
    <t>Relatório técnico Consolidado (pós 2ª Consulta Pública)</t>
  </si>
  <si>
    <t>https://gestaourbana.prefeitura.sp.gov.br/wp-content/uploads/2018/02/PIU-Anhembi-Minuta-do-Decreto.pdf</t>
  </si>
  <si>
    <t>Minuta Decreto (pós 2ª Consulta Pública)</t>
  </si>
  <si>
    <t>https://gestaourbana.prefeitura.sp.gov.br/wp-content/uploads/2018/02/PIU-Anhembi-P18-MAPA-1.pdf</t>
  </si>
  <si>
    <t>https://gestaourbana.prefeitura.sp.gov.br/wp-content/uploads/2018/02/PIU-Anhembi-P18-MAPA-2.pdf</t>
  </si>
  <si>
    <t>https://gestaourbana.prefeitura.sp.gov.br/wp-content/uploads/2018/02/PIU-Anhembi-P18-MAPA-3.pdf</t>
  </si>
  <si>
    <t>https://gestaourbana.prefeitura.sp.gov.br/wp-content/uploads/2018/02/PIU-Anhembi-P18-MAPA-4.pdf</t>
  </si>
  <si>
    <t>https://gestaourbana.prefeitura.sp.gov.br/wp-content/uploads/2018/02/PIU-Anhembi-Quadro-1-a-4.pdf</t>
  </si>
  <si>
    <t>https://gestaourbana.prefeitura.sp.gov.br/wp-content/uploads/2018/02/PIU-Anhembi-Quadro-5.pdf</t>
  </si>
  <si>
    <t>Minuta Decreto - MAPA 1</t>
  </si>
  <si>
    <t>Minuta Decreto - MAPA 2</t>
  </si>
  <si>
    <t>Minuta Decreto - MAPA 3</t>
  </si>
  <si>
    <t>Minuta Decreto - MAPA 4</t>
  </si>
  <si>
    <t>Minuta Decreto - Quadros 1, 2, 3 e 4</t>
  </si>
  <si>
    <t>Minuta Decreto - Quadro 5</t>
  </si>
  <si>
    <t>https://sei.prefeitura.sp.gov.br/sei/modulos/pesquisa/md_pesq_processo_exibir.php?XJe606xoyp3QxxkeXOtNa0fx5PPdOBVgkXyyCkRr268Y7xoi5fMBgzr21Gi2DD48HqC6CR8GlHl6lm-9YjSC54yGk_ngUU1PJdwdiUq5E_rRIJZ8e_6nNKFcCP1ujd1C</t>
  </si>
  <si>
    <t>7810.2018/0000720-8</t>
  </si>
  <si>
    <t>7810.2018/0000720-8 (SEI - ATL)</t>
  </si>
  <si>
    <t>Arquivos em formato aberto - ver página PIU Anhembi</t>
  </si>
  <si>
    <t>https://gestaourbana.prefeitura.sp.gov.br/estruturacao-territorial/piu/anhembi/</t>
  </si>
  <si>
    <t>https://participe.gestaourbana.prefeitura.sp.gov.br/#/arco-pinheiros</t>
  </si>
  <si>
    <t>Noticia Consulta Pública Inicial</t>
  </si>
  <si>
    <t>https://gestaourbana.prefeitura.sp.gov.br/noticias/contribua-na-consulta-publica-do-piu-arco-pinheiros/</t>
  </si>
  <si>
    <t>http://www.docidadesp.imprensaoficial.com.br/NavegaEdicao.aspx?ClipID=671919f5ef6bc5a9e0b018b3f639073d&amp;PalavraChave=arco%20pinheiros</t>
  </si>
  <si>
    <t>DOM - Consulta Pública Inicial</t>
  </si>
  <si>
    <t>7810.2018/0000716-0</t>
  </si>
  <si>
    <t xml:space="preserve">https://sei.prefeitura.sp.gov.br/sei/modulos/pesquisa/md_pesq_processo_exibir.php?XJe606xoyp3QxxkeXOtNa0fx5PPdOBVgkXyyCkRr268Y7xoi5fMBgzr21Gi2DD48HqC6CR8GlHl6lm-9YjSC56Ay4yu3KleDIeNHJ7vqVDq1uR875mRDMtfiiekNms5e </t>
  </si>
  <si>
    <t>https://www.prefeitura.sp.gov.br/cidade/secretarias/upload/desenvolvimento_urbano/sp_urbanismo/op_urbana_CENTRO/2018/REVISAO/20180911Lista_Presenca_Page_1.pdf</t>
  </si>
  <si>
    <t>11/09/18 Reunião com a UMM</t>
  </si>
  <si>
    <t xml:space="preserve">13/09/18 Reunião com a Câmara Temática de Mobilidade à Pé </t>
  </si>
  <si>
    <t>19/09/18 40a Reunião Ordinária do CMTT</t>
  </si>
  <si>
    <t>https://www.prefeitura.sp.gov.br/cidade/secretarias/upload/desenvolvimento_urbano/sp_urbanismo/op_urbana_CENTRO/2018/REVISAO/Lista_01.pdf</t>
  </si>
  <si>
    <t>https://www.prefeitura.sp.gov.br/cidade/secretarias/upload/desenvolvimento_urbano/sp_urbanismo/op_urbana_CENTRO/2018/REVISAO/Apresenta%C3%A7%C3%A3o%20ao%20SECOVI%20-%20Econ%C3%B4mico%20v4.pdf</t>
  </si>
  <si>
    <t>https://www.prefeitura.sp.gov.br/cidade/secretarias/upload/desenvolvimento_urbano/sp_urbanismo/op_urbana_CENTRO/2018/REVISAO/2018_Ata_Reuniao_SECOVI.pdf</t>
  </si>
  <si>
    <t>https://www.prefeitura.sp.gov.br/cidade/secretarias/upload/desenvolvimento_urbano/sp_urbanismo/op_urbana_CENTRO/2018/REVISAO/IMG-20181004-WA0001.jpg</t>
  </si>
  <si>
    <t>04/10/2018 Reunião SECOVI (termo de reunião)</t>
  </si>
  <si>
    <t>Noticia Consulta Pública Inicial Prorrogação</t>
  </si>
  <si>
    <t>https://gestaourbana.prefeitura.sp.gov.br/wp-content/uploads/2018/03/PIU_Na%C3%A7oesUnidas_Devolutiva_Consulta_rev1.pdf</t>
  </si>
  <si>
    <t>Devolutiva Consulta Pública Inicial</t>
  </si>
  <si>
    <t>04/10/2018 Reunião SECOVI (apresentação)</t>
  </si>
  <si>
    <t>15/10/2018 Reunião ASBEA (apresentação)</t>
  </si>
  <si>
    <t>15/10/2018 Reunião ASBEA (termo de reunião)</t>
  </si>
  <si>
    <t>https://www.prefeitura.sp.gov.br/cidade/secretarias/upload/desenvolvimento_urbano/sp_urbanismo/op_urbana_CENTRO/2018/REVISAO/PIU_SETOR_CENTRA_lista_presenca_ASBEA_20181015_site.pdf</t>
  </si>
  <si>
    <t>15/10/2018 Reunião ASBEA (lista de presença)</t>
  </si>
  <si>
    <t>https://www.prefeitura.sp.gov.br/cidade/secretarias/urbanismo/sp_urbanismo/operacoes_urbanas/centro/index.php?p=257994</t>
  </si>
  <si>
    <t>Agenda com todas atividades e registros</t>
  </si>
  <si>
    <t>http://gestaourbana.prefeitura.sp.gov.br/wp-content/uploads/piu-monitoramento/PA_20160193579_6/PA 2016-0.193.579-6-p-01-a-62.pdf</t>
  </si>
  <si>
    <t>http://gestaourbana.prefeitura.sp.gov.br/wp-content/uploads/piu-monitoramento/PA_20160193579_6/PA 2016-0.193.579-6-p-384-a-557.pdf</t>
  </si>
  <si>
    <t>http://gestaourbana.prefeitura.sp.gov.br/wp-content/uploads/piu-monitoramento/PA_20160193579_6/PA 2016-0.193.579-6-p-100-a-123.pdf</t>
  </si>
  <si>
    <t>http://gestaourbana.prefeitura.sp.gov.br/wp-content/uploads/piu-monitoramento/PA_20160193579_6/PA 2016-0.193.579-6-p-558-a-580.pdf</t>
  </si>
  <si>
    <t xml:space="preserve">http://gestaourbana.prefeitura.sp.gov.br/wp-content/uploads/piu-monitoramento/PA_20160193579_6/PA 2016-0.193.579-6-p-124-a-156.pdf </t>
  </si>
  <si>
    <t>http://gestaourbana.prefeitura.sp.gov.br/wp-content/uploads/piu-monitoramento/PA_20160193579_6/PA 2016-0.193.579-6-p-581-a-586.pdf</t>
  </si>
  <si>
    <t>http://gestaourbana.prefeitura.sp.gov.br/wp-content/uploads/piu-monitoramento/PA_20160193579_6/PA 2016-0.193.579-6-p-156v-a-157.pdf</t>
  </si>
  <si>
    <t>http://gestaourbana.prefeitura.sp.gov.br/wp-content/uploads/piu-monitoramento/PA_20160193579_6/PA 2016-0.193.579-6-p-62-a-73.pdf</t>
  </si>
  <si>
    <t>http://gestaourbana.prefeitura.sp.gov.br/wp-content/uploads/piu-monitoramento/PA_20160193579_6/PA 2016-0.193.579-6-p-157v-a-244.pdf</t>
  </si>
  <si>
    <t>http://gestaourbana.prefeitura.sp.gov.br/wp-content/uploads/piu-monitoramento/PA_20160193579_6/PA 2016-0.193.579-6-p-74-a-99.pdf</t>
  </si>
  <si>
    <t>http://gestaourbana.prefeitura.sp.gov.br/wp-content/uploads/piu-monitoramento/PA_20160193579_6/PA 2016-0.193.579-6-p-244v-a-371.pdf</t>
  </si>
  <si>
    <t>PA 2016-0.193.579-6 - Parte 1 pgs 01 a 62</t>
  </si>
  <si>
    <t>Parte 2 pgs 62 a 73</t>
  </si>
  <si>
    <t>Parte 3 pgs 74 a 99</t>
  </si>
  <si>
    <t>Parte 4 pgs 100 a 123</t>
  </si>
  <si>
    <t xml:space="preserve">Parte 5 pgs 124 a 156 </t>
  </si>
  <si>
    <t>Parte 9 pgs 384 a 557</t>
  </si>
  <si>
    <t>Parte 10 pgs 558 a 580</t>
  </si>
  <si>
    <t>Parte 11 pgs 581 a 586</t>
  </si>
  <si>
    <t>Parte 6 pgs 156 a 157</t>
  </si>
  <si>
    <t>Parte 7 pgs 157 a 244</t>
  </si>
  <si>
    <t>Parte 8 pgs 244 a 371</t>
  </si>
  <si>
    <t>Devolutiva 2ª Consulta Pública – 1º Bloco</t>
  </si>
  <si>
    <t>https://gestaourbana.prefeitura.sp.gov.br/wp-content/uploads/2018/04/PIU_VL_Devolutiva_Consulta2_Parte1_R1.pdf</t>
  </si>
  <si>
    <t>https://www.prefeitura.sp.gov.br/cidade/secretarias/desestatizacao/noticias/?p=260408</t>
  </si>
  <si>
    <t>https://www.prefeitura.sp.gov.br/cidade/secretarias/desestatizacao/projetos/pacaembu/edital_pacaembu/index.php</t>
  </si>
  <si>
    <t>Republicação dos documentos do Edital de Concessão</t>
  </si>
  <si>
    <t>http://gestaourbana.prefeitura.sp.gov.br/wp-content/uploads/piu-monitoramento/VO1_Parecer_Assessoria_Juridica_SEP_SPURB.pdf</t>
  </si>
  <si>
    <t>http://gestaourbana.prefeitura.sp.gov.br/wp-content/uploads/piu-monitoramento/VO1_Parecer_SEP_SPURB.pdf</t>
  </si>
  <si>
    <t>https://www.prefeitura.sp.gov.br/cidade/secretarias/urbanismo/participacao_social/conselhos_e_orgaos_colegiados/cmpu/index.php?p=266059</t>
  </si>
  <si>
    <t>https://www.imprensaoficial.com.br/DO/BuscaDO2001Documento_11_4.aspx?link=/2018/diario%2520oficial%2520cidade%2520de%2520sao%2520paulo/outubro/23/pag_0017_3bdd82b711a792ca5e0c0f5908ef8669.pdf&amp;pagina=17&amp;data=23/10/2018&amp;caderno=Di%C3%A1rio%20Oficial%20Cidade</t>
  </si>
  <si>
    <t>Convocação CMPU - site SMUL</t>
  </si>
  <si>
    <t>Convocação CMPU - Diário Oficial</t>
  </si>
  <si>
    <t>https://www.prefeitura.sp.gov.br/cidade/secretarias/upload/desenvolvimento_urbano/sp_urbanismo/op_urbana_CENTRO/2018/REVISAO/2018_Ata_Reuniao_ASBEA.pdf</t>
  </si>
  <si>
    <t>https://www.prefeitura.sp.gov.br/cidade/secretarias/upload/urbanismo/spurbanismo/CMH.pdf</t>
  </si>
  <si>
    <t>https://www.prefeitura.sp.gov.br/cidade/secretarias/upload/desenvolvimento_urbano/sp_urbanismo/op_urbana_CENTRO/2018/REVISAO/2018_Ata_Reuniao_Conselhos.pdf</t>
  </si>
  <si>
    <t>https://www.prefeitura.sp.gov.br/cidade/secretarias/upload/desenvolvimento_urbano/sp_urbanismo/op_urbana_CENTRO/2018/REVISAO/20181019_ListaPresenca_site.pdf</t>
  </si>
  <si>
    <t>29/10/2018: Seminário sobre PEUC – Prof. Luciana Royer FAU USP (apresentação)</t>
  </si>
  <si>
    <t>https://www.prefeitura.sp.gov.br/cidade/secretarias/upload/desenvolvimento_urbano/sp_urbanismo/arquivos/Pesquisa_peucfauusp_site.pdf</t>
  </si>
  <si>
    <t>Devolutiva 2ª Consulta Pública – 2º Bloco</t>
  </si>
  <si>
    <t>https://gestaourbana.prefeitura.sp.gov.br/wp-content/uploads/2018/04/PIUVLVL_Consulta2_ListaContribui%C3%A7oes.xls</t>
  </si>
  <si>
    <t>Contribuições recebidas 2ª Consulta Pública</t>
  </si>
  <si>
    <t>https://www.prefeitura.sp.gov.br/cidade/secretarias/upload/desenvolvimento_urbano/sp_urbanismo/arquivos/PIU_2018_11_05_GERAL.pdf</t>
  </si>
  <si>
    <t>06/11/2018 Reunião Universidades - Mackenzie  (apresentação 1)</t>
  </si>
  <si>
    <t>https://www.prefeitura.sp.gov.br/cidade/secretarias/upload/desenvolvimento_urbano/sp_urbanismo/arquivos/PIU_2018_11_06_PRIT.pdf</t>
  </si>
  <si>
    <t>Consulta Pública Minuta de Projeto de Lei</t>
  </si>
  <si>
    <t>23/11/2018 Reunião Universidades - São Judas Tadeu</t>
  </si>
  <si>
    <t>06/11/2018 Reunião Universidades - Mackenzie (apresentação 2)</t>
  </si>
  <si>
    <t xml:space="preserve">22/10/2018 Divulgação </t>
  </si>
  <si>
    <t>22/10/2018 Apresentação</t>
  </si>
  <si>
    <t>22/10/2018 Lista de Presença</t>
  </si>
  <si>
    <t>22/10/2018 Vídeo Youtube</t>
  </si>
  <si>
    <t>22/10/2018  Ata</t>
  </si>
  <si>
    <t>11/12/2018 Pauta: apresentação da minuta do PL</t>
  </si>
  <si>
    <t>https://gestaourbana.prefeitura.sp.gov.br/wp-content/uploads/2018/04/Devolutiva_PIUVL_27-11-18.pdf</t>
  </si>
  <si>
    <t>cancelada</t>
  </si>
  <si>
    <t>https://sei.prefeitura.sp.gov.br/sei/modulos/pesquisa/md_pesq_processo_exibir.php?rGf-D8XZF-LuQKZYBQSviuiUCmmg76SUUtcmpNSwrGlWBIvgL3eBU0edb_XNRIzqR0U2_qjZLrrY711epuPlK1QV-3ri6bKVe9qoB5gQ-Q258tlDslVnjam3rnqD-566</t>
  </si>
  <si>
    <t>27/11/2018 Ata reunião DEVOLUTIVA</t>
  </si>
  <si>
    <t>https://gestaourbana.prefeitura.sp.gov.br/wp-content/uploads/2018/04/PIU_VL_ATA_Devolutiva_Consulta2_27112018-R2.pdf</t>
  </si>
  <si>
    <t>https://gestaourbana.prefeitura.sp.gov.br/wp-content/uploads/2018/04/PIU_VL_Devolutiva_Consulta2_Parte2_R2.pdf</t>
  </si>
  <si>
    <t>27/11/2018 Lista de presença DEVOLUTIVA</t>
  </si>
  <si>
    <t>https://gestaourbana.prefeitura.sp.gov.br/wp-content/uploads/2018/04/PIU_VL_listadepresen%C3%A7a_2018_11_27_.pdf</t>
  </si>
  <si>
    <t>27/11/2018 Apresentação DEVOLUTIVA</t>
  </si>
  <si>
    <t>7810.2018/0000072-6</t>
  </si>
  <si>
    <t>7810.2018/0001045-4</t>
  </si>
  <si>
    <t>https://sei.prefeitura.sp.gov.br/sei/modulos/pesquisa/md_pesq_processo_exibir.php?XJe606xoyp3QxxkeXOtNa0fx5PPdOBVgkXyyCkRr268Y7xoi5fMBgzr21Gi2DD48HqC6CR8GlHl6lm-9YjSC51VAWR8kxmAAmKDLbdaxtJ8ep7geW-astQ3KwMhzobL4</t>
  </si>
  <si>
    <t>Arquivo KML</t>
  </si>
  <si>
    <t>Arquivo SHP</t>
  </si>
  <si>
    <t>20180904_PIUs_gestao_urbana_44-ELEVADO</t>
  </si>
  <si>
    <t>\\spurbsp01\PIUs_Monitoramento\03_Controle Territorial\BD_Geo\kml</t>
  </si>
  <si>
    <t>Descrição das atualizações</t>
  </si>
  <si>
    <t>Inserido na página do Monitoramento</t>
  </si>
  <si>
    <t>20180205_PIUs_gestao_urbana</t>
  </si>
  <si>
    <t>ID PIU Elevado João Goulart passou a ser 20, e PIU Terminal AE Carvalho, 44; Esse arquivo foi feito só para atualizar o kml do Gestão Urbana. Agora só terá o ID e o nome do PIU, pois o restante das informações está vinculado ao banco</t>
  </si>
  <si>
    <t>PIUs: Todos</t>
  </si>
  <si>
    <t>0_</t>
  </si>
  <si>
    <t>http://www.prefeitura.sp.gov.br/cidade/secretarias/upload/urbanismo/spurbanismo/CE_OUCentro_28a_RE_apresentacao_2018_11_30_v1.pdf</t>
  </si>
  <si>
    <t>https://www.prefeitura.sp.gov.br/cidade/secretarias/upload/desenvolvimento_urbano/sp_urbanismo/op_urbana_CENTRO/2018/REVISAO/Lista_presenca_28RE_OUCentro.pdf</t>
  </si>
  <si>
    <t>05/12/2018 –  Encontro sobre Transferência de Potencial Construtivo dentro da Operação Urbana Centro: Foto 2</t>
  </si>
  <si>
    <t>05/12/2018 –  Encontro sobre Transferência de Potencial Construtivo dentro da Operação Urbana Centro: Foto 3</t>
  </si>
  <si>
    <t>04/12/2018 - Recebimento das contribuições da Associação Comercial de São Paulo</t>
  </si>
  <si>
    <t>30/11/ 2018 – 28ª Reunião Extraordinária da Comissão Executiva da OU Centro: Lista de presença</t>
  </si>
  <si>
    <t>30/11/ 2018 – 28ª Reunião Extraordinária da Comissão Executiva da OU Centro: Apresentação</t>
  </si>
  <si>
    <t>https://www.prefeitura.sp.gov.br/cidade/secretarias/upload/desenvolvimento_urbano/sp_urbanismo/op_urbana_CENTRO/2018/REVISAO/TDC-InstitutoEngenharia_A.pdf</t>
  </si>
  <si>
    <t>https://www.prefeitura.sp.gov.br/cidade/secretarias/upload/desenvolvimento_urbano/sp_urbanismo/op_urbana_CENTRO/2018/REVISAO/IMG-20181205-WA0000.jpg</t>
  </si>
  <si>
    <t>https://www.prefeitura.sp.gov.br/cidade/secretarias/upload/desenvolvimento_urbano/sp_urbanismo/op_urbana_CENTRO/2018/REVISAO/IMG-20181205-WA0002.jpg</t>
  </si>
  <si>
    <t>https://www.prefeitura.sp.gov.br/cidade/secretarias/upload/desenvolvimento_urbano/sp_urbanismo/op_urbana_CENTRO/2018/REVISAO/IMG-20181205-WA0001.jpg</t>
  </si>
  <si>
    <t>12/12/2018 – Reunião com SECOVI / ABRAINC: Apresentação</t>
  </si>
  <si>
    <t>12/12/2018 – Reunião com SECOVI / ABRAINC: Termo de Reunião</t>
  </si>
  <si>
    <t>12/12/2018 – Reunião com SECOVI / ABRAINC: Lista de presença</t>
  </si>
  <si>
    <t>https://www.prefeitura.sp.gov.br/cidade/secretarias/upload/desenvolvimento_urbano/sp_urbanismo/op_urbana_CENTRO/2018/REVISAO/Sugest%C3%B5es%20Setor%20Imobili%C3%A1rio.pdf</t>
  </si>
  <si>
    <t>https://www.prefeitura.sp.gov.br/cidade/secretarias/upload/desenvolvimento_urbano/sp_urbanismo/op_urbana_CENTRO/2019/Revisao_OUCentro/PIU_SETOR_CENTRAL_termo_reuniao_SECOVI_2018_12_12.pdf</t>
  </si>
  <si>
    <t>https://www.prefeitura.sp.gov.br/cidade/secretarias/upload/desenvolvimento_urbano/sp_urbanismo/op_urbana_CENTRO/2018/REVISAO/PIU_SETOR_CENTRAL_SECOVI_list_.pdf</t>
  </si>
  <si>
    <t>https://www.prefeitura.sp.gov.br/cidade/secretarias/upload/desenvolvimento_urbano/sp_urbanismo/op_urbana_CENTRO/2019/Revisao_OUCentro/TDC_PIUSetor_Central.pdf</t>
  </si>
  <si>
    <t>04/02/2019 – Reunião Temática referente a Transferência do Potencial Construtivo: Apresentação 1</t>
  </si>
  <si>
    <t>04/02/2019 – Reunião Temática referente a Transferência do Potencial Construtivo: Apresentação 2</t>
  </si>
  <si>
    <t>04/02/2019 – Reunião Temática referente a Transferência do Potencial Construtivo: Lista de presença</t>
  </si>
  <si>
    <t>https://www.prefeitura.sp.gov.br/cidade/secretarias/upload/desenvolvimento_urbano/sp_urbanismo/op_urbana_CENTRO/2019/Revisao_OUCentro/Reuniao_4_02_19_TDC.pdf</t>
  </si>
  <si>
    <t>https://www.prefeitura.sp.gov.br/cidade/secretarias/upload/desenvolvimento_urbano/sp_urbanismo/op_urbana_CENTRO/2019/Revisao_OUCentro/PIU_SETOR_CENTRAL_listadepresen%C3%A7a_2019_02_04_site.pdf</t>
  </si>
  <si>
    <t>https://www.imprensaoficial.com.br/DO/BuscaDO2001Documento_11_4.aspx?link=%2f2019%2fdiario%2520oficial%2520cidade%2520de%2520sao%2520paulo%2ffevereiro%2f08%2fpag_0001_2e26816ab91521a203914795534c8c9d.pdf&amp;pagina=1&amp;data=08/02/2019&amp;caderno=Di%C3%A1rio%20Oficial%20Cidade%20de%20S%C3%A3o%20Paulo&amp;paginaordenacao=100001</t>
  </si>
  <si>
    <t>Decreto 58.623/2018</t>
  </si>
  <si>
    <t>Imprensa oficial</t>
  </si>
  <si>
    <t>http://diariooficial.imprensaoficial.com.br/nav_cidade/index.asp?c=1&amp;e=20181129&amp;p=1&amp;clipID=6db13a75a0c66403f3c18ff8981e62da</t>
  </si>
  <si>
    <t xml:space="preserve">Contrato FUNDURB </t>
  </si>
  <si>
    <t xml:space="preserve">SEI 7810.2019/0000090-6 </t>
  </si>
  <si>
    <t>https://sei.prefeitura.sp.gov.br/sei/modulos/pesquisa/md_pesq_processo_exibir.php?XJe606xoyp3QxxkeXOtNa0fx5PPdOBVgkXyyCkRr268Y7xoi5fMBgzr21Gi2DD48HqC6CR8GlHl6lm-9YjSC514U4bTsYkOj7gxDsusUhz3WkfwwJ7ik4wNXTrUYwk8J</t>
  </si>
  <si>
    <t>http://processos.prefeitura.sp.gov.br/Forms/consultarProcessos.aspx#!</t>
  </si>
  <si>
    <t>PA 2017-0.150.852-0 (Proposição privada)</t>
  </si>
  <si>
    <t>SIMPROC</t>
  </si>
  <si>
    <t>Parecer SMUL-AJ</t>
  </si>
  <si>
    <t>https://sei.prefeitura.sp.gov.br/sei/modulos/pesquisa/md_pesq_documento_consulta_externa.php?mBbOCb_2AS_khM_ZysW23nzM42CP0KQFwPO_BlTkMtgUQNYq1GgTEcX8ur4yt8YFnjO_D18UJZsk2ZQjwDuPQniODLwHW2HZLj7d21ig5nMLso5dv2LxnD0IUB0Xk-tB</t>
  </si>
  <si>
    <t>https://www.prefeitura.sp.gov.br/cidade/secretarias/desestatizacao/projetos/sp_turis/alienacao/index.php?p=270668</t>
  </si>
  <si>
    <t>Noticia Edital de Licitação</t>
  </si>
  <si>
    <t>https://www.prefeitura.sp.gov.br/cidade/secretarias/desestatizacao/projetos/pacaembu/edital_pacaembu/index.php?p=260406</t>
  </si>
  <si>
    <t>Republicação do Edital de concessão (08/02/2019)</t>
  </si>
  <si>
    <t>Notícia Republicação do Edital de Concessão (24/10/18)</t>
  </si>
  <si>
    <t>Página da Concessão (24/10/18)</t>
  </si>
  <si>
    <t>Edital de Concessão (16/05/18)</t>
  </si>
  <si>
    <t>Notícia Consulta Pública Edital de Concessão (28/03/18)</t>
  </si>
  <si>
    <t>Estudos para elaboração do Edital Concessão  (16/05/18)</t>
  </si>
  <si>
    <t xml:space="preserve">Ata Audiência Pública Edital de Concessão (20/04/2018) </t>
  </si>
  <si>
    <t>http://www.docidadesp.imprensaoficial.com.br/NavegaEdicao.aspx?ClipID=6383eec32c994af7b4dde350c895b5e5&amp;PalavraChave=piu%20VILA%20LEOPOLDINA</t>
  </si>
  <si>
    <t>Convocação CMPU</t>
  </si>
  <si>
    <t>http://www.docidadesp.imprensaoficial.com.br/NavegaEdicao.aspx?ClipID=e4782b09488de65543b681cef327a829&amp;PalavraChave=piu%20VILA%20LEOPOLDINA</t>
  </si>
  <si>
    <t>https://sei.prefeitura.sp.gov.br/sei/modulos/pesquisa/md_pesq_documento_consulta_externa.php?mBbOCb_2AS_khM_ZysW23nzM42CP0KQFwPO_BlTkMthZikiq9kuNTmldg0m0NLuCbvPK4KL25cOuv_vel2MQx3OlM2E_PYH2tKqBkJ6IkLfc4T1DnbHiqgxDfDof5v0q</t>
  </si>
  <si>
    <t>https://sei.prefeitura.sp.gov.br/sei/modulos/pesquisa/md_pesq_documento_consulta_externa.php?mBbOCb_2AS_khM_ZysW23nzM42CP0KQFwPO_BlTkMtilDWIkKH8zSVG6qOIohPeZnFmWkK1kg5IclfHd-8lPf2cjBjInJEpOjauRl0RX-3e-78rTBRtu2NIrB4M5Z5Jx</t>
  </si>
  <si>
    <t>Parecer SMUL-PLANURBE</t>
  </si>
  <si>
    <t>https://sei.prefeitura.sp.gov.br/sei/modulos/pesquisa/md_pesq_documento_consulta_externa.php?mBbOCb_2AS_khM_ZysW23nzM42CP0KQFwPO_BlTkMtiLykQk7FqtT2_k4qgBuo44pITi4E8GzBhZUuTbI9ozA39Yb1KvgRhMK05jBS9ZGmTY-cREsVN-K7IPWowh0w93</t>
  </si>
  <si>
    <t>Parecer SMUL-DEUSO  (Etapa 1)</t>
  </si>
  <si>
    <t>Despacho Autorizatório SMUL-Gabinete</t>
  </si>
  <si>
    <t>https://gestaourbana.prefeitura.sp.gov.br/noticias/prefeitura-realiza-terceira-audiencia-publica-para-debater-o-piu-vila-leopoldina-villa-lobos/</t>
  </si>
  <si>
    <t>http://www.docidadesp.imprensaoficial.com.br/NavegaEdicao.aspx?ClipID=f7f4039eb4f30491505f885c6d878144&amp;PalavraChave=Vila%20Leopoldina</t>
  </si>
  <si>
    <t>12/03/2019 - Reunião Conselho Participativo da Lapa</t>
  </si>
  <si>
    <t>http://www.docidadesp.imprensaoficial.com.br/NavegaEdicao.aspx?ClipID=90d016732e03793758fdeb204d78c12f&amp;PalavraChave=Vila%20Leopoldina</t>
  </si>
  <si>
    <t>14/03/2019 - Divulgação Audiência</t>
  </si>
  <si>
    <t>6071.2018/0000148-0</t>
  </si>
  <si>
    <t>https://sei.prefeitura.sp.gov.br/sei/controlador.php?acao=procedimento_trabalhar&amp;id_documento=15541545&amp;infra_sistema=100000100&amp;infra_unidade_atual=110000605&amp;infra_hash=f12327809d7246ed7889efb027e6518c5ca550a9dbdd2ea3937217390aef1bcc</t>
  </si>
  <si>
    <t>6071.2018/0000453-6</t>
  </si>
  <si>
    <t>https://sei.prefeitura.sp.gov.br/sei/controlador.php?acao=procedimento_trabalhar&amp;acao_origem=protocolo_pesquisa_rapida&amp;id_protocolo=12659448&amp;infra_sistema=100000100&amp;infra_unidade_atual=110000605&amp;infra_hash=297891ac85b352a564fe559773bab1a4e5a771e8f246f45cb3f96b443e8bf83c</t>
  </si>
  <si>
    <t>http://www.docidadesp.imprensaoficial.com.br/NavegaEdicao.aspx?ClipId=67MVE58951QH6e2DLPJ13MS1T9P</t>
  </si>
  <si>
    <t>Pedido de esclarecimentos Masterplan (pg 81 DOC)</t>
  </si>
  <si>
    <t>http://www.docidadesp.imprensaoficial.com.br/NavegaEdicao.aspx?ClipID=AOGJCF1QB4KP9eFBTL8TVA0KDIE&amp;PalavraChave=2017-0.154.918-9</t>
  </si>
  <si>
    <t>Deferimento "Plano de Urbanização da ZOE-Perus" (pg 25 DOC)</t>
  </si>
  <si>
    <t>https://participe.gestaourbana.prefeitura.sp.gov.br/#/vila-leopoldina-projeto-de-lei</t>
  </si>
  <si>
    <t>Abertura Consulta Pública MINUTA</t>
  </si>
  <si>
    <t>Consulta Pública MINUTA</t>
  </si>
  <si>
    <t>14/03/2019 - PPT Audiência</t>
  </si>
  <si>
    <t>14/03/2019 - Noticia pós Audiência</t>
  </si>
  <si>
    <t>https://gestaourbana.prefeitura.sp.gov.br/noticias/terceira-audiencia-publica-do-piu-vila-leopoldina-villa-lobos-discute-conteudo-final-do-projeto/</t>
  </si>
  <si>
    <t>https://gestaourbana.prefeitura.sp.gov.br/wp-content/uploads/2018/04/02_PIU_VL_AUDIENCIA_R_14-03-2019.pdf</t>
  </si>
  <si>
    <t>Sistematização das contribuições - Consulta MINUTA</t>
  </si>
  <si>
    <t>https://gestaourbana.prefeitura.sp.gov.br/wp-content/uploads/2018/04/PIU_VL_Consula3_ListaContribuicoes.xls</t>
  </si>
  <si>
    <t>https://esaj.tjsp.jus.br/cposg/show.do?processo.foro=990&amp;processo.codigo=RI00513JK0000#</t>
  </si>
  <si>
    <t>Suspensão Judicial</t>
  </si>
  <si>
    <t>TJSP</t>
  </si>
  <si>
    <t>https://www.prefeitura.sp.gov.br/cidade/secretarias/governo/projetos/desestatizacao/terminais_de_onibus_urbano/edital_terminais_de_onibus_urbano/concessoes_terminais__de_onibus_urbano/index.php?p=268824</t>
  </si>
  <si>
    <t>Suspensão Concessão - SEI 6071.2018/0000148-0</t>
  </si>
  <si>
    <t>PMSP</t>
  </si>
  <si>
    <t>http://diariooficial.imprensaoficial.com.br/nav_cidade/index.asp?c=1&amp;e=20190405&amp;p=1&amp;clipID=192ed330ff5f162d14f8b0ecfb416551</t>
  </si>
  <si>
    <t>https://sei.prefeitura.sp.gov.br/sei/modulos/pesquisa/md_pesq_documento_consulta_externa.php?mBbOCb_2AS_khM_ZysW23nzM42CP0KQFwPO_BlTkMtilVrNtup7A0uS4J2UIOvDsLsHHJAmjRALIbo04sfz1gP-TeqB7c5Pf-8awC7eIrQjvc3-FNxsTjVHNo32Uie2h</t>
  </si>
  <si>
    <t>Despacho Autorizatório SMDU-Gabinete (pg 19)</t>
  </si>
  <si>
    <t>https://sei.prefeitura.sp.gov.br/sei/modulos/pesquisa/md_pesq_documento_consulta_externa.php?mBbOCb_2AS_khM_ZysW23nzM42CP0KQFwPO_BlTkMtif3KXoK3Zz5RZhLnN5lxtmPqYETz36JSdfe--EuCQuCi7JWyMe45qKt-IqcscatNCavuwTAWm1HsPZK3ynl2YP</t>
  </si>
  <si>
    <t>https://sei.prefeitura.sp.gov.br/sei/modulos/pesquisa/md_pesq_documento_consulta_externa.php?mBbOCb_2AS_khM_ZysW23nzM42CP0KQFwPO_BlTkMtg4-eIw9eQzARqfmbsxSBDumQeHtPi2vvkJnFOZ9ZWNcbgp78w61UDsrp2O2YCs5GqHH109oLW6_r2P1fFfN4zh</t>
  </si>
  <si>
    <t>Parecer SMDU-PLANURBE</t>
  </si>
  <si>
    <t xml:space="preserve">Parecer SMDU-DEUSO </t>
  </si>
  <si>
    <t>Parecer SMDU-AJ</t>
  </si>
  <si>
    <t>https://participe.gestaourbana.prefeitura.sp.gov.br/arco-pinheiros-2</t>
  </si>
  <si>
    <t>Cronograma Processo Participativo</t>
  </si>
  <si>
    <t>https://gestaourbana.prefeitura.sp.gov.br/piu-arco-pinheiros/</t>
  </si>
  <si>
    <t>https://sei.prefeitura.sp.gov.br/sei/modulos/pesquisa/md_pesq_documento_consulta_externa.php?mBbOCb_2AS_khM_ZysW23nzM42CP0KQFwPO_BlTkMtiWbb7F0MlNBLRW3qQ2g3KHzFrEXW1nzJsB1lzfMqs3t4iKre1WnQCnCLh8wLR1T2tv1WKAvxImuEygDyXF3NCw</t>
  </si>
  <si>
    <t>Memorando de abertura PIU</t>
  </si>
  <si>
    <t>https://sei.prefeitura.sp.gov.br/sei/modulos/pesquisa/md_pesq_processo_exibir.php?XJe606xoyp3QxxkeXOtNa0fx5PPdOBVgkXyyCkRr268Y7xoi5fMBgzr21Gi2DD48HqC6CR8GlHl6lm-9YjSC5537PKBGCRO19sDm0Thny0R2p7fVWidm9Cuws0oiTedW</t>
  </si>
  <si>
    <t>SEI 6068.2019/0001700-5</t>
  </si>
  <si>
    <t>Minhocão</t>
  </si>
  <si>
    <t>https://www.prefeitura.sp.gov.br/cidade/secretarias/urbanismo/participacao_social/conselhos_e_orgaos_colegiados/cmpu/index.php?p=275204</t>
  </si>
  <si>
    <t>Contribuições Consulta Pública MINUTA</t>
  </si>
  <si>
    <t>23/04/19 Lista Presença - Reunião devolutiva sobre a 3ª consulta pública</t>
  </si>
  <si>
    <t>23/04/19 PPT - Reunião devolutiva sobre a 3ª consulta pública</t>
  </si>
  <si>
    <t>23/04/19 Ata - Reunião devolutiva sobre a 3ª consulta pública</t>
  </si>
  <si>
    <t>https://gestaourbana.prefeitura.sp.gov.br/wp-content/uploads/2018/04/DEVOLUTIVA_PIUVL_3a_consulta_23.04.pdf</t>
  </si>
  <si>
    <t>https://gestaourbana.prefeitura.sp.gov.br/wp-content/uploads/2018/04/PIU_VLVL_reuniaodevolutiva_list.pdf</t>
  </si>
  <si>
    <t>https://gestaourbana.prefeitura.sp.gov.br/wp-content/uploads/2018/04/PIU_VL_ATA_Devolutiva_23042019.R0.pdf</t>
  </si>
  <si>
    <t>Abertura Consulta Pública CADERNO</t>
  </si>
  <si>
    <t>https://gestaourbana.prefeitura.sp.gov.br/noticias/plano-urbanistico-para-regiao-central-e-apresentado-em-consulta-publica/</t>
  </si>
  <si>
    <t>Consulta Pública CADERNO</t>
  </si>
  <si>
    <t>https://participe.gestaourbana.prefeitura.sp.gov.br/setor-central-2</t>
  </si>
  <si>
    <t>https://gestaourbana.prefeitura.sp.gov.br/estruturacao-territorial/piu/piu-setor-central/</t>
  </si>
  <si>
    <t>07/05/2019 – Reunião Empresarial e Setor Imobiliário</t>
  </si>
  <si>
    <t>08/05/2019 – Reuniões Movimentos de Moradia</t>
  </si>
  <si>
    <t>08/05/2019 – GG OUCAB Informe Consulta Pública</t>
  </si>
  <si>
    <t>10/05/2019 – Reunião Setor Acadêmico</t>
  </si>
  <si>
    <t>https://www.prefeitura.sp.gov.br/cidade/secretarias/urbanismo/participacao_social/conselhos_e_orgaos_colegiados/cmpu/index.php?p=275707</t>
  </si>
  <si>
    <t>02/05/2019 – Diálogo C.P.M + CADES SUB Pinheiros</t>
  </si>
  <si>
    <t>09/05/2019 – Diálogo Colegiado C.P.M + CADES</t>
  </si>
  <si>
    <t>30/04/2019 - Informe na 55a. Reunião CMPU</t>
  </si>
  <si>
    <t>23/04/2019 - Diálogos C.P.M + CADES</t>
  </si>
  <si>
    <t>Noticia abertura consulta</t>
  </si>
  <si>
    <t>https://gestaourbana.prefeitura.sp.gov.br/noticias/prefeitura-inicia-uma-nova-etapa-de-discussao-do-parque-minhocao/</t>
  </si>
  <si>
    <t>Texto da Consulta Pública Fase Inicial</t>
  </si>
  <si>
    <t>https://participe.gestaourbana.prefeitura.sp.gov.br/parque-minhocao</t>
  </si>
  <si>
    <t>https://www.prefeitura.sp.gov.br/cidade/secretarias/upload/desenvolvimento_urbano/PIU%20MINHOCAO.pdf</t>
  </si>
  <si>
    <t>Site SMDU</t>
  </si>
  <si>
    <t>PPT CMPU</t>
  </si>
  <si>
    <t>Extrato CMPU</t>
  </si>
  <si>
    <t>15/05/2019 – Reunião Temática Infraestrutura Cicloviária</t>
  </si>
  <si>
    <t>06/06/2019 – Diálogo C.P.M+CADES, Subprefeituras Butantã, Lapa e Pinheiros</t>
  </si>
  <si>
    <t>13/06/2019 – CTLU</t>
  </si>
  <si>
    <t>17/06/2019 – Audiência Pública - Investe SP</t>
  </si>
  <si>
    <t>3ª Consulta Pública - Minuta do PL</t>
  </si>
  <si>
    <t>13/06/2019 – Audiência Pública - Igreja Batista</t>
  </si>
  <si>
    <t>http://www.docidadesp.imprensaoficial.com.br/NavegaEdicao.aspx?ClipID=f6c886a3f578b9787cd80d0cfa0b3821&amp;PalavraChave=arco%20pinheiros</t>
  </si>
  <si>
    <t>http://www.docidadesp.imprensaoficial.com.br/NavegaEdicao.aspx?ClipID=3f3bce2f0bfdce608ec2a2410dbcf758&amp;PalavraChave=arco+pinheiros</t>
  </si>
  <si>
    <t>05/06/2019 – Diálogo SECOVI</t>
  </si>
  <si>
    <t>11/06/2019 – 1ª Audiência Pública</t>
  </si>
  <si>
    <t>https://sei.prefeitura.sp.gov.br/sei/modulos/pesquisa/md_pesq_documento_consulta_externa.php?mBbOCb_2AS_khM_ZysW23nzM42CP0KQFwPO_BlTkMtjf034FQ3B0zd79z0EMnOOmPTx1zmgFEKu81GWyQdDqg2uCA9h_UVI7QhVCVbJ_7-Jm6ozd5wHhqCJMz6abRrD2</t>
  </si>
  <si>
    <t>Despacho Autorizatório SMDU-Gabinete</t>
  </si>
  <si>
    <t>https://gestaourbana.prefeitura.sp.gov.br/wp-content/uploads/2018/04/PIU_VL_Devolutiva_Consulta3.pdf</t>
  </si>
  <si>
    <t>Devolutiva 3a. Consulta Pública</t>
  </si>
  <si>
    <t>18/06/2019 – Audiência Pública Habitação e Polos Comerciais</t>
  </si>
  <si>
    <t>https://gestaourbana.prefeitura.sp.gov.br/noticias/audiencia-publica-para-debater-piu-setor-central-acontece-dia-18-de-junho/</t>
  </si>
  <si>
    <t>Devolutiva 2a. Consulta Pública</t>
  </si>
  <si>
    <t>https://participe.gestaourbana.prefeitura.sp.gov.br/arquivos/arco-pinheiros-2/ACP_Contribuicoes_Cons_Pub_2_Devolutiva.pdf</t>
  </si>
  <si>
    <t>15/05/2019 – Reunião Temática Mobilidade: Infraestrutura Cicloviária</t>
  </si>
  <si>
    <t>https://gestaourbana.prefeitura.sp.gov.br/wp-content/uploads/2019/05/PIU_acp_listadepresenca_tematica_mobilidade_20190517_site.pdf</t>
  </si>
  <si>
    <t>https://www.prefeitura.sp.gov.br/cidade/secretarias/urbanismo/participacao_social/conselhos_e_orgaos_colegiados/cmpu/index.php?p=278259</t>
  </si>
  <si>
    <t>19/06/2019 – CMPU - PAUTA - Reunião Devolutiva</t>
  </si>
  <si>
    <t>https://www.prefeitura.sp.gov.br/cidade/secretarias/urbanismo/participacao_social/conselhos_e_orgaos_colegiados/cmpu/index.php?p=278796</t>
  </si>
  <si>
    <t>19/06/2019 – CMPU extrato</t>
  </si>
  <si>
    <t>https://sei.prefeitura.sp.gov.br/sei/modulos/pesquisa/md_pesq_processo_exibir.php?XJe606xoyp3QxxkeXOtNa0fx5PPdOBVgkXyyCkRr268Y7xoi5fMBgzr21Gi2DD48HqC6CR8GlHl6lm-9YjSC59VPZufICE50M7M6ZoGfH7cGmUQIj9YfSd5Xq34Q7oaA</t>
  </si>
  <si>
    <t>19/06/2019 – CMPU - PPT - Reunião Devolutiva</t>
  </si>
  <si>
    <t>https://sei.prefeitura.sp.gov.br/sei/modulos/pesquisa/md_pesq_documento_consulta_externa.php?mBbOCb_2AS_khM_ZysW23nzM42CP0KQFwPO_BlTkMtimw5zyDA4wRbvDKCCdcUtu79ePn4oywpeedTi-wFIU8S51wSxyGLvM0n6-gnkUIchIvllKVx0j0glSiX1A4ZDb</t>
  </si>
  <si>
    <t>Exposição de Motivos - envio PL</t>
  </si>
  <si>
    <t>http://www.docidadesp.imprensaoficial.com.br/NavegaEdicao.aspx?ClipID=ef864099af32403f25cd52722542026a&amp;PalavraChave=PIU%20vila%20leopoldina</t>
  </si>
  <si>
    <t>PORTARIA Nº 101/SEHAB.G/2019: Constituição dos Conselhos Gestores das ZEIS 1 - C006 “Conjunto e Ocupação do Térreo Madeirite”; ZEIS 1 - C082 “Da Linha”; ZEIS 1 -C227 “Japiaçu / Do Nove”</t>
  </si>
  <si>
    <t>http://splegisconsulta.camara.sp.gov.br/Pesquisa/DetailsDetalhado?COD_MTRA_LEGL=1&amp;ANO_PCSS_CMSP=2019&amp;COD_PCSS_CMSP=428</t>
  </si>
  <si>
    <t>Site CMSP</t>
  </si>
  <si>
    <t>http://splegisconsulta.camara.sp.gov.br/Pesquisa/DetailsDetalhado?COD_MTRA_LEGL=1&amp;ANO_PCSS_CMSP=2019&amp;COD_PCSS_CMSP=427</t>
  </si>
  <si>
    <t>PL 427/19 - site Câmara de São Paulo</t>
  </si>
  <si>
    <t>PL 428/19 - site Câmara de São Paulo</t>
  </si>
  <si>
    <t>https://gestaourbana.prefeitura.sp.gov.br/wp-content/uploads/2018/09/ACP_P3_Parte3_Nota-Tecnica.pdf</t>
  </si>
  <si>
    <t>Nota Técnica - Consolidação do PL</t>
  </si>
  <si>
    <t>Arquivos do PL (texto, quadros e mapas)</t>
  </si>
  <si>
    <t>SEI ATL: 7810.2019/0000570-3</t>
  </si>
  <si>
    <t>https://sei.prefeitura.sp.gov.br/sei/modulos/pesquisa/md_pesq_documento_consulta_externa.php?mBbOCb_2AS_khM_ZysW23nzM42CP0KQFwPO_BlTkMtj7hRqhV_SNt9NfzWAmWxciZCF5o61-W3QAjdt_iraFzMq5MP42AOjFgeUxW-6SIq59S_pW0WBA70DyDwqwkxVM</t>
  </si>
  <si>
    <t>Sistematização da Devolutiva</t>
  </si>
  <si>
    <t>Contribuições da 2a. Consulta Pública</t>
  </si>
  <si>
    <t>03/07/2019 – Audiência Pública Patrimônio e Gestão Participativa</t>
  </si>
  <si>
    <t>10/06/2019 – Reunião Temática Polos econômicos e Produção Imobiliária</t>
  </si>
  <si>
    <t>06/08/2019 – Audiência Pública Patrimônio Histórico e Produção Imobiliária</t>
  </si>
  <si>
    <t>18/06/2019 – ATA Audiência Pública Habitação e Polos Comerciais</t>
  </si>
  <si>
    <t>03/07/2019 – ATA Audiência Pública Patrimônio e Gestão Participativa</t>
  </si>
  <si>
    <t>10/06/2019 – ATA Reunião Temática Polos econômicos e Produção Imobiliária</t>
  </si>
  <si>
    <t>18/06/2019 – PPT Audiência Pública Habitação e Polos Comerciais</t>
  </si>
  <si>
    <t>03/07/2019 – PPT Audiência Pública Patrimônio e Gestão Participativa</t>
  </si>
  <si>
    <t>10/06/2019 – PPT Reunião Temática Polos econômicos e Produção Imobiliária</t>
  </si>
  <si>
    <t>18/06/2019 – Lista de presença - Audiência Pública Habitação e Polos Comerciais</t>
  </si>
  <si>
    <t>03/07/2019 – Lista de presença -  Audiência Pública Patrimônio e Gestão Participativa</t>
  </si>
  <si>
    <t>10/06/2019 – Lista de presença -  Reunião Temática Polos econômicos e Produção Imobiliária</t>
  </si>
  <si>
    <t>https://gestaourbana.prefeitura.sp.gov.br/wp-content/uploads/2018/07/PIUSEC_1_AUDIENCIAS_PUBLICAS_2019_06_18.pdf</t>
  </si>
  <si>
    <t>https://gestaourbana.prefeitura.sp.gov.br/wp-content/uploads/2018/07/PIU_setor_central_apresentacao_2019_07_03-1.pdf</t>
  </si>
  <si>
    <t>https://gestaourbana.prefeitura.sp.gov.br/wp-content/uploads/2018/07/PIU_setor_central_apresentacao_2019_08_06.pdf</t>
  </si>
  <si>
    <t>https://gestaourbana.prefeitura.sp.gov.br/wp-content/uploads/2018/07/PIU_setor_central_ata_audiencia_2019_06_18.pdf</t>
  </si>
  <si>
    <t>https://gestaourbana.prefeitura.sp.gov.br/wp-content/uploads/2018/07/PIU_setor_central_ata_2019_07_03.pdf</t>
  </si>
  <si>
    <t>https://gestaourbana.prefeitura.sp.gov.br/wp-content/uploads/2018/07/PIU_setor_central_lista_presenca_sem_contatos_2019_07_03.pdf</t>
  </si>
  <si>
    <t>https://gestaourbana.prefeitura.sp.gov.br/wp-content/uploads/2018/07/PIU_setor_central_lista_presenca_2019_06_18_edit.pdf</t>
  </si>
  <si>
    <t>https://gestaourbana.prefeitura.sp.gov.br/wp-content/uploads/2018/07/PIU_setor_central_lista_presenca_2019_08_06_site.pdf</t>
  </si>
  <si>
    <t>18/06/2019 – Quadro Contribuições - Audiência Pública Habitação e Polos Comerciais</t>
  </si>
  <si>
    <t>03/07/2019 – Quadro Contribuições -  Audiência Pública Patrimônio e Gestão Participativa</t>
  </si>
  <si>
    <t>10/06/2019 – Quadro Contribuições -  Reunião Temática Polos econômicos e Produção Imobiliária</t>
  </si>
  <si>
    <t>https://gestaourbana.prefeitura.sp.gov.br/wp-content/uploads/2018/07/PIU_setor_central_contribuicoes_audiencia_2019-06-18.pdf</t>
  </si>
  <si>
    <t>https://gestaourbana.prefeitura.sp.gov.br/wp-content/uploads/2018/07/PIU_setor_central_contribuicoes_2019_07_03.pdf</t>
  </si>
  <si>
    <t>http://www.capital.sp.gov.br/noticia/audiencia-publica-para-debater-piu-setor-central-acontece-dia-18-de-junho</t>
  </si>
  <si>
    <t>http://www.saopaulo.sp.leg.br/blog/intervencao-urbana-na-vila-leopoldina-e-debatida-em-audiencia-publica/</t>
  </si>
  <si>
    <t>11/09/2019 - Noticia  Audiência Pública Comissão de Constituição e Justiça (11a. de 2019 de CCJ)</t>
  </si>
  <si>
    <t>11/09/2019 - Convocação Audiência Pública Comissão de Constituição e Justiça   (11a. de 2019 de CCJ)</t>
  </si>
  <si>
    <t>http://www.docidadesp.imprensaoficial.com.br/NavegaEdicao.aspx?ClipID=c435f34ef35523b7cd6c800d7304d014&amp;PalavraChave=vila%20leopoldina</t>
  </si>
  <si>
    <t>Joquey Club</t>
  </si>
  <si>
    <t>Noticia abertura 1a. Consulta Pública</t>
  </si>
  <si>
    <t>https://www.prefeitura.sp.gov.br/cidade/secretarias/urbanismo/noticias/index.php?p=286510</t>
  </si>
  <si>
    <t>1a. Consulta Pública</t>
  </si>
  <si>
    <t>https://participe.gestaourbana.prefeitura.sp.gov.br/jockey-club</t>
  </si>
  <si>
    <t>7810.2019/0000893-1</t>
  </si>
  <si>
    <t>https://sei.prefeitura.sp.gov.br/sei/modulos/pesquisa/md_pesq_processo_exibir.php?XJe606xoyp3QxxkeXOtNa0fx5PPdOBVgkXyyCkRr268Y7xoi5fMBgzr21Gi2DD48HqC6CR8GlHl6lm-9YjSC53mfZLa719bI_JnkiXXNxTaZMQYL6_TDXaPVXj9HTiZ1</t>
  </si>
  <si>
    <t>https://gestaourbana.prefeitura.sp.gov.br/piu-jockey-club/</t>
  </si>
  <si>
    <t>https://gestaourbana.prefeitura.sp.gov.br/piu-arco-tiete/</t>
  </si>
  <si>
    <t>https://participe.gestaourbana.prefeitura.sp.gov.br/arco-tiete</t>
  </si>
  <si>
    <t>3a. Consulta Pública - Minuta do Projeto de Lei</t>
  </si>
  <si>
    <t>https://participe.gestaourbana.prefeitura.sp.gov.br/minuta-piu-setor-central</t>
  </si>
  <si>
    <t>http://www.docidadesp.imprensaoficial.com.br/NavegaEdicao.aspx?ClipId=318MP2BEU87DMe7DDHIN2155RRK</t>
  </si>
  <si>
    <t>http://www.docidadesp.imprensaoficial.com.br/NavegaEdicao.aspx?ClipId=2DVFLJJBH2TDVe1CR1ORV0CEQBE</t>
  </si>
  <si>
    <t>DOM, 23/09/2016, pag. 17</t>
  </si>
  <si>
    <t>DOM, 27/09/2016, PAG. 26</t>
  </si>
  <si>
    <t>DOM</t>
  </si>
  <si>
    <t>7810.2019/0000953-9</t>
  </si>
  <si>
    <t>https://sei.prefeitura.sp.gov.br/sei/modulos/pesquisa/md_pesq_processo_exibir.php?XJe606xoyp3QxxkeXOtNa0fx5PPdOBVgkXyyCkRr268Y7xoi5fMBgzr21Gi2DD48HqC6CR8GlHl6lm-9YjSC58nno-hySLS_VL028mcC0_AzzryFkshQIJX8snfZy7CH</t>
  </si>
  <si>
    <t>20191030_PIUJC_Perimetro_ADA</t>
  </si>
  <si>
    <r>
      <t>19/10/2018: Reunião com</t>
    </r>
    <r>
      <rPr>
        <sz val="8"/>
        <color rgb="FF333333"/>
        <rFont val="Arial"/>
        <family val="2"/>
      </rPr>
      <t> </t>
    </r>
    <r>
      <rPr>
        <b/>
        <sz val="8"/>
        <color rgb="FF333333"/>
        <rFont val="Arial"/>
        <family val="2"/>
      </rPr>
      <t>SMDHC (apresentação)</t>
    </r>
  </si>
  <si>
    <r>
      <t>19/10/2018: Reunião com</t>
    </r>
    <r>
      <rPr>
        <sz val="8"/>
        <color rgb="FF333333"/>
        <rFont val="Arial"/>
        <family val="2"/>
      </rPr>
      <t> </t>
    </r>
    <r>
      <rPr>
        <b/>
        <sz val="8"/>
        <color rgb="FF333333"/>
        <rFont val="Arial"/>
        <family val="2"/>
      </rPr>
      <t>SMDHC (termo de reunião)</t>
    </r>
  </si>
  <si>
    <r>
      <t>19/10/2018: Reunião com</t>
    </r>
    <r>
      <rPr>
        <sz val="8"/>
        <color rgb="FF333333"/>
        <rFont val="Arial"/>
        <family val="2"/>
      </rPr>
      <t> </t>
    </r>
    <r>
      <rPr>
        <b/>
        <sz val="8"/>
        <color rgb="FF333333"/>
        <rFont val="Arial"/>
        <family val="2"/>
      </rPr>
      <t>SMDHC (lista de presença)</t>
    </r>
  </si>
  <si>
    <r>
      <t>05/12/2018 – </t>
    </r>
    <r>
      <rPr>
        <b/>
        <sz val="8"/>
        <color rgb="FF333333"/>
        <rFont val="Arial"/>
        <family val="2"/>
      </rPr>
      <t> </t>
    </r>
    <r>
      <rPr>
        <sz val="8"/>
        <color rgb="FF333333"/>
        <rFont val="Arial"/>
        <family val="2"/>
      </rPr>
      <t>Encontro sobre Transferência de Potencial Construtivo dentro da Operação Urbana Centro: Apresentação</t>
    </r>
  </si>
  <si>
    <r>
      <t>05/12/2018 – </t>
    </r>
    <r>
      <rPr>
        <b/>
        <sz val="8"/>
        <color rgb="FF333333"/>
        <rFont val="Arial"/>
        <family val="2"/>
      </rPr>
      <t> </t>
    </r>
    <r>
      <rPr>
        <sz val="8"/>
        <color rgb="FF333333"/>
        <rFont val="Arial"/>
        <family val="2"/>
      </rPr>
      <t xml:space="preserve">Encontro sobre Transferência de Potencial Construtivo dentro da Operação Urbana Centro: Foto 1 </t>
    </r>
  </si>
</sst>
</file>

<file path=xl/styles.xml><?xml version="1.0" encoding="utf-8"?>
<styleSheet xmlns="http://schemas.openxmlformats.org/spreadsheetml/2006/main">
  <numFmts count="1">
    <numFmt numFmtId="164" formatCode="_(* #,##0.00_);_(* \(#,##0.00\);_(* &quot;-&quot;??_);_(@_)"/>
  </numFmts>
  <fonts count="5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Calibri"/>
      <family val="2"/>
    </font>
    <font>
      <sz val="10"/>
      <color theme="0" tint="-0.34998626667073579"/>
      <name val="Calibri"/>
      <family val="2"/>
    </font>
    <font>
      <sz val="9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  <scheme val="minor"/>
    </font>
    <font>
      <u/>
      <sz val="11"/>
      <color theme="10"/>
      <name val="Calibri"/>
      <family val="2"/>
    </font>
    <font>
      <u/>
      <sz val="8"/>
      <color theme="10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b/>
      <sz val="14"/>
      <color theme="1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0"/>
      <name val="Arial"/>
      <family val="2"/>
    </font>
    <font>
      <b/>
      <sz val="10"/>
      <color theme="0" tint="-0.34998626667073579"/>
      <name val="Arial"/>
      <family val="2"/>
    </font>
    <font>
      <u/>
      <sz val="9.9"/>
      <color theme="10"/>
      <name val="Calibri"/>
      <family val="2"/>
    </font>
    <font>
      <sz val="10"/>
      <color theme="0" tint="-0.34998626667073579"/>
      <name val="Arial"/>
      <family val="2"/>
    </font>
    <font>
      <sz val="10"/>
      <color rgb="FF0000FF"/>
      <name val="Arial"/>
      <family val="2"/>
    </font>
    <font>
      <sz val="10"/>
      <color rgb="FFFF0000"/>
      <name val="Arial"/>
      <family val="2"/>
    </font>
    <font>
      <u/>
      <sz val="10"/>
      <color rgb="FFFF0000"/>
      <name val="Arial"/>
      <family val="2"/>
    </font>
    <font>
      <b/>
      <sz val="11"/>
      <color theme="0" tint="-0.499984740745262"/>
      <name val="Calibri"/>
      <family val="2"/>
      <scheme val="minor"/>
    </font>
    <font>
      <sz val="9"/>
      <color theme="0" tint="-0.34998626667073579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</font>
    <font>
      <sz val="8"/>
      <color theme="0" tint="-0.34998626667073579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8"/>
      <name val="Arial"/>
      <family val="2"/>
    </font>
    <font>
      <sz val="8"/>
      <color rgb="FFFF0000"/>
      <name val="Arial"/>
      <family val="2"/>
    </font>
    <font>
      <b/>
      <sz val="8"/>
      <name val="Arial"/>
      <family val="2"/>
    </font>
    <font>
      <b/>
      <sz val="8"/>
      <color theme="0" tint="-0.34998626667073579"/>
      <name val="Calibri"/>
      <family val="2"/>
      <scheme val="minor"/>
    </font>
    <font>
      <u/>
      <sz val="8"/>
      <color theme="10"/>
      <name val="Arial"/>
      <family val="2"/>
    </font>
    <font>
      <u/>
      <sz val="8"/>
      <color rgb="FF0000FF"/>
      <name val="Arial"/>
      <family val="2"/>
    </font>
    <font>
      <u/>
      <sz val="8"/>
      <color rgb="FFFF0000"/>
      <name val="Arial"/>
      <family val="2"/>
    </font>
    <font>
      <b/>
      <sz val="8"/>
      <color theme="0" tint="-0.34998626667073579"/>
      <name val="Arial"/>
      <family val="2"/>
    </font>
    <font>
      <sz val="10"/>
      <color theme="1"/>
      <name val="Calibri"/>
      <family val="2"/>
      <scheme val="minor"/>
    </font>
    <font>
      <u/>
      <sz val="9"/>
      <color theme="10"/>
      <name val="Calibri"/>
      <family val="2"/>
    </font>
    <font>
      <u/>
      <sz val="10"/>
      <color theme="10"/>
      <name val="Arial"/>
      <family val="2"/>
    </font>
    <font>
      <sz val="8"/>
      <color rgb="FF333333"/>
      <name val="Arial"/>
      <family val="2"/>
    </font>
    <font>
      <sz val="11"/>
      <name val="Calibri"/>
      <family val="2"/>
    </font>
    <font>
      <u/>
      <sz val="10"/>
      <name val="Arial"/>
      <family val="2"/>
    </font>
    <font>
      <sz val="8"/>
      <name val="Calibri"/>
      <family val="2"/>
      <scheme val="minor"/>
    </font>
    <font>
      <sz val="10"/>
      <color theme="0"/>
      <name val="Arial"/>
      <family val="2"/>
    </font>
    <font>
      <b/>
      <sz val="9"/>
      <color theme="0" tint="-0.34998626667073579"/>
      <name val="Calibri"/>
      <family val="2"/>
      <scheme val="minor"/>
    </font>
    <font>
      <u/>
      <sz val="8"/>
      <name val="Arial"/>
      <family val="2"/>
    </font>
    <font>
      <u/>
      <sz val="8"/>
      <name val="Calibri"/>
      <family val="2"/>
    </font>
    <font>
      <b/>
      <sz val="8"/>
      <color rgb="FF333333"/>
      <name val="Arial"/>
      <family val="2"/>
    </font>
    <font>
      <sz val="8"/>
      <color rgb="FF1F497D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auto="1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">
    <xf numFmtId="0" fontId="0" fillId="0" borderId="0"/>
    <xf numFmtId="0" fontId="9" fillId="0" borderId="0" applyNumberFormat="0" applyFill="0" applyBorder="0" applyAlignment="0" applyProtection="0">
      <alignment vertical="top"/>
      <protection locked="0"/>
    </xf>
    <xf numFmtId="0" fontId="21" fillId="0" borderId="0" applyNumberFormat="0" applyFill="0" applyBorder="0" applyAlignment="0" applyProtection="0">
      <alignment vertical="top"/>
      <protection locked="0"/>
    </xf>
    <xf numFmtId="164" fontId="1" fillId="0" borderId="0" applyFont="0" applyFill="0" applyBorder="0" applyAlignment="0" applyProtection="0"/>
  </cellStyleXfs>
  <cellXfs count="312">
    <xf numFmtId="0" fontId="0" fillId="0" borderId="0" xfId="0"/>
    <xf numFmtId="0" fontId="8" fillId="0" borderId="0" xfId="0" applyFont="1"/>
    <xf numFmtId="0" fontId="12" fillId="0" borderId="0" xfId="0" applyFont="1"/>
    <xf numFmtId="0" fontId="14" fillId="2" borderId="10" xfId="0" applyFont="1" applyFill="1" applyBorder="1" applyAlignment="1">
      <alignment horizontal="center"/>
    </xf>
    <xf numFmtId="0" fontId="13" fillId="0" borderId="0" xfId="0" applyFont="1" applyBorder="1" applyAlignment="1">
      <alignment vertical="center"/>
    </xf>
    <xf numFmtId="0" fontId="11" fillId="0" borderId="0" xfId="0" applyFont="1"/>
    <xf numFmtId="0" fontId="0" fillId="0" borderId="0" xfId="0" applyBorder="1"/>
    <xf numFmtId="0" fontId="8" fillId="2" borderId="10" xfId="0" applyFont="1" applyFill="1" applyBorder="1"/>
    <xf numFmtId="0" fontId="16" fillId="0" borderId="0" xfId="0" applyFont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1" fillId="2" borderId="10" xfId="0" applyFont="1" applyFill="1" applyBorder="1" applyAlignment="1">
      <alignment horizontal="center"/>
    </xf>
    <xf numFmtId="0" fontId="11" fillId="2" borderId="10" xfId="0" applyFont="1" applyFill="1" applyBorder="1" applyAlignment="1">
      <alignment horizontal="left"/>
    </xf>
    <xf numFmtId="0" fontId="0" fillId="0" borderId="17" xfId="0" applyBorder="1" applyAlignment="1">
      <alignment horizontal="left"/>
    </xf>
    <xf numFmtId="0" fontId="0" fillId="0" borderId="18" xfId="0" applyBorder="1" applyAlignment="1">
      <alignment horizontal="left"/>
    </xf>
    <xf numFmtId="0" fontId="0" fillId="0" borderId="15" xfId="0" applyBorder="1" applyAlignment="1">
      <alignment horizontal="left"/>
    </xf>
    <xf numFmtId="0" fontId="0" fillId="0" borderId="16" xfId="0" applyBorder="1" applyAlignment="1">
      <alignment horizontal="left"/>
    </xf>
    <xf numFmtId="0" fontId="11" fillId="0" borderId="0" xfId="0" applyFont="1" applyAlignment="1">
      <alignment horizontal="center"/>
    </xf>
    <xf numFmtId="0" fontId="11" fillId="0" borderId="0" xfId="0" applyFont="1" applyAlignment="1"/>
    <xf numFmtId="0" fontId="11" fillId="0" borderId="0" xfId="0" applyFont="1" applyFill="1" applyBorder="1" applyAlignment="1">
      <alignment horizontal="left"/>
    </xf>
    <xf numFmtId="0" fontId="0" fillId="0" borderId="16" xfId="0" applyBorder="1"/>
    <xf numFmtId="0" fontId="0" fillId="0" borderId="16" xfId="0" applyBorder="1" applyAlignment="1">
      <alignment horizontal="center"/>
    </xf>
    <xf numFmtId="0" fontId="17" fillId="0" borderId="13" xfId="0" applyFont="1" applyFill="1" applyBorder="1" applyAlignment="1">
      <alignment horizontal="left"/>
    </xf>
    <xf numFmtId="0" fontId="18" fillId="0" borderId="18" xfId="0" applyFont="1" applyBorder="1"/>
    <xf numFmtId="0" fontId="18" fillId="0" borderId="7" xfId="0" applyFont="1" applyBorder="1"/>
    <xf numFmtId="0" fontId="5" fillId="0" borderId="16" xfId="0" applyFont="1" applyBorder="1" applyAlignment="1">
      <alignment horizontal="left"/>
    </xf>
    <xf numFmtId="0" fontId="14" fillId="2" borderId="10" xfId="0" applyFont="1" applyFill="1" applyBorder="1"/>
    <xf numFmtId="0" fontId="13" fillId="0" borderId="0" xfId="0" applyFont="1"/>
    <xf numFmtId="0" fontId="13" fillId="0" borderId="0" xfId="0" applyFont="1" applyAlignment="1">
      <alignment vertical="center"/>
    </xf>
    <xf numFmtId="0" fontId="15" fillId="9" borderId="0" xfId="0" applyFont="1" applyFill="1" applyAlignment="1">
      <alignment vertical="center"/>
    </xf>
    <xf numFmtId="0" fontId="15" fillId="0" borderId="0" xfId="0" applyFont="1" applyAlignment="1">
      <alignment vertical="center"/>
    </xf>
    <xf numFmtId="0" fontId="15" fillId="0" borderId="0" xfId="0" applyFont="1" applyBorder="1" applyAlignment="1">
      <alignment vertical="center"/>
    </xf>
    <xf numFmtId="0" fontId="13" fillId="0" borderId="0" xfId="0" applyFont="1" applyFill="1" applyBorder="1" applyAlignment="1">
      <alignment vertical="center" wrapText="1"/>
    </xf>
    <xf numFmtId="0" fontId="23" fillId="0" borderId="0" xfId="0" applyFont="1" applyAlignment="1">
      <alignment vertical="center"/>
    </xf>
    <xf numFmtId="0" fontId="13" fillId="0" borderId="0" xfId="0" applyFont="1" applyFill="1" applyBorder="1" applyAlignment="1">
      <alignment horizontal="center" vertical="center"/>
    </xf>
    <xf numFmtId="0" fontId="0" fillId="0" borderId="19" xfId="0" applyBorder="1" applyAlignment="1">
      <alignment horizontal="left"/>
    </xf>
    <xf numFmtId="0" fontId="0" fillId="0" borderId="0" xfId="0" applyBorder="1" applyAlignment="1">
      <alignment horizontal="left"/>
    </xf>
    <xf numFmtId="0" fontId="3" fillId="4" borderId="10" xfId="0" applyFont="1" applyFill="1" applyBorder="1" applyAlignment="1">
      <alignment horizontal="left" vertical="top" wrapText="1"/>
    </xf>
    <xf numFmtId="0" fontId="3" fillId="5" borderId="10" xfId="0" applyFont="1" applyFill="1" applyBorder="1" applyAlignment="1">
      <alignment horizontal="left" vertical="top" wrapText="1"/>
    </xf>
    <xf numFmtId="0" fontId="3" fillId="6" borderId="10" xfId="0" applyFont="1" applyFill="1" applyBorder="1" applyAlignment="1">
      <alignment horizontal="left" vertical="top" wrapText="1"/>
    </xf>
    <xf numFmtId="0" fontId="4" fillId="2" borderId="10" xfId="0" applyFont="1" applyFill="1" applyBorder="1" applyAlignment="1">
      <alignment horizontal="left" vertical="top" wrapText="1"/>
    </xf>
    <xf numFmtId="0" fontId="4" fillId="5" borderId="10" xfId="0" applyFont="1" applyFill="1" applyBorder="1" applyAlignment="1">
      <alignment horizontal="left" vertical="top" wrapText="1"/>
    </xf>
    <xf numFmtId="0" fontId="4" fillId="6" borderId="10" xfId="0" applyFont="1" applyFill="1" applyBorder="1" applyAlignment="1">
      <alignment horizontal="left" vertical="top" wrapText="1"/>
    </xf>
    <xf numFmtId="0" fontId="3" fillId="7" borderId="10" xfId="0" applyFont="1" applyFill="1" applyBorder="1" applyAlignment="1">
      <alignment horizontal="left" vertical="top" wrapText="1"/>
    </xf>
    <xf numFmtId="0" fontId="3" fillId="2" borderId="10" xfId="0" applyFont="1" applyFill="1" applyBorder="1" applyAlignment="1">
      <alignment horizontal="left" vertical="top" wrapText="1"/>
    </xf>
    <xf numFmtId="0" fontId="0" fillId="0" borderId="18" xfId="0" applyBorder="1" applyAlignment="1">
      <alignment horizontal="center"/>
    </xf>
    <xf numFmtId="0" fontId="0" fillId="0" borderId="0" xfId="0" applyFill="1"/>
    <xf numFmtId="0" fontId="0" fillId="0" borderId="16" xfId="0" applyFill="1" applyBorder="1"/>
    <xf numFmtId="0" fontId="8" fillId="0" borderId="16" xfId="0" applyFont="1" applyFill="1" applyBorder="1"/>
    <xf numFmtId="0" fontId="2" fillId="0" borderId="16" xfId="0" applyFont="1" applyFill="1" applyBorder="1"/>
    <xf numFmtId="0" fontId="25" fillId="13" borderId="16" xfId="2" applyFont="1" applyFill="1" applyBorder="1" applyAlignment="1" applyProtection="1">
      <alignment horizontal="right" vertical="center"/>
    </xf>
    <xf numFmtId="0" fontId="9" fillId="0" borderId="0" xfId="1" applyAlignment="1" applyProtection="1">
      <alignment vertical="center"/>
    </xf>
    <xf numFmtId="0" fontId="0" fillId="0" borderId="15" xfId="0" applyFill="1" applyBorder="1"/>
    <xf numFmtId="0" fontId="0" fillId="0" borderId="20" xfId="0" applyBorder="1" applyAlignment="1"/>
    <xf numFmtId="0" fontId="0" fillId="0" borderId="0" xfId="0" applyBorder="1" applyAlignment="1"/>
    <xf numFmtId="0" fontId="0" fillId="0" borderId="18" xfId="0" applyBorder="1" applyAlignment="1"/>
    <xf numFmtId="0" fontId="24" fillId="13" borderId="0" xfId="0" applyFont="1" applyFill="1" applyBorder="1" applyAlignment="1">
      <alignment vertical="center" wrapText="1"/>
    </xf>
    <xf numFmtId="0" fontId="14" fillId="2" borderId="12" xfId="0" applyFont="1" applyFill="1" applyBorder="1"/>
    <xf numFmtId="0" fontId="24" fillId="13" borderId="0" xfId="0" applyFont="1" applyFill="1" applyBorder="1" applyAlignment="1">
      <alignment horizontal="center" vertical="center"/>
    </xf>
    <xf numFmtId="0" fontId="24" fillId="13" borderId="16" xfId="0" applyFont="1" applyFill="1" applyBorder="1" applyAlignment="1">
      <alignment horizontal="center" vertical="center"/>
    </xf>
    <xf numFmtId="0" fontId="14" fillId="2" borderId="21" xfId="0" applyFont="1" applyFill="1" applyBorder="1" applyAlignment="1">
      <alignment horizontal="center"/>
    </xf>
    <xf numFmtId="0" fontId="19" fillId="2" borderId="13" xfId="0" applyFont="1" applyFill="1" applyBorder="1"/>
    <xf numFmtId="0" fontId="0" fillId="0" borderId="20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18" xfId="0" applyBorder="1" applyAlignment="1">
      <alignment horizontal="left"/>
    </xf>
    <xf numFmtId="0" fontId="0" fillId="0" borderId="0" xfId="0" applyFill="1" applyBorder="1" applyAlignment="1">
      <alignment horizontal="left"/>
    </xf>
    <xf numFmtId="0" fontId="11" fillId="2" borderId="6" xfId="0" applyFont="1" applyFill="1" applyBorder="1"/>
    <xf numFmtId="0" fontId="15" fillId="3" borderId="0" xfId="0" applyFont="1" applyFill="1" applyAlignment="1">
      <alignment vertical="center"/>
    </xf>
    <xf numFmtId="0" fontId="13" fillId="14" borderId="0" xfId="0" applyFont="1" applyFill="1" applyAlignment="1">
      <alignment vertical="center"/>
    </xf>
    <xf numFmtId="0" fontId="13" fillId="15" borderId="0" xfId="0" applyFont="1" applyFill="1" applyAlignment="1">
      <alignment vertical="center"/>
    </xf>
    <xf numFmtId="0" fontId="13" fillId="0" borderId="0" xfId="0" applyFont="1" applyFill="1" applyAlignment="1">
      <alignment vertical="center"/>
    </xf>
    <xf numFmtId="0" fontId="13" fillId="0" borderId="0" xfId="0" applyFont="1" applyFill="1" applyBorder="1" applyAlignment="1">
      <alignment vertical="center"/>
    </xf>
    <xf numFmtId="0" fontId="15" fillId="0" borderId="0" xfId="2" applyFont="1" applyFill="1" applyBorder="1" applyAlignment="1" applyProtection="1">
      <alignment horizontal="left" vertical="center"/>
    </xf>
    <xf numFmtId="0" fontId="15" fillId="0" borderId="0" xfId="0" applyFont="1" applyFill="1" applyBorder="1" applyAlignment="1">
      <alignment vertical="center"/>
    </xf>
    <xf numFmtId="0" fontId="0" fillId="0" borderId="0" xfId="0" applyBorder="1" applyAlignment="1">
      <alignment horizontal="left"/>
    </xf>
    <xf numFmtId="0" fontId="0" fillId="0" borderId="18" xfId="0" applyBorder="1" applyAlignment="1">
      <alignment horizontal="left"/>
    </xf>
    <xf numFmtId="0" fontId="5" fillId="10" borderId="9" xfId="0" applyFont="1" applyFill="1" applyBorder="1" applyAlignment="1">
      <alignment horizontal="center" vertical="top"/>
    </xf>
    <xf numFmtId="0" fontId="5" fillId="10" borderId="11" xfId="0" applyFont="1" applyFill="1" applyBorder="1" applyAlignment="1">
      <alignment horizontal="center" vertical="top"/>
    </xf>
    <xf numFmtId="0" fontId="27" fillId="8" borderId="9" xfId="0" applyFont="1" applyFill="1" applyBorder="1" applyAlignment="1">
      <alignment horizontal="center" vertical="top"/>
    </xf>
    <xf numFmtId="0" fontId="17" fillId="0" borderId="12" xfId="0" applyFont="1" applyFill="1" applyBorder="1" applyAlignment="1">
      <alignment horizontal="left"/>
    </xf>
    <xf numFmtId="0" fontId="18" fillId="0" borderId="20" xfId="0" applyFont="1" applyBorder="1"/>
    <xf numFmtId="0" fontId="18" fillId="0" borderId="20" xfId="0" applyFont="1" applyBorder="1" applyAlignment="1">
      <alignment horizontal="right"/>
    </xf>
    <xf numFmtId="0" fontId="18" fillId="0" borderId="18" xfId="0" applyFont="1" applyFill="1" applyBorder="1"/>
    <xf numFmtId="0" fontId="18" fillId="0" borderId="8" xfId="0" applyFont="1" applyBorder="1" applyAlignment="1">
      <alignment horizontal="right"/>
    </xf>
    <xf numFmtId="0" fontId="18" fillId="0" borderId="7" xfId="0" applyFont="1" applyFill="1" applyBorder="1"/>
    <xf numFmtId="0" fontId="18" fillId="0" borderId="8" xfId="0" applyFont="1" applyBorder="1"/>
    <xf numFmtId="0" fontId="0" fillId="4" borderId="10" xfId="0" applyFill="1" applyBorder="1" applyAlignment="1">
      <alignment horizontal="left"/>
    </xf>
    <xf numFmtId="0" fontId="5" fillId="0" borderId="18" xfId="0" applyFont="1" applyBorder="1" applyAlignment="1">
      <alignment horizontal="left"/>
    </xf>
    <xf numFmtId="0" fontId="29" fillId="0" borderId="0" xfId="0" applyFont="1"/>
    <xf numFmtId="0" fontId="14" fillId="16" borderId="10" xfId="0" applyFont="1" applyFill="1" applyBorder="1" applyAlignment="1">
      <alignment horizontal="center"/>
    </xf>
    <xf numFmtId="0" fontId="24" fillId="13" borderId="18" xfId="0" applyFont="1" applyFill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20" fillId="2" borderId="10" xfId="0" applyFont="1" applyFill="1" applyBorder="1" applyAlignment="1">
      <alignment horizontal="right"/>
    </xf>
    <xf numFmtId="0" fontId="22" fillId="0" borderId="15" xfId="0" applyFont="1" applyFill="1" applyBorder="1" applyAlignment="1">
      <alignment horizontal="right" vertical="center"/>
    </xf>
    <xf numFmtId="0" fontId="22" fillId="0" borderId="16" xfId="0" applyFont="1" applyFill="1" applyBorder="1" applyAlignment="1">
      <alignment horizontal="right" vertical="center"/>
    </xf>
    <xf numFmtId="0" fontId="24" fillId="0" borderId="16" xfId="0" applyFont="1" applyFill="1" applyBorder="1" applyAlignment="1">
      <alignment horizontal="right" vertical="center"/>
    </xf>
    <xf numFmtId="0" fontId="22" fillId="0" borderId="0" xfId="0" applyFont="1" applyFill="1" applyBorder="1" applyAlignment="1">
      <alignment horizontal="right" vertical="center"/>
    </xf>
    <xf numFmtId="0" fontId="22" fillId="0" borderId="0" xfId="0" applyFont="1" applyBorder="1" applyAlignment="1">
      <alignment horizontal="right" vertical="center"/>
    </xf>
    <xf numFmtId="0" fontId="22" fillId="0" borderId="0" xfId="0" applyFont="1" applyAlignment="1">
      <alignment horizontal="right" vertical="center"/>
    </xf>
    <xf numFmtId="0" fontId="22" fillId="0" borderId="0" xfId="0" applyFont="1" applyFill="1" applyAlignment="1">
      <alignment horizontal="right" vertical="center"/>
    </xf>
    <xf numFmtId="0" fontId="0" fillId="0" borderId="0" xfId="0" applyFill="1" applyBorder="1" applyAlignment="1">
      <alignment horizontal="right"/>
    </xf>
    <xf numFmtId="0" fontId="22" fillId="0" borderId="0" xfId="0" applyFont="1" applyAlignment="1">
      <alignment horizontal="right"/>
    </xf>
    <xf numFmtId="0" fontId="28" fillId="0" borderId="24" xfId="0" applyFont="1" applyBorder="1"/>
    <xf numFmtId="0" fontId="26" fillId="0" borderId="22" xfId="0" applyFont="1" applyBorder="1"/>
    <xf numFmtId="0" fontId="26" fillId="0" borderId="4" xfId="0" applyFont="1" applyBorder="1"/>
    <xf numFmtId="0" fontId="28" fillId="0" borderId="14" xfId="0" applyFont="1" applyBorder="1"/>
    <xf numFmtId="0" fontId="28" fillId="0" borderId="4" xfId="0" applyFont="1" applyBorder="1"/>
    <xf numFmtId="0" fontId="28" fillId="0" borderId="22" xfId="0" applyFont="1" applyBorder="1"/>
    <xf numFmtId="0" fontId="27" fillId="8" borderId="11" xfId="0" applyFont="1" applyFill="1" applyBorder="1" applyAlignment="1">
      <alignment horizontal="center" vertical="top" wrapText="1"/>
    </xf>
    <xf numFmtId="0" fontId="33" fillId="2" borderId="5" xfId="0" applyFont="1" applyFill="1" applyBorder="1" applyAlignment="1">
      <alignment horizontal="center"/>
    </xf>
    <xf numFmtId="0" fontId="32" fillId="0" borderId="18" xfId="0" applyFont="1" applyFill="1" applyBorder="1" applyAlignment="1">
      <alignment horizontal="center" vertical="center"/>
    </xf>
    <xf numFmtId="0" fontId="35" fillId="0" borderId="18" xfId="0" applyFont="1" applyFill="1" applyBorder="1" applyAlignment="1">
      <alignment horizontal="center" vertical="center"/>
    </xf>
    <xf numFmtId="0" fontId="32" fillId="0" borderId="18" xfId="0" applyFont="1" applyBorder="1" applyAlignment="1">
      <alignment horizontal="center"/>
    </xf>
    <xf numFmtId="0" fontId="33" fillId="2" borderId="5" xfId="0" applyFont="1" applyFill="1" applyBorder="1" applyAlignment="1">
      <alignment horizontal="left"/>
    </xf>
    <xf numFmtId="0" fontId="33" fillId="2" borderId="4" xfId="0" applyFont="1" applyFill="1" applyBorder="1" applyAlignment="1">
      <alignment horizontal="center"/>
    </xf>
    <xf numFmtId="0" fontId="32" fillId="0" borderId="16" xfId="0" applyFont="1" applyFill="1" applyBorder="1" applyAlignment="1">
      <alignment horizontal="center" vertical="center"/>
    </xf>
    <xf numFmtId="0" fontId="32" fillId="0" borderId="16" xfId="0" applyFont="1" applyBorder="1" applyAlignment="1">
      <alignment horizontal="center"/>
    </xf>
    <xf numFmtId="0" fontId="34" fillId="0" borderId="18" xfId="0" applyFont="1" applyFill="1" applyBorder="1" applyAlignment="1">
      <alignment horizontal="center" vertical="center"/>
    </xf>
    <xf numFmtId="0" fontId="34" fillId="0" borderId="16" xfId="0" applyFont="1" applyFill="1" applyBorder="1" applyAlignment="1">
      <alignment horizontal="center" vertical="center"/>
    </xf>
    <xf numFmtId="0" fontId="35" fillId="0" borderId="16" xfId="0" applyFont="1" applyFill="1" applyBorder="1" applyAlignment="1">
      <alignment horizontal="center" vertical="center"/>
    </xf>
    <xf numFmtId="0" fontId="32" fillId="0" borderId="18" xfId="0" applyFont="1" applyFill="1" applyBorder="1" applyAlignment="1">
      <alignment horizontal="center"/>
    </xf>
    <xf numFmtId="0" fontId="32" fillId="0" borderId="16" xfId="0" applyFont="1" applyFill="1" applyBorder="1" applyAlignment="1">
      <alignment horizontal="center"/>
    </xf>
    <xf numFmtId="0" fontId="34" fillId="0" borderId="18" xfId="0" applyFont="1" applyFill="1" applyBorder="1" applyAlignment="1">
      <alignment horizontal="center"/>
    </xf>
    <xf numFmtId="0" fontId="34" fillId="0" borderId="16" xfId="0" applyFont="1" applyFill="1" applyBorder="1" applyAlignment="1">
      <alignment horizontal="center"/>
    </xf>
    <xf numFmtId="0" fontId="32" fillId="0" borderId="16" xfId="0" applyFont="1" applyFill="1" applyBorder="1" applyAlignment="1">
      <alignment horizontal="left" vertical="center"/>
    </xf>
    <xf numFmtId="0" fontId="34" fillId="0" borderId="16" xfId="0" applyFont="1" applyFill="1" applyBorder="1" applyAlignment="1">
      <alignment horizontal="left" vertical="center"/>
    </xf>
    <xf numFmtId="0" fontId="35" fillId="0" borderId="16" xfId="0" applyFont="1" applyFill="1" applyBorder="1" applyAlignment="1">
      <alignment horizontal="left" vertical="center"/>
    </xf>
    <xf numFmtId="0" fontId="32" fillId="0" borderId="16" xfId="0" applyFont="1" applyFill="1" applyBorder="1" applyAlignment="1">
      <alignment horizontal="left"/>
    </xf>
    <xf numFmtId="0" fontId="34" fillId="0" borderId="16" xfId="0" applyFont="1" applyFill="1" applyBorder="1" applyAlignment="1">
      <alignment horizontal="left"/>
    </xf>
    <xf numFmtId="0" fontId="32" fillId="0" borderId="16" xfId="0" applyFont="1" applyBorder="1" applyAlignment="1">
      <alignment horizontal="left"/>
    </xf>
    <xf numFmtId="0" fontId="36" fillId="2" borderId="5" xfId="0" applyFont="1" applyFill="1" applyBorder="1" applyAlignment="1">
      <alignment horizontal="center"/>
    </xf>
    <xf numFmtId="0" fontId="34" fillId="0" borderId="16" xfId="0" applyFont="1" applyBorder="1" applyAlignment="1">
      <alignment horizontal="center"/>
    </xf>
    <xf numFmtId="0" fontId="36" fillId="2" borderId="5" xfId="0" applyFont="1" applyFill="1" applyBorder="1" applyAlignment="1">
      <alignment horizontal="left"/>
    </xf>
    <xf numFmtId="0" fontId="34" fillId="0" borderId="16" xfId="0" applyFont="1" applyBorder="1" applyAlignment="1">
      <alignment horizontal="left"/>
    </xf>
    <xf numFmtId="0" fontId="32" fillId="12" borderId="18" xfId="0" applyFont="1" applyFill="1" applyBorder="1" applyAlignment="1">
      <alignment horizontal="center"/>
    </xf>
    <xf numFmtId="0" fontId="32" fillId="12" borderId="16" xfId="0" applyFont="1" applyFill="1" applyBorder="1" applyAlignment="1">
      <alignment horizontal="left"/>
    </xf>
    <xf numFmtId="0" fontId="32" fillId="12" borderId="16" xfId="0" applyFont="1" applyFill="1" applyBorder="1" applyAlignment="1">
      <alignment horizontal="center"/>
    </xf>
    <xf numFmtId="0" fontId="34" fillId="12" borderId="16" xfId="0" applyFont="1" applyFill="1" applyBorder="1" applyAlignment="1">
      <alignment horizontal="center"/>
    </xf>
    <xf numFmtId="0" fontId="18" fillId="0" borderId="27" xfId="0" applyFont="1" applyBorder="1"/>
    <xf numFmtId="0" fontId="18" fillId="0" borderId="24" xfId="0" applyFont="1" applyBorder="1"/>
    <xf numFmtId="0" fontId="18" fillId="0" borderId="27" xfId="0" applyFont="1" applyBorder="1" applyAlignment="1">
      <alignment horizontal="right"/>
    </xf>
    <xf numFmtId="0" fontId="18" fillId="0" borderId="24" xfId="0" applyFont="1" applyFill="1" applyBorder="1"/>
    <xf numFmtId="0" fontId="18" fillId="0" borderId="28" xfId="0" applyFont="1" applyBorder="1" applyAlignment="1">
      <alignment horizontal="right"/>
    </xf>
    <xf numFmtId="0" fontId="18" fillId="0" borderId="25" xfId="0" applyFont="1" applyFill="1" applyBorder="1"/>
    <xf numFmtId="0" fontId="37" fillId="2" borderId="5" xfId="0" applyFont="1" applyFill="1" applyBorder="1" applyAlignment="1">
      <alignment horizontal="center"/>
    </xf>
    <xf numFmtId="0" fontId="34" fillId="0" borderId="16" xfId="0" applyFont="1" applyFill="1" applyBorder="1" applyAlignment="1">
      <alignment horizontal="left" vertical="center" wrapText="1"/>
    </xf>
    <xf numFmtId="0" fontId="38" fillId="0" borderId="16" xfId="2" applyFont="1" applyFill="1" applyBorder="1" applyAlignment="1" applyProtection="1">
      <alignment horizontal="right" vertical="center"/>
    </xf>
    <xf numFmtId="0" fontId="29" fillId="0" borderId="16" xfId="0" applyFont="1" applyFill="1" applyBorder="1"/>
    <xf numFmtId="14" fontId="31" fillId="0" borderId="16" xfId="0" applyNumberFormat="1" applyFont="1" applyFill="1" applyBorder="1" applyAlignment="1">
      <alignment horizontal="center"/>
    </xf>
    <xf numFmtId="0" fontId="32" fillId="0" borderId="16" xfId="0" applyFont="1" applyFill="1" applyBorder="1" applyAlignment="1">
      <alignment horizontal="left" vertical="center" wrapText="1"/>
    </xf>
    <xf numFmtId="0" fontId="10" fillId="0" borderId="16" xfId="1" applyFont="1" applyFill="1" applyBorder="1" applyAlignment="1" applyProtection="1">
      <alignment horizontal="right" vertical="center"/>
    </xf>
    <xf numFmtId="0" fontId="39" fillId="0" borderId="16" xfId="2" applyFont="1" applyFill="1" applyBorder="1" applyAlignment="1" applyProtection="1">
      <alignment horizontal="right" vertical="center"/>
    </xf>
    <xf numFmtId="0" fontId="40" fillId="0" borderId="16" xfId="2" applyFont="1" applyFill="1" applyBorder="1" applyAlignment="1" applyProtection="1">
      <alignment horizontal="right" vertical="center"/>
    </xf>
    <xf numFmtId="0" fontId="29" fillId="12" borderId="16" xfId="0" applyFont="1" applyFill="1" applyBorder="1"/>
    <xf numFmtId="0" fontId="29" fillId="0" borderId="16" xfId="0" applyFont="1" applyBorder="1"/>
    <xf numFmtId="0" fontId="31" fillId="0" borderId="16" xfId="0" applyFont="1" applyFill="1" applyBorder="1" applyAlignment="1">
      <alignment horizontal="center"/>
    </xf>
    <xf numFmtId="0" fontId="9" fillId="0" borderId="9" xfId="1" applyFill="1" applyBorder="1" applyAlignment="1" applyProtection="1">
      <alignment horizontal="center" vertical="top"/>
    </xf>
    <xf numFmtId="0" fontId="9" fillId="0" borderId="11" xfId="1" applyFill="1" applyBorder="1" applyAlignment="1" applyProtection="1">
      <alignment horizontal="center" vertical="top" wrapText="1"/>
    </xf>
    <xf numFmtId="0" fontId="9" fillId="0" borderId="11" xfId="1" applyFill="1" applyBorder="1" applyAlignment="1" applyProtection="1">
      <alignment horizontal="center" vertical="top"/>
    </xf>
    <xf numFmtId="0" fontId="41" fillId="2" borderId="5" xfId="0" applyFont="1" applyFill="1" applyBorder="1" applyAlignment="1">
      <alignment horizontal="center"/>
    </xf>
    <xf numFmtId="0" fontId="35" fillId="0" borderId="16" xfId="0" applyFont="1" applyFill="1" applyBorder="1" applyAlignment="1">
      <alignment horizontal="left" vertical="center" wrapText="1"/>
    </xf>
    <xf numFmtId="0" fontId="9" fillId="0" borderId="16" xfId="1" applyBorder="1" applyAlignment="1" applyProtection="1">
      <alignment horizontal="left"/>
    </xf>
    <xf numFmtId="0" fontId="9" fillId="0" borderId="16" xfId="1" applyBorder="1" applyAlignment="1" applyProtection="1"/>
    <xf numFmtId="14" fontId="32" fillId="0" borderId="16" xfId="0" applyNumberFormat="1" applyFont="1" applyBorder="1" applyAlignment="1">
      <alignment horizontal="left"/>
    </xf>
    <xf numFmtId="0" fontId="28" fillId="0" borderId="1" xfId="0" applyFont="1" applyBorder="1"/>
    <xf numFmtId="0" fontId="28" fillId="0" borderId="3" xfId="0" applyFont="1" applyBorder="1"/>
    <xf numFmtId="0" fontId="28" fillId="0" borderId="24" xfId="0" applyFont="1" applyBorder="1" applyAlignment="1">
      <alignment vertical="center"/>
    </xf>
    <xf numFmtId="0" fontId="28" fillId="0" borderId="25" xfId="0" applyFont="1" applyBorder="1"/>
    <xf numFmtId="0" fontId="28" fillId="0" borderId="14" xfId="0" applyFont="1" applyBorder="1" applyAlignment="1">
      <alignment vertical="center"/>
    </xf>
    <xf numFmtId="0" fontId="28" fillId="0" borderId="26" xfId="0" applyFont="1" applyBorder="1"/>
    <xf numFmtId="0" fontId="45" fillId="0" borderId="16" xfId="0" applyFont="1" applyBorder="1"/>
    <xf numFmtId="0" fontId="34" fillId="0" borderId="16" xfId="0" applyFont="1" applyBorder="1"/>
    <xf numFmtId="0" fontId="32" fillId="0" borderId="16" xfId="0" applyFont="1" applyBorder="1"/>
    <xf numFmtId="0" fontId="45" fillId="0" borderId="16" xfId="0" applyFont="1" applyBorder="1" applyAlignment="1">
      <alignment vertical="top" wrapText="1"/>
    </xf>
    <xf numFmtId="0" fontId="33" fillId="2" borderId="5" xfId="0" applyFont="1" applyFill="1" applyBorder="1"/>
    <xf numFmtId="0" fontId="32" fillId="0" borderId="16" xfId="0" applyFont="1" applyFill="1" applyBorder="1"/>
    <xf numFmtId="0" fontId="44" fillId="0" borderId="16" xfId="2" applyFont="1" applyFill="1" applyBorder="1" applyAlignment="1" applyProtection="1">
      <alignment horizontal="right" vertical="center"/>
    </xf>
    <xf numFmtId="0" fontId="10" fillId="0" borderId="16" xfId="1" applyFont="1" applyFill="1" applyBorder="1" applyAlignment="1" applyProtection="1">
      <alignment horizontal="right"/>
    </xf>
    <xf numFmtId="0" fontId="9" fillId="0" borderId="16" xfId="1" applyFill="1" applyBorder="1" applyAlignment="1" applyProtection="1">
      <alignment horizontal="right" vertical="center"/>
    </xf>
    <xf numFmtId="0" fontId="43" fillId="0" borderId="16" xfId="1" applyFont="1" applyBorder="1" applyAlignment="1" applyProtection="1">
      <alignment horizontal="right"/>
    </xf>
    <xf numFmtId="0" fontId="34" fillId="0" borderId="16" xfId="2" applyFont="1" applyFill="1" applyBorder="1" applyAlignment="1" applyProtection="1">
      <alignment horizontal="right" vertical="center"/>
    </xf>
    <xf numFmtId="0" fontId="10" fillId="0" borderId="16" xfId="1" applyFont="1" applyBorder="1" applyAlignment="1" applyProtection="1">
      <alignment horizontal="right"/>
    </xf>
    <xf numFmtId="0" fontId="46" fillId="0" borderId="16" xfId="1" applyFont="1" applyBorder="1" applyAlignment="1" applyProtection="1">
      <alignment horizontal="left"/>
    </xf>
    <xf numFmtId="0" fontId="34" fillId="0" borderId="16" xfId="2" applyFont="1" applyFill="1" applyBorder="1" applyAlignment="1" applyProtection="1">
      <alignment horizontal="left" vertical="center"/>
    </xf>
    <xf numFmtId="0" fontId="42" fillId="0" borderId="16" xfId="0" applyFont="1" applyBorder="1" applyAlignment="1">
      <alignment horizontal="right"/>
    </xf>
    <xf numFmtId="0" fontId="10" fillId="0" borderId="16" xfId="1" applyFont="1" applyFill="1" applyBorder="1" applyAlignment="1" applyProtection="1"/>
    <xf numFmtId="0" fontId="38" fillId="0" borderId="16" xfId="2" applyFont="1" applyFill="1" applyBorder="1" applyAlignment="1" applyProtection="1">
      <alignment horizontal="left" vertical="center"/>
    </xf>
    <xf numFmtId="0" fontId="10" fillId="0" borderId="16" xfId="1" applyFont="1" applyFill="1" applyBorder="1" applyAlignment="1" applyProtection="1">
      <alignment horizontal="left" vertical="center"/>
    </xf>
    <xf numFmtId="0" fontId="10" fillId="0" borderId="16" xfId="1" applyFont="1" applyFill="1" applyBorder="1" applyAlignment="1" applyProtection="1">
      <alignment vertical="center"/>
    </xf>
    <xf numFmtId="0" fontId="9" fillId="0" borderId="16" xfId="1" applyFill="1" applyBorder="1" applyAlignment="1" applyProtection="1">
      <alignment vertical="center"/>
    </xf>
    <xf numFmtId="0" fontId="9" fillId="0" borderId="16" xfId="1" applyFill="1" applyBorder="1" applyAlignment="1" applyProtection="1">
      <alignment horizontal="left" vertical="center"/>
    </xf>
    <xf numFmtId="0" fontId="38" fillId="0" borderId="16" xfId="2" applyFont="1" applyFill="1" applyBorder="1" applyAlignment="1" applyProtection="1">
      <alignment horizontal="right"/>
    </xf>
    <xf numFmtId="0" fontId="44" fillId="0" borderId="16" xfId="2" applyFont="1" applyFill="1" applyBorder="1" applyAlignment="1" applyProtection="1">
      <alignment horizontal="right"/>
    </xf>
    <xf numFmtId="0" fontId="9" fillId="0" borderId="16" xfId="1" applyBorder="1" applyAlignment="1" applyProtection="1">
      <alignment horizontal="right"/>
    </xf>
    <xf numFmtId="0" fontId="47" fillId="0" borderId="16" xfId="2" applyFont="1" applyFill="1" applyBorder="1" applyAlignment="1" applyProtection="1">
      <alignment horizontal="right" vertical="center"/>
    </xf>
    <xf numFmtId="0" fontId="15" fillId="0" borderId="0" xfId="0" applyFont="1" applyFill="1"/>
    <xf numFmtId="0" fontId="15" fillId="0" borderId="0" xfId="0" applyFont="1" applyFill="1" applyAlignment="1">
      <alignment horizontal="right"/>
    </xf>
    <xf numFmtId="14" fontId="48" fillId="0" borderId="16" xfId="0" applyNumberFormat="1" applyFont="1" applyFill="1" applyBorder="1" applyAlignment="1">
      <alignment horizontal="center"/>
    </xf>
    <xf numFmtId="0" fontId="13" fillId="0" borderId="0" xfId="0" applyFont="1" applyAlignment="1">
      <alignment horizontal="left"/>
    </xf>
    <xf numFmtId="0" fontId="29" fillId="0" borderId="16" xfId="0" applyFont="1" applyBorder="1" applyAlignment="1">
      <alignment horizontal="left"/>
    </xf>
    <xf numFmtId="0" fontId="30" fillId="0" borderId="16" xfId="1" applyFont="1" applyFill="1" applyBorder="1" applyAlignment="1" applyProtection="1">
      <alignment horizontal="left" vertical="center"/>
    </xf>
    <xf numFmtId="0" fontId="38" fillId="0" borderId="16" xfId="2" applyFont="1" applyFill="1" applyBorder="1" applyAlignment="1" applyProtection="1">
      <alignment horizontal="left"/>
    </xf>
    <xf numFmtId="0" fontId="30" fillId="0" borderId="16" xfId="1" applyFont="1" applyFill="1" applyBorder="1" applyAlignment="1" applyProtection="1">
      <alignment horizontal="left"/>
    </xf>
    <xf numFmtId="0" fontId="34" fillId="0" borderId="16" xfId="2" applyFont="1" applyFill="1" applyBorder="1" applyAlignment="1" applyProtection="1">
      <alignment horizontal="left"/>
    </xf>
    <xf numFmtId="0" fontId="13" fillId="17" borderId="0" xfId="0" applyFont="1" applyFill="1"/>
    <xf numFmtId="0" fontId="49" fillId="17" borderId="0" xfId="0" applyFont="1" applyFill="1" applyAlignment="1">
      <alignment horizontal="left"/>
    </xf>
    <xf numFmtId="0" fontId="9" fillId="17" borderId="0" xfId="1" applyFill="1" applyAlignment="1" applyProtection="1"/>
    <xf numFmtId="0" fontId="11" fillId="2" borderId="0" xfId="0" applyFont="1" applyFill="1" applyBorder="1"/>
    <xf numFmtId="0" fontId="32" fillId="7" borderId="18" xfId="0" applyFont="1" applyFill="1" applyBorder="1" applyAlignment="1">
      <alignment horizontal="center"/>
    </xf>
    <xf numFmtId="0" fontId="32" fillId="7" borderId="16" xfId="0" applyFont="1" applyFill="1" applyBorder="1" applyAlignment="1">
      <alignment horizontal="left"/>
    </xf>
    <xf numFmtId="0" fontId="32" fillId="7" borderId="16" xfId="0" applyFont="1" applyFill="1" applyBorder="1" applyAlignment="1">
      <alignment horizontal="center"/>
    </xf>
    <xf numFmtId="0" fontId="32" fillId="7" borderId="16" xfId="0" applyFont="1" applyFill="1" applyBorder="1" applyAlignment="1">
      <alignment horizontal="left" vertical="center"/>
    </xf>
    <xf numFmtId="0" fontId="34" fillId="7" borderId="16" xfId="0" applyFont="1" applyFill="1" applyBorder="1" applyAlignment="1">
      <alignment horizontal="center"/>
    </xf>
    <xf numFmtId="0" fontId="34" fillId="7" borderId="16" xfId="0" applyFont="1" applyFill="1" applyBorder="1" applyAlignment="1">
      <alignment horizontal="left"/>
    </xf>
    <xf numFmtId="0" fontId="32" fillId="7" borderId="16" xfId="0" applyFont="1" applyFill="1" applyBorder="1"/>
    <xf numFmtId="14" fontId="31" fillId="7" borderId="16" xfId="0" applyNumberFormat="1" applyFont="1" applyFill="1" applyBorder="1" applyAlignment="1">
      <alignment horizontal="center"/>
    </xf>
    <xf numFmtId="0" fontId="17" fillId="0" borderId="2" xfId="0" applyFont="1" applyFill="1" applyBorder="1" applyAlignment="1">
      <alignment horizontal="left"/>
    </xf>
    <xf numFmtId="0" fontId="17" fillId="0" borderId="3" xfId="0" applyFont="1" applyFill="1" applyBorder="1" applyAlignment="1">
      <alignment horizontal="left"/>
    </xf>
    <xf numFmtId="0" fontId="18" fillId="0" borderId="2" xfId="0" applyFont="1" applyBorder="1"/>
    <xf numFmtId="0" fontId="18" fillId="0" borderId="3" xfId="0" applyFont="1" applyBorder="1"/>
    <xf numFmtId="0" fontId="18" fillId="0" borderId="28" xfId="0" applyFont="1" applyBorder="1"/>
    <xf numFmtId="0" fontId="18" fillId="0" borderId="25" xfId="0" applyFont="1" applyBorder="1"/>
    <xf numFmtId="0" fontId="32" fillId="18" borderId="18" xfId="0" applyFont="1" applyFill="1" applyBorder="1" applyAlignment="1">
      <alignment horizontal="center"/>
    </xf>
    <xf numFmtId="0" fontId="32" fillId="18" borderId="16" xfId="0" applyFont="1" applyFill="1" applyBorder="1" applyAlignment="1">
      <alignment horizontal="left"/>
    </xf>
    <xf numFmtId="0" fontId="32" fillId="18" borderId="16" xfId="0" applyFont="1" applyFill="1" applyBorder="1" applyAlignment="1">
      <alignment horizontal="center"/>
    </xf>
    <xf numFmtId="0" fontId="32" fillId="18" borderId="16" xfId="0" applyFont="1" applyFill="1" applyBorder="1" applyAlignment="1">
      <alignment horizontal="left" vertical="center"/>
    </xf>
    <xf numFmtId="0" fontId="34" fillId="18" borderId="16" xfId="0" applyFont="1" applyFill="1" applyBorder="1" applyAlignment="1">
      <alignment horizontal="center"/>
    </xf>
    <xf numFmtId="0" fontId="34" fillId="18" borderId="16" xfId="0" applyFont="1" applyFill="1" applyBorder="1" applyAlignment="1">
      <alignment horizontal="left"/>
    </xf>
    <xf numFmtId="0" fontId="32" fillId="18" borderId="16" xfId="0" applyFont="1" applyFill="1" applyBorder="1"/>
    <xf numFmtId="14" fontId="31" fillId="18" borderId="16" xfId="0" applyNumberFormat="1" applyFont="1" applyFill="1" applyBorder="1" applyAlignment="1">
      <alignment horizontal="center"/>
    </xf>
    <xf numFmtId="0" fontId="32" fillId="3" borderId="18" xfId="0" applyFont="1" applyFill="1" applyBorder="1" applyAlignment="1">
      <alignment horizontal="center"/>
    </xf>
    <xf numFmtId="0" fontId="32" fillId="3" borderId="16" xfId="0" applyFont="1" applyFill="1" applyBorder="1" applyAlignment="1">
      <alignment horizontal="left"/>
    </xf>
    <xf numFmtId="0" fontId="32" fillId="3" borderId="16" xfId="0" applyFont="1" applyFill="1" applyBorder="1" applyAlignment="1">
      <alignment horizontal="center"/>
    </xf>
    <xf numFmtId="0" fontId="32" fillId="3" borderId="16" xfId="0" applyFont="1" applyFill="1" applyBorder="1" applyAlignment="1">
      <alignment horizontal="left" vertical="center"/>
    </xf>
    <xf numFmtId="0" fontId="29" fillId="3" borderId="16" xfId="0" applyFont="1" applyFill="1" applyBorder="1"/>
    <xf numFmtId="14" fontId="31" fillId="3" borderId="16" xfId="0" applyNumberFormat="1" applyFont="1" applyFill="1" applyBorder="1" applyAlignment="1">
      <alignment horizontal="center"/>
    </xf>
    <xf numFmtId="0" fontId="32" fillId="11" borderId="18" xfId="0" applyFont="1" applyFill="1" applyBorder="1" applyAlignment="1">
      <alignment horizontal="center"/>
    </xf>
    <xf numFmtId="0" fontId="32" fillId="11" borderId="16" xfId="0" applyFont="1" applyFill="1" applyBorder="1" applyAlignment="1">
      <alignment horizontal="left"/>
    </xf>
    <xf numFmtId="0" fontId="32" fillId="11" borderId="16" xfId="0" applyFont="1" applyFill="1" applyBorder="1" applyAlignment="1">
      <alignment horizontal="center"/>
    </xf>
    <xf numFmtId="0" fontId="32" fillId="11" borderId="16" xfId="0" applyFont="1" applyFill="1" applyBorder="1" applyAlignment="1">
      <alignment horizontal="left" vertical="center"/>
    </xf>
    <xf numFmtId="0" fontId="34" fillId="11" borderId="16" xfId="0" applyFont="1" applyFill="1" applyBorder="1" applyAlignment="1">
      <alignment horizontal="center" vertical="center"/>
    </xf>
    <xf numFmtId="0" fontId="34" fillId="11" borderId="16" xfId="0" applyFont="1" applyFill="1" applyBorder="1" applyAlignment="1">
      <alignment horizontal="left" vertical="center"/>
    </xf>
    <xf numFmtId="0" fontId="29" fillId="11" borderId="16" xfId="0" applyFont="1" applyFill="1" applyBorder="1"/>
    <xf numFmtId="14" fontId="31" fillId="11" borderId="16" xfId="0" applyNumberFormat="1" applyFont="1" applyFill="1" applyBorder="1" applyAlignment="1">
      <alignment horizontal="center"/>
    </xf>
    <xf numFmtId="0" fontId="0" fillId="0" borderId="0" xfId="0" applyAlignment="1">
      <alignment vertical="top"/>
    </xf>
    <xf numFmtId="0" fontId="13" fillId="0" borderId="0" xfId="0" applyFont="1" applyAlignment="1">
      <alignment vertical="top"/>
    </xf>
    <xf numFmtId="0" fontId="27" fillId="19" borderId="11" xfId="0" applyFont="1" applyFill="1" applyBorder="1" applyAlignment="1">
      <alignment horizontal="center" vertical="top" wrapText="1"/>
    </xf>
    <xf numFmtId="0" fontId="50" fillId="0" borderId="9" xfId="0" applyFont="1" applyFill="1" applyBorder="1" applyAlignment="1">
      <alignment horizontal="center" vertical="top"/>
    </xf>
    <xf numFmtId="0" fontId="32" fillId="19" borderId="18" xfId="0" applyFont="1" applyFill="1" applyBorder="1" applyAlignment="1">
      <alignment horizontal="center" vertical="top"/>
    </xf>
    <xf numFmtId="0" fontId="32" fillId="19" borderId="16" xfId="0" applyFont="1" applyFill="1" applyBorder="1" applyAlignment="1">
      <alignment horizontal="left" vertical="top"/>
    </xf>
    <xf numFmtId="0" fontId="32" fillId="19" borderId="16" xfId="0" applyFont="1" applyFill="1" applyBorder="1" applyAlignment="1">
      <alignment horizontal="center" vertical="top"/>
    </xf>
    <xf numFmtId="0" fontId="32" fillId="19" borderId="16" xfId="0" applyFont="1" applyFill="1" applyBorder="1" applyAlignment="1">
      <alignment vertical="top"/>
    </xf>
    <xf numFmtId="0" fontId="34" fillId="19" borderId="16" xfId="0" applyFont="1" applyFill="1" applyBorder="1" applyAlignment="1">
      <alignment horizontal="center" vertical="top"/>
    </xf>
    <xf numFmtId="14" fontId="31" fillId="19" borderId="16" xfId="0" applyNumberFormat="1" applyFont="1" applyFill="1" applyBorder="1" applyAlignment="1">
      <alignment horizontal="center" vertical="top"/>
    </xf>
    <xf numFmtId="0" fontId="29" fillId="19" borderId="0" xfId="0" applyFont="1" applyFill="1" applyAlignment="1">
      <alignment vertical="top" wrapText="1"/>
    </xf>
    <xf numFmtId="0" fontId="33" fillId="2" borderId="23" xfId="0" applyFont="1" applyFill="1" applyBorder="1" applyAlignment="1"/>
    <xf numFmtId="0" fontId="38" fillId="0" borderId="18" xfId="2" applyFont="1" applyFill="1" applyBorder="1" applyAlignment="1" applyProtection="1">
      <alignment vertical="center"/>
    </xf>
    <xf numFmtId="0" fontId="34" fillId="0" borderId="18" xfId="2" applyFont="1" applyFill="1" applyBorder="1" applyAlignment="1" applyProtection="1">
      <alignment vertical="center"/>
    </xf>
    <xf numFmtId="0" fontId="10" fillId="0" borderId="18" xfId="1" applyFont="1" applyFill="1" applyBorder="1" applyAlignment="1" applyProtection="1">
      <alignment vertical="center"/>
    </xf>
    <xf numFmtId="0" fontId="10" fillId="0" borderId="18" xfId="1" applyFont="1" applyFill="1" applyBorder="1" applyAlignment="1" applyProtection="1"/>
    <xf numFmtId="0" fontId="39" fillId="0" borderId="18" xfId="2" applyFont="1" applyFill="1" applyBorder="1" applyAlignment="1" applyProtection="1">
      <alignment vertical="center"/>
    </xf>
    <xf numFmtId="0" fontId="40" fillId="0" borderId="18" xfId="2" applyFont="1" applyFill="1" applyBorder="1" applyAlignment="1" applyProtection="1">
      <alignment vertical="center"/>
    </xf>
    <xf numFmtId="0" fontId="10" fillId="0" borderId="18" xfId="1" applyFont="1" applyBorder="1" applyAlignment="1" applyProtection="1"/>
    <xf numFmtId="0" fontId="32" fillId="0" borderId="18" xfId="0" applyFont="1" applyBorder="1" applyAlignment="1"/>
    <xf numFmtId="0" fontId="38" fillId="0" borderId="18" xfId="2" applyFont="1" applyFill="1" applyBorder="1" applyAlignment="1" applyProtection="1"/>
    <xf numFmtId="0" fontId="32" fillId="7" borderId="18" xfId="0" applyFont="1" applyFill="1" applyBorder="1" applyAlignment="1"/>
    <xf numFmtId="0" fontId="32" fillId="0" borderId="18" xfId="0" applyFont="1" applyFill="1" applyBorder="1" applyAlignment="1"/>
    <xf numFmtId="0" fontId="32" fillId="0" borderId="18" xfId="0" applyNumberFormat="1" applyFont="1" applyFill="1" applyBorder="1" applyAlignment="1"/>
    <xf numFmtId="0" fontId="32" fillId="18" borderId="18" xfId="0" applyFont="1" applyFill="1" applyBorder="1" applyAlignment="1"/>
    <xf numFmtId="0" fontId="32" fillId="0" borderId="18" xfId="0" applyNumberFormat="1" applyFont="1" applyBorder="1" applyAlignment="1"/>
    <xf numFmtId="0" fontId="32" fillId="3" borderId="18" xfId="0" applyFont="1" applyFill="1" applyBorder="1" applyAlignment="1"/>
    <xf numFmtId="0" fontId="32" fillId="11" borderId="18" xfId="0" applyFont="1" applyFill="1" applyBorder="1" applyAlignment="1"/>
    <xf numFmtId="0" fontId="32" fillId="0" borderId="18" xfId="0" applyFont="1" applyBorder="1" applyAlignment="1">
      <alignment wrapText="1"/>
    </xf>
    <xf numFmtId="0" fontId="32" fillId="19" borderId="18" xfId="0" applyFont="1" applyFill="1" applyBorder="1" applyAlignment="1">
      <alignment vertical="top"/>
    </xf>
    <xf numFmtId="0" fontId="0" fillId="3" borderId="0" xfId="0" applyFill="1"/>
    <xf numFmtId="0" fontId="13" fillId="3" borderId="0" xfId="0" applyFont="1" applyFill="1"/>
    <xf numFmtId="0" fontId="15" fillId="0" borderId="0" xfId="0" applyFont="1"/>
    <xf numFmtId="0" fontId="34" fillId="0" borderId="16" xfId="0" applyFont="1" applyFill="1" applyBorder="1"/>
    <xf numFmtId="0" fontId="0" fillId="0" borderId="0" xfId="0" applyFont="1"/>
    <xf numFmtId="0" fontId="29" fillId="0" borderId="16" xfId="0" applyFont="1" applyBorder="1" applyAlignment="1">
      <alignment horizontal="center"/>
    </xf>
    <xf numFmtId="0" fontId="29" fillId="0" borderId="18" xfId="0" applyFont="1" applyBorder="1" applyAlignment="1"/>
    <xf numFmtId="0" fontId="29" fillId="0" borderId="0" xfId="0" applyFont="1" applyFill="1"/>
    <xf numFmtId="0" fontId="10" fillId="0" borderId="16" xfId="1" applyFont="1" applyBorder="1" applyAlignment="1" applyProtection="1"/>
    <xf numFmtId="0" fontId="34" fillId="0" borderId="0" xfId="0" applyFont="1" applyFill="1" applyBorder="1" applyAlignment="1">
      <alignment horizontal="center" vertical="center"/>
    </xf>
    <xf numFmtId="0" fontId="34" fillId="0" borderId="16" xfId="0" applyFont="1" applyFill="1" applyBorder="1" applyAlignment="1">
      <alignment vertical="center" wrapText="1"/>
    </xf>
    <xf numFmtId="0" fontId="51" fillId="0" borderId="18" xfId="2" applyFont="1" applyFill="1" applyBorder="1" applyAlignment="1" applyProtection="1">
      <alignment vertical="center"/>
    </xf>
    <xf numFmtId="0" fontId="34" fillId="0" borderId="18" xfId="0" applyFont="1" applyFill="1" applyBorder="1" applyAlignment="1">
      <alignment vertical="center"/>
    </xf>
    <xf numFmtId="0" fontId="48" fillId="0" borderId="0" xfId="0" applyFont="1" applyFill="1"/>
    <xf numFmtId="0" fontId="52" fillId="0" borderId="18" xfId="1" applyFont="1" applyFill="1" applyBorder="1" applyAlignment="1" applyProtection="1"/>
    <xf numFmtId="0" fontId="48" fillId="0" borderId="0" xfId="0" applyFont="1"/>
    <xf numFmtId="0" fontId="10" fillId="0" borderId="0" xfId="1" applyFont="1" applyFill="1" applyAlignment="1" applyProtection="1"/>
    <xf numFmtId="0" fontId="10" fillId="0" borderId="0" xfId="1" applyFont="1" applyAlignment="1" applyProtection="1"/>
    <xf numFmtId="0" fontId="29" fillId="3" borderId="0" xfId="0" applyFont="1" applyFill="1"/>
    <xf numFmtId="0" fontId="10" fillId="0" borderId="18" xfId="1" applyFont="1" applyBorder="1" applyAlignment="1" applyProtection="1">
      <alignment wrapText="1"/>
    </xf>
    <xf numFmtId="0" fontId="45" fillId="0" borderId="0" xfId="0" applyFont="1"/>
    <xf numFmtId="0" fontId="54" fillId="0" borderId="0" xfId="0" applyFont="1"/>
    <xf numFmtId="0" fontId="8" fillId="2" borderId="10" xfId="0" applyFont="1" applyFill="1" applyBorder="1" applyAlignment="1">
      <alignment horizontal="left"/>
    </xf>
    <xf numFmtId="0" fontId="0" fillId="0" borderId="20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18" xfId="0" applyBorder="1" applyAlignment="1">
      <alignment horizontal="left"/>
    </xf>
    <xf numFmtId="0" fontId="11" fillId="2" borderId="12" xfId="0" applyFont="1" applyFill="1" applyBorder="1" applyAlignment="1">
      <alignment horizontal="left"/>
    </xf>
    <xf numFmtId="0" fontId="11" fillId="2" borderId="21" xfId="0" applyFont="1" applyFill="1" applyBorder="1" applyAlignment="1">
      <alignment horizontal="left"/>
    </xf>
    <xf numFmtId="0" fontId="11" fillId="2" borderId="13" xfId="0" applyFont="1" applyFill="1" applyBorder="1" applyAlignment="1">
      <alignment horizontal="left"/>
    </xf>
    <xf numFmtId="0" fontId="19" fillId="2" borderId="10" xfId="0" applyFont="1" applyFill="1" applyBorder="1" applyAlignment="1">
      <alignment horizontal="left"/>
    </xf>
    <xf numFmtId="0" fontId="19" fillId="2" borderId="13" xfId="0" applyFont="1" applyFill="1" applyBorder="1" applyAlignment="1">
      <alignment horizontal="left" vertical="center"/>
    </xf>
    <xf numFmtId="0" fontId="19" fillId="2" borderId="10" xfId="0" applyFont="1" applyFill="1" applyBorder="1" applyAlignment="1">
      <alignment horizontal="left" vertical="center"/>
    </xf>
    <xf numFmtId="14" fontId="15" fillId="0" borderId="0" xfId="0" applyNumberFormat="1" applyFont="1" applyAlignment="1">
      <alignment horizontal="left" vertical="center" wrapText="1"/>
    </xf>
    <xf numFmtId="14" fontId="15" fillId="0" borderId="18" xfId="0" applyNumberFormat="1" applyFont="1" applyBorder="1" applyAlignment="1">
      <alignment horizontal="left" vertical="center" wrapText="1"/>
    </xf>
  </cellXfs>
  <cellStyles count="4">
    <cellStyle name="Hyperlink" xfId="1" builtinId="8"/>
    <cellStyle name="Hyperlink 2" xfId="2"/>
    <cellStyle name="Normal" xfId="0" builtinId="0"/>
    <cellStyle name="Separador de milhares 2" xfId="3"/>
  </cellStyles>
  <dxfs count="645"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</border>
    </dxf>
    <dxf>
      <font>
        <color theme="2" tint="-0.499984740745262"/>
      </font>
      <fill>
        <patternFill>
          <bgColor rgb="FFE6E6A4"/>
        </patternFill>
      </fill>
      <border>
        <left style="thin">
          <color auto="1"/>
        </left>
        <right style="thin">
          <color auto="1"/>
        </right>
      </border>
    </dxf>
    <dxf>
      <font>
        <color rgb="FFFF0000"/>
      </font>
      <fill>
        <patternFill>
          <bgColor theme="5" tint="0.79998168889431442"/>
        </patternFill>
      </fill>
      <border>
        <left style="thin">
          <color auto="1"/>
        </left>
        <right style="thin">
          <color auto="1"/>
        </right>
      </border>
    </dxf>
    <dxf>
      <font>
        <color rgb="FF00B0F0"/>
      </font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79998168889431442"/>
        </patternFill>
      </fill>
      <border>
        <left/>
        <right/>
        <top/>
        <bottom/>
        <vertical/>
        <horizontal/>
      </border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ont>
        <color rgb="FF00B050"/>
      </font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</border>
    </dxf>
    <dxf>
      <font>
        <color theme="2" tint="-0.499984740745262"/>
      </font>
      <fill>
        <patternFill>
          <bgColor rgb="FFE6E6A4"/>
        </patternFill>
      </fill>
      <border>
        <left style="thin">
          <color auto="1"/>
        </left>
        <right style="thin">
          <color auto="1"/>
        </right>
      </border>
    </dxf>
    <dxf>
      <font>
        <color rgb="FFFF0000"/>
      </font>
      <fill>
        <patternFill>
          <bgColor theme="5" tint="0.79998168889431442"/>
        </patternFill>
      </fill>
      <border>
        <left style="thin">
          <color auto="1"/>
        </left>
        <right style="thin">
          <color auto="1"/>
        </right>
      </border>
    </dxf>
    <dxf>
      <font>
        <color rgb="FF00B0F0"/>
      </font>
      <fill>
        <patternFill>
          <bgColor theme="8" tint="0.59996337778862885"/>
        </patternFill>
      </fill>
    </dxf>
    <dxf>
      <fill>
        <patternFill>
          <bgColor theme="5" tint="0.39994506668294322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theme="7" tint="0.79998168889431442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</dxfs>
  <tableStyles count="0" defaultTableStyle="TableStyleMedium9" defaultPivotStyle="PivotStyleLight16"/>
  <colors>
    <mruColors>
      <color rgb="FF339966"/>
      <color rgb="FFFFFFCC"/>
      <color rgb="FFFF66FF"/>
      <color rgb="FFFFFF66"/>
      <color rgb="FF3DE3AC"/>
      <color rgb="FFECCAFA"/>
      <color rgb="FFFFFFFF"/>
      <color rgb="FFEDDC7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01_Documenta&#231;&#227;o/PIUS_Doc_ParticipacaoPublica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NFOs"/>
      <sheetName val="organizacao"/>
      <sheetName val="processo"/>
      <sheetName val="levantamento_DOC_PIUs"/>
      <sheetName val="hiperlinks"/>
      <sheetName val="sup_PIUS menores"/>
      <sheetName val="sup_PIUS maiores"/>
      <sheetName val="sup_hiperlinks"/>
      <sheetName val="superado_exemplos"/>
      <sheetName val="superado_organizacao geral"/>
      <sheetName val="organização ger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5">
          <cell r="E5" t="str">
            <v>Manifestação de Interesse Privado</v>
          </cell>
          <cell r="F5" t="str">
            <v>nsa</v>
          </cell>
          <cell r="G5">
            <v>0</v>
          </cell>
          <cell r="H5" t="str">
            <v>x</v>
          </cell>
          <cell r="I5" t="str">
            <v>http://gestaourbana.prefeitura.sp.gov.br/wp-content/uploads/2016/03/01_-MIP_PIU_Vila-Leopoldina-Villa-Lobos_motiva%C3%A7%C3%A3o.pdf</v>
          </cell>
          <cell r="J5">
            <v>0</v>
          </cell>
          <cell r="K5" t="str">
            <v>x</v>
          </cell>
          <cell r="L5" t="str">
            <v>http://gestaourbana.prefeitura.sp.gov.br/wp-content/uploads/2016/03/PIU_NESP_REQUERIMENTO-1.pdf</v>
          </cell>
          <cell r="M5" t="str">
            <v>nsa</v>
          </cell>
          <cell r="N5">
            <v>0</v>
          </cell>
          <cell r="O5" t="str">
            <v>nsa</v>
          </cell>
          <cell r="P5">
            <v>0</v>
          </cell>
        </row>
        <row r="6"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</row>
        <row r="7">
          <cell r="E7" t="str">
            <v>Procedimento de Manifestação de Interesse</v>
          </cell>
          <cell r="F7" t="str">
            <v>nsa</v>
          </cell>
          <cell r="G7">
            <v>0</v>
          </cell>
          <cell r="H7" t="str">
            <v>nsa</v>
          </cell>
          <cell r="I7">
            <v>0</v>
          </cell>
          <cell r="J7">
            <v>0</v>
          </cell>
          <cell r="K7" t="str">
            <v>nsa</v>
          </cell>
          <cell r="L7">
            <v>0</v>
          </cell>
          <cell r="M7" t="str">
            <v>nsa</v>
          </cell>
          <cell r="N7">
            <v>0</v>
          </cell>
          <cell r="O7" t="str">
            <v>x</v>
          </cell>
          <cell r="P7" t="str">
            <v>http://www.prefeitura.sp.gov.br/cidade/secretarias/upload/chamadas/pacaembu_-_pmi_-_edital_e_anexos_-_v3_-_30-05_edital_1496235565_1496343025.pdf</v>
          </cell>
        </row>
        <row r="8"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</row>
        <row r="9">
          <cell r="E9" t="str">
            <v>Programa de Interesse Público</v>
          </cell>
          <cell r="F9" t="str">
            <v>w</v>
          </cell>
          <cell r="G9">
            <v>0</v>
          </cell>
          <cell r="H9" t="str">
            <v>w</v>
          </cell>
          <cell r="I9">
            <v>0</v>
          </cell>
          <cell r="J9">
            <v>0</v>
          </cell>
          <cell r="K9" t="str">
            <v>w</v>
          </cell>
          <cell r="L9">
            <v>0</v>
          </cell>
          <cell r="M9" t="str">
            <v>-</v>
          </cell>
          <cell r="N9">
            <v>0</v>
          </cell>
          <cell r="O9" t="str">
            <v>w</v>
          </cell>
          <cell r="P9">
            <v>0</v>
          </cell>
        </row>
        <row r="10">
          <cell r="E10" t="str">
            <v>Diagnóstico</v>
          </cell>
          <cell r="F10" t="str">
            <v>x</v>
          </cell>
          <cell r="G10" t="str">
            <v>http://minutapiuriobranco.gestaourbana.prefeitura.sp.gov.br/wp-content/uploads/2016/04/PIU_RioBranco_ConsultaPublica_V03.pdf</v>
          </cell>
          <cell r="H10" t="str">
            <v>x</v>
          </cell>
          <cell r="I10" t="str">
            <v>http://minuta.gestaourbana.prefeitura.sp.gov.br/piu-leopoldina/wp-content/uploads/2016/08/02_MIP_PIU_Vila_Leopoldina-Villa-Lobos_diagnostico_e_programa.pdf</v>
          </cell>
          <cell r="J10">
            <v>0</v>
          </cell>
          <cell r="K10" t="str">
            <v>x</v>
          </cell>
          <cell r="L10" t="str">
            <v>http://gestaourbana.prefeitura.sp.gov.br/wp-content/uploads/2016/03/PIU_NESP_DIAGN%C3%93STICO-1.pdf</v>
          </cell>
          <cell r="M10" t="str">
            <v>-</v>
          </cell>
          <cell r="N10">
            <v>0</v>
          </cell>
          <cell r="O10" t="str">
            <v>w</v>
          </cell>
          <cell r="P10">
            <v>0</v>
          </cell>
        </row>
        <row r="11">
          <cell r="E11" t="str">
            <v>Mapas</v>
          </cell>
          <cell r="F11" t="str">
            <v>x</v>
          </cell>
          <cell r="G11" t="str">
            <v>http://minutapiuriobranco.gestaourbana.prefeitura.sp.gov.br/wp-content/uploads/2016/04/PIU_RioBranco_ConsultaPublica_ANEXOI_reduzido.pdf</v>
          </cell>
          <cell r="H11" t="str">
            <v>x</v>
          </cell>
          <cell r="I11" t="str">
            <v>http://minuta.gestaourbana.prefeitura.sp.gov.br/piu-leopoldina/wp-content/uploads/2016/08/03_MIP_PIU_Vila_Leopoldina-Villa-Lobos_mapas.pdf</v>
          </cell>
          <cell r="J11">
            <v>0</v>
          </cell>
          <cell r="K11" t="str">
            <v>x</v>
          </cell>
          <cell r="L11" t="str">
            <v>http://gestaourbana.prefeitura.sp.gov.br/wp-content/uploads/2016/03/PIU_NESP_PER%C3%8DMETRO-1.pdf</v>
          </cell>
          <cell r="M11" t="str">
            <v>-</v>
          </cell>
          <cell r="N11">
            <v>0</v>
          </cell>
          <cell r="O11" t="str">
            <v>-</v>
          </cell>
          <cell r="P11">
            <v>0</v>
          </cell>
        </row>
        <row r="12"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</row>
        <row r="13"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</row>
        <row r="14">
          <cell r="E14" t="str">
            <v xml:space="preserve">Divulgação da Consulta Publica </v>
          </cell>
          <cell r="F14" t="str">
            <v>x</v>
          </cell>
          <cell r="G14" t="str">
            <v>http://gestaourbana.prefeitura.sp.gov.br/noticias/prefeitura-de-sao-paulo-abre-consulta-publica-sobre-o-projeto-de-intervencao-urbana-piu-rio-branco/</v>
          </cell>
          <cell r="H14" t="str">
            <v>x</v>
          </cell>
          <cell r="I14" t="str">
            <v>http://gestaourbana.prefeitura.sp.gov.br/noticias/prorrogado-o-prazo-da-consulta-publica-sobre-o-piu-vila-leopoldina/</v>
          </cell>
          <cell r="J14">
            <v>0</v>
          </cell>
          <cell r="K14" t="str">
            <v>x</v>
          </cell>
          <cell r="L14" t="str">
            <v>http://gestaourbana.prefeitura.sp.gov.br/noticias/prefeitura-de-sao-paulo-abre-minuta-participativa-do-decreto-sobre-o-projeto-de-intervencao-urbana-novo-entreposto-de-sao-paulo-piu-nesp/</v>
          </cell>
          <cell r="M14" t="str">
            <v>x</v>
          </cell>
          <cell r="N14" t="str">
            <v>http://gestaourbana.prefeitura.sp.gov.br/noticias/prefeitura-abre-consulta-publica-do-projeto-de-lei-para-o-piu-anhembi/</v>
          </cell>
          <cell r="O14" t="str">
            <v>-</v>
          </cell>
          <cell r="P14">
            <v>0</v>
          </cell>
        </row>
        <row r="15">
          <cell r="E15" t="str">
            <v>Texto da Consulta Pública</v>
          </cell>
          <cell r="F15" t="str">
            <v>x</v>
          </cell>
          <cell r="G15" t="str">
            <v>http://minutapiuriobranco.gestaourbana.prefeitura.sp.gov.br/</v>
          </cell>
          <cell r="H15" t="str">
            <v>x</v>
          </cell>
          <cell r="I15" t="str">
            <v>http://minuta.gestaourbana.prefeitura.sp.gov.br/piu-leopoldina/</v>
          </cell>
          <cell r="J15">
            <v>0</v>
          </cell>
          <cell r="K15" t="str">
            <v>x</v>
          </cell>
          <cell r="L15" t="str">
            <v>http://minuta.gestaourbana.prefeitura.sp.gov.br/piunesp/</v>
          </cell>
          <cell r="M15" t="str">
            <v>x</v>
          </cell>
          <cell r="N15" t="str">
            <v>http://minuta.gestaourbana.prefeitura.sp.gov.br/piu-anhembi/</v>
          </cell>
          <cell r="O15" t="str">
            <v>x</v>
          </cell>
          <cell r="P15" t="str">
            <v>http://gestaourbana.prefeitura.sp.gov.br/estruturacao-territorial/piu/piu-pacaembu/</v>
          </cell>
        </row>
        <row r="16">
          <cell r="E16" t="str">
            <v xml:space="preserve">Sistematização das contribuições </v>
          </cell>
          <cell r="F16" t="str">
            <v>x</v>
          </cell>
          <cell r="G16" t="str">
            <v>http://gestaourbana.prefeitura.sp.gov.br/wp-content/uploads/2016/03/Contribui%C3%A7%C3%B5es.pdf</v>
          </cell>
          <cell r="H16" t="str">
            <v>x</v>
          </cell>
          <cell r="I16" t="str">
            <v>http://gestaourbana.prefeitura.sp.gov.br/wp-content/uploads/2016/03/PIU-Leopoldina.pdf</v>
          </cell>
          <cell r="J16">
            <v>0</v>
          </cell>
          <cell r="K16" t="str">
            <v>-</v>
          </cell>
          <cell r="L16">
            <v>0</v>
          </cell>
          <cell r="M16">
            <v>0</v>
          </cell>
          <cell r="N16">
            <v>0</v>
          </cell>
          <cell r="O16" t="str">
            <v>x</v>
          </cell>
          <cell r="P16" t="str">
            <v>http://minuta.gestaourbana.prefeitura.sp.gov.br/piu-pacaembu/static/xls/piu-pacaembu_consulta_respostas_2018-02-08.zip</v>
          </cell>
        </row>
        <row r="17">
          <cell r="E17" t="str">
            <v>Contribuições Consolidadas</v>
          </cell>
          <cell r="F17" t="str">
            <v>-</v>
          </cell>
          <cell r="G17">
            <v>0</v>
          </cell>
          <cell r="H17" t="str">
            <v>-</v>
          </cell>
          <cell r="I17">
            <v>0</v>
          </cell>
          <cell r="J17">
            <v>0</v>
          </cell>
          <cell r="K17" t="str">
            <v>-</v>
          </cell>
          <cell r="L17">
            <v>0</v>
          </cell>
          <cell r="M17">
            <v>0</v>
          </cell>
          <cell r="N17">
            <v>0</v>
          </cell>
          <cell r="O17" t="str">
            <v>-</v>
          </cell>
          <cell r="P17">
            <v>0</v>
          </cell>
        </row>
        <row r="18"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</row>
        <row r="19">
          <cell r="E19" t="str">
            <v>Divulgação da Audiência Pública</v>
          </cell>
          <cell r="F19" t="str">
            <v>nsa</v>
          </cell>
          <cell r="G19">
            <v>0</v>
          </cell>
          <cell r="H19" t="str">
            <v>x</v>
          </cell>
          <cell r="I19" t="str">
            <v>print DOSP</v>
          </cell>
          <cell r="J19">
            <v>0</v>
          </cell>
          <cell r="K19" t="str">
            <v>x</v>
          </cell>
          <cell r="L19" t="str">
            <v>print DOSP</v>
          </cell>
          <cell r="M19" t="str">
            <v>x</v>
          </cell>
          <cell r="N19" t="str">
            <v>print DOSP</v>
          </cell>
          <cell r="O19" t="str">
            <v>nsa</v>
          </cell>
          <cell r="P19">
            <v>0</v>
          </cell>
        </row>
        <row r="20">
          <cell r="E20" t="str">
            <v>Apresentação</v>
          </cell>
          <cell r="F20" t="str">
            <v>nsa</v>
          </cell>
          <cell r="G20">
            <v>0</v>
          </cell>
          <cell r="H20" t="str">
            <v>x</v>
          </cell>
          <cell r="I20" t="str">
            <v>http://gestaourbana.prefeitura.sp.gov.br/wp-content/uploads/2016/03/PIU_VL_AudienciaPublica_01_11_SPURB-2.pdf</v>
          </cell>
          <cell r="J20" t="str">
            <v>http://gestaourbana.prefeitura.sp.gov.br/wp-content/uploads/2016/03/PIU_VL_AudienciaPublica_01_11_Proponente.pdf</v>
          </cell>
          <cell r="K20" t="str">
            <v>x</v>
          </cell>
          <cell r="L20" t="str">
            <v>http://gestaourbana.prefeitura.sp.gov.br/wp-content/uploads/2016/03/NESP_apresentacao_2016_08_27.pdf</v>
          </cell>
          <cell r="M20" t="str">
            <v>-</v>
          </cell>
          <cell r="N20">
            <v>0</v>
          </cell>
          <cell r="O20" t="str">
            <v>nsa</v>
          </cell>
          <cell r="P20">
            <v>0</v>
          </cell>
        </row>
        <row r="21">
          <cell r="E21" t="str">
            <v>Lista de Presença</v>
          </cell>
          <cell r="F21" t="str">
            <v>nsa</v>
          </cell>
          <cell r="G21">
            <v>0</v>
          </cell>
          <cell r="H21" t="str">
            <v>x</v>
          </cell>
          <cell r="I21" t="str">
            <v>http://gestaourbana.prefeitura.sp.gov.br/wp-content/uploads/2016/03/Lista-de-Presen%C3%A7a-Sem-contato.pdf</v>
          </cell>
          <cell r="J21">
            <v>0</v>
          </cell>
          <cell r="K21" t="str">
            <v>x</v>
          </cell>
          <cell r="L21" t="str">
            <v>http://gestaourbana.prefeitura.sp.gov.br/wp-content/uploads/2016/03/NESP_lista_presenca_2016_08_27-3.pdf</v>
          </cell>
          <cell r="M21" t="str">
            <v>-</v>
          </cell>
          <cell r="N21">
            <v>0</v>
          </cell>
          <cell r="O21" t="str">
            <v>nsa</v>
          </cell>
          <cell r="P21">
            <v>0</v>
          </cell>
        </row>
        <row r="22">
          <cell r="E22" t="str">
            <v>Ata</v>
          </cell>
          <cell r="F22" t="str">
            <v>nsa</v>
          </cell>
          <cell r="G22">
            <v>0</v>
          </cell>
          <cell r="H22" t="str">
            <v>x</v>
          </cell>
          <cell r="I22" t="str">
            <v>http://gestaourbana.prefeitura.sp.gov.br/wp-content/uploads/2016/03/PIU_VL_ATA_Audiencia01_11_16_rev_GP.pdf</v>
          </cell>
          <cell r="J22">
            <v>0</v>
          </cell>
          <cell r="K22" t="str">
            <v>x</v>
          </cell>
          <cell r="L22" t="str">
            <v>http://gestaourbana.prefeitura.sp.gov.br/wp-content/uploads/2016/03/NESP_ata_2016_08_27.pdf</v>
          </cell>
          <cell r="M22" t="str">
            <v>x</v>
          </cell>
          <cell r="N22" t="str">
            <v>http://gestaourbana.prefeitura.sp.gov.br/wp-content/uploads/2018/01/Minuta_ATA_PIU-ANHEMBI_10_01_2018.pdf</v>
          </cell>
          <cell r="O22" t="str">
            <v>nsa</v>
          </cell>
          <cell r="P22">
            <v>0</v>
          </cell>
        </row>
        <row r="23">
          <cell r="E23" t="str">
            <v xml:space="preserve">Contribuições </v>
          </cell>
          <cell r="F23" t="str">
            <v>nsa</v>
          </cell>
          <cell r="G23">
            <v>0</v>
          </cell>
          <cell r="H23" t="str">
            <v>-</v>
          </cell>
          <cell r="I23">
            <v>0</v>
          </cell>
          <cell r="J23">
            <v>0</v>
          </cell>
          <cell r="K23" t="str">
            <v>x</v>
          </cell>
          <cell r="L23" t="str">
            <v>http://gestaourbana.prefeitura.sp.gov.br/wp-content/uploads/2016/03/NESP_contribuicoes_2016_08_27.pdf</v>
          </cell>
          <cell r="M23" t="str">
            <v>-</v>
          </cell>
          <cell r="N23">
            <v>0</v>
          </cell>
          <cell r="O23" t="str">
            <v>nsa</v>
          </cell>
          <cell r="P23">
            <v>0</v>
          </cell>
        </row>
        <row r="24"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</row>
        <row r="25">
          <cell r="E25" t="str">
            <v>Proposta - Minuta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 t="str">
            <v>-</v>
          </cell>
          <cell r="L25">
            <v>0</v>
          </cell>
          <cell r="M25">
            <v>0</v>
          </cell>
          <cell r="N25">
            <v>0</v>
          </cell>
          <cell r="O25" t="str">
            <v>w</v>
          </cell>
          <cell r="P25">
            <v>0</v>
          </cell>
        </row>
        <row r="26"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</row>
        <row r="27"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</row>
        <row r="28">
          <cell r="E28" t="str">
            <v xml:space="preserve">Divulgação da Consulta Publica 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 t="str">
            <v>nsa</v>
          </cell>
          <cell r="L28">
            <v>0</v>
          </cell>
          <cell r="M28">
            <v>0</v>
          </cell>
          <cell r="N28">
            <v>0</v>
          </cell>
          <cell r="O28" t="str">
            <v>x</v>
          </cell>
          <cell r="P28" t="str">
            <v>http://gestaourbana.prefeitura.sp.gov.br/noticias/participe-da-consulta-publica-para-o-piu-pacaembu/</v>
          </cell>
        </row>
        <row r="29">
          <cell r="E29" t="str">
            <v>Texto da Consulta Pública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 t="str">
            <v>nsa</v>
          </cell>
          <cell r="L29">
            <v>0</v>
          </cell>
          <cell r="M29">
            <v>0</v>
          </cell>
          <cell r="N29">
            <v>0</v>
          </cell>
          <cell r="O29" t="str">
            <v>x</v>
          </cell>
          <cell r="P29" t="str">
            <v>http://minuta.gestaourbana.prefeitura.sp.gov.br/piu-pacaembu/#/consulta</v>
          </cell>
        </row>
        <row r="30">
          <cell r="E30" t="str">
            <v>Sistematização das contribuições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 t="str">
            <v>nsa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</row>
        <row r="31">
          <cell r="E31" t="str">
            <v>Contribuições Consolidadas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 t="str">
            <v>nsa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</row>
        <row r="32"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</row>
        <row r="33">
          <cell r="E33" t="str">
            <v>Divulgação da Audiência Pública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 t="str">
            <v>x</v>
          </cell>
          <cell r="L33" t="str">
            <v>print DOSP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</row>
        <row r="34">
          <cell r="E34" t="str">
            <v>Apresentação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 t="str">
            <v>x</v>
          </cell>
          <cell r="L34" t="str">
            <v>http://gestaourbana.prefeitura.sp.gov.br/wp-content/uploads/2016/03/PIU_NESP_Apresenta%C3%A7%C3%A3oAudiencia171216_SPURB.pdf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</row>
        <row r="35">
          <cell r="E35" t="str">
            <v>Lista de Presença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 t="str">
            <v>-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</row>
        <row r="36">
          <cell r="E36" t="str">
            <v>Ata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 t="str">
            <v>x</v>
          </cell>
          <cell r="L36" t="str">
            <v>http://gestaourbana.prefeitura.sp.gov.br/wp-content/uploads/2016/03/PIU_NESP_Ata_Audiencia171216.pdf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</row>
        <row r="37">
          <cell r="E37" t="str">
            <v>Contribuições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 t="str">
            <v>-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</row>
        <row r="38">
          <cell r="E38" t="str">
            <v>Projeto Urbanístico Final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 t="str">
            <v>x</v>
          </cell>
          <cell r="L38" t="str">
            <v>http://gestaourbana.prefeitura.sp.gov.br/wp-content/uploads/2016/03/PIU-NESP-Relat%C3%B3rio-Final_161215_reduzido.pdf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</row>
        <row r="39">
          <cell r="E39" t="str">
            <v>Decreto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 t="str">
            <v>x</v>
          </cell>
          <cell r="L39" t="str">
            <v xml:space="preserve">http://gestaourbana.prefeitura.sp.gov.br/wp-content/uploads/2016/12/DECRETO-N%C2%BA-57569.pdf 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</row>
        <row r="40">
          <cell r="E40" t="str">
            <v>Anexo Decreto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 t="str">
            <v>anexo decreto (já esta no projeto urbanistico final)</v>
          </cell>
          <cell r="L40" t="str">
            <v>http://gestaourbana.prefeitura.sp.gov.br/wp-content/uploads/2016/12/mapa-e-quadros.pdf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</row>
      </sheetData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://minuta.gestaourbana.prefeitura.sp.gov.br/piu-act/wp-content/uploads/2016/10/mapas/ACT_99_6U_007_V00.pdf" TargetMode="External"/><Relationship Id="rId299" Type="http://schemas.openxmlformats.org/officeDocument/2006/relationships/hyperlink" Target="https://sei.prefeitura.sp.gov.br/sei/modulos/pesquisa/md_pesq_documento_consulta_externa.php?mBbOCb_2AS_khM_ZysW23nzM42CP0KQFwPO_BlTkMtilVrNtup7A0uS4J2UIOvDsLsHHJAmjRALIbo04sfz1gP-TeqB7c5Pf-8awC7eIrQjvc3-FNxsTjVHNo32Uie2h" TargetMode="External"/><Relationship Id="rId303" Type="http://schemas.openxmlformats.org/officeDocument/2006/relationships/hyperlink" Target="https://gestaourbana.prefeitura.sp.gov.br/piu-arco-pinheiros/" TargetMode="External"/><Relationship Id="rId21" Type="http://schemas.openxmlformats.org/officeDocument/2006/relationships/hyperlink" Target="http://gestaourbana.prefeitura.sp.gov.br/wp-content/uploads/2016/12/mapa-e-quadros.pdf" TargetMode="External"/><Relationship Id="rId42" Type="http://schemas.openxmlformats.org/officeDocument/2006/relationships/hyperlink" Target="http://gestaourbana.prefeitura.sp.gov.br/wp-content/uploads/2018/03/ACJU-03-10.pdf" TargetMode="External"/><Relationship Id="rId63" Type="http://schemas.openxmlformats.org/officeDocument/2006/relationships/hyperlink" Target="http://minuta.gestaourbana.prefeitura.sp.gov.br/piu-act/wp-content/uploads/2016/10/quadros/Quadro_1A.pdf" TargetMode="External"/><Relationship Id="rId84" Type="http://schemas.openxmlformats.org/officeDocument/2006/relationships/hyperlink" Target="http://minuta.gestaourbana.prefeitura.sp.gov.br/piu-terminais/" TargetMode="External"/><Relationship Id="rId138" Type="http://schemas.openxmlformats.org/officeDocument/2006/relationships/hyperlink" Target="http://gestaourbana.prefeitura.sp.gov.br/wp-content/uploads/2016/03/PIU-terminais-municipais_consultas-publicas_2017-08.pdf" TargetMode="External"/><Relationship Id="rId159" Type="http://schemas.openxmlformats.org/officeDocument/2006/relationships/hyperlink" Target="http://gestaourbana.prefeitura.sp.gov.br/noticias/prefeitura-de-sao-paulo-abre-minuta-participativa-do-decreto-sobre-o-projeto-de-intervencao-urbana-novo-entreposto-de-sao-paulo-piu-nesp/" TargetMode="External"/><Relationship Id="rId324" Type="http://schemas.openxmlformats.org/officeDocument/2006/relationships/hyperlink" Target="https://participe.gestaourbana.prefeitura.sp.gov.br/parque-minhocao" TargetMode="External"/><Relationship Id="rId345" Type="http://schemas.openxmlformats.org/officeDocument/2006/relationships/hyperlink" Target="http://splegisconsulta.camara.sp.gov.br/Pesquisa/DetailsDetalhado?COD_MTRA_LEGL=1&amp;ANO_PCSS_CMSP=2019&amp;COD_PCSS_CMSP=428" TargetMode="External"/><Relationship Id="rId366" Type="http://schemas.openxmlformats.org/officeDocument/2006/relationships/vmlDrawing" Target="../drawings/vmlDrawing1.vml"/><Relationship Id="rId170" Type="http://schemas.openxmlformats.org/officeDocument/2006/relationships/hyperlink" Target="http://www.prefeitura.sp.gov.br/cidade/secretarias/urbanismo/participacao_social/conselhos_e_orgaos_colegiados/cmpu/index.php?p=206289" TargetMode="External"/><Relationship Id="rId191" Type="http://schemas.openxmlformats.org/officeDocument/2006/relationships/hyperlink" Target="http://www.prefeitura.sp.gov.br/cidade/secretarias/upload/chamadas/mvc_acdm_20140507_z_1405003711.pdf" TargetMode="External"/><Relationship Id="rId205" Type="http://schemas.openxmlformats.org/officeDocument/2006/relationships/hyperlink" Target="http://gestaourbana.prefeitura.sp.gov.br/noticias/primeira-audiencia-publica-da-operacao-urbana-mooca-vila-carioca-reune-180-pessoas/" TargetMode="External"/><Relationship Id="rId226" Type="http://schemas.openxmlformats.org/officeDocument/2006/relationships/hyperlink" Target="http://gestaourbana.prefeitura.sp.gov.br/wp-content/uploads/2014/08/ACT_02_2U_-RT_001.pdf" TargetMode="External"/><Relationship Id="rId247" Type="http://schemas.openxmlformats.org/officeDocument/2006/relationships/hyperlink" Target="http://minutapiuriobranco.gestaourbana.prefeitura.sp.gov.br/wp-content/uploads/2016/04/PIU_RioBranco_ConsultaPublica_V03.pdf" TargetMode="External"/><Relationship Id="rId107" Type="http://schemas.openxmlformats.org/officeDocument/2006/relationships/hyperlink" Target="http://minuta.gestaourbana.prefeitura.sp.gov.br/piu-act/wp-content/uploads/2016/10/quadros/Quadro_2.pdf" TargetMode="External"/><Relationship Id="rId268" Type="http://schemas.openxmlformats.org/officeDocument/2006/relationships/hyperlink" Target="https://www.prefeitura.sp.gov.br/cidade/secretarias/desestatizacao/noticias/?p=262475" TargetMode="External"/><Relationship Id="rId289" Type="http://schemas.openxmlformats.org/officeDocument/2006/relationships/hyperlink" Target="http://gestaourbana.prefeitura.sp.gov.br/wp-content/uploads/piu-monitoramento/VO1_Parecer_Assessoria_Juridica_SEP_SPURB.pdf" TargetMode="External"/><Relationship Id="rId11" Type="http://schemas.openxmlformats.org/officeDocument/2006/relationships/hyperlink" Target="http://gestaourbana.prefeitura.sp.gov.br/wp-content/uploads/2016/03/PIU_VL_AudienciaPublica_01_11_Proponente.pdf" TargetMode="External"/><Relationship Id="rId32" Type="http://schemas.openxmlformats.org/officeDocument/2006/relationships/hyperlink" Target="http://gestaourbana.prefeitura.sp.gov.br/wp-content/uploads/2017/06/ACJ_Consulta-Publica_Final_Za.pdf" TargetMode="External"/><Relationship Id="rId53" Type="http://schemas.openxmlformats.org/officeDocument/2006/relationships/hyperlink" Target="http://gestaourbana.prefeitura.sp.gov.br/wp-content/uploads/2016/03/PIU-Nacoes-Unidas_anexo2.pdf" TargetMode="External"/><Relationship Id="rId74" Type="http://schemas.openxmlformats.org/officeDocument/2006/relationships/hyperlink" Target="http://minuta.gestaourbana.prefeitura.sp.gov.br/pl-arco-jurubatuba/static/pdf/8_PROGRAMA_DE_INTERVENCOES.pdf" TargetMode="External"/><Relationship Id="rId128" Type="http://schemas.openxmlformats.org/officeDocument/2006/relationships/hyperlink" Target="http://gestaourbana.prefeitura.sp.gov.br/wp-content/uploads/2018/04/PIU_LEOPOLDINA_ata_audiencia_2018_05_22_final.pdf" TargetMode="External"/><Relationship Id="rId149" Type="http://schemas.openxmlformats.org/officeDocument/2006/relationships/hyperlink" Target="http://minuta.gestaourbana.prefeitura.sp.gov.br/decreto-piu-nesp/wp-content/uploads/2016/11/anexo_MAPA1.jpg" TargetMode="External"/><Relationship Id="rId314" Type="http://schemas.openxmlformats.org/officeDocument/2006/relationships/hyperlink" Target="https://gestaourbana.prefeitura.sp.gov.br/estruturacao-territorial/piu/piu-setor-central/" TargetMode="External"/><Relationship Id="rId335" Type="http://schemas.openxmlformats.org/officeDocument/2006/relationships/hyperlink" Target="https://sei.prefeitura.sp.gov.br/sei/modulos/pesquisa/md_pesq_documento_consulta_externa.php?mBbOCb_2AS_khM_ZysW23nzM42CP0KQFwPO_BlTkMtjf034FQ3B0zd79z0EMnOOmPTx1zmgFEKu81GWyQdDqg2uCA9h_UVI7QhVCVbJ_7-Jm6ozd5wHhqCJMz6abRrD2" TargetMode="External"/><Relationship Id="rId356" Type="http://schemas.openxmlformats.org/officeDocument/2006/relationships/hyperlink" Target="https://gestaourbana.prefeitura.sp.gov.br/wp-content/uploads/2018/07/PIU_setor_central_lista_presenca_sem_contatos_2019_07_03.pdf" TargetMode="External"/><Relationship Id="rId5" Type="http://schemas.openxmlformats.org/officeDocument/2006/relationships/hyperlink" Target="http://minuta.gestaourbana.prefeitura.sp.gov.br/piu-leopoldina/wp-content/uploads/2016/08/02_MIP_PIU_Vila_Leopoldina-Villa-Lobos_diagnostico_e_programa.pdf" TargetMode="External"/><Relationship Id="rId95" Type="http://schemas.openxmlformats.org/officeDocument/2006/relationships/hyperlink" Target="http://www.prefeitura.sp.gov.br/cidade/secretarias/upload/desenvolvimento_urbano/arquivos/arco-tiete/PMH-Seminario-ArcoTiete-20130409.pdf" TargetMode="External"/><Relationship Id="rId160" Type="http://schemas.openxmlformats.org/officeDocument/2006/relationships/hyperlink" Target="http://gestaourbana.prefeitura.sp.gov.br/noticias/prefeitura-abre-consulta-publica-sobre-o-projeto-de-intervencao-urbana-piu-arco-tiete/" TargetMode="External"/><Relationship Id="rId181" Type="http://schemas.openxmlformats.org/officeDocument/2006/relationships/hyperlink" Target="http://www.prefeitura.sp.gov.br/cidade/secretarias/upload/desenvolvimento_urbano/arquivos/mvc/mvc-equipamentos-z/mvc-equipamentos-z.pdf" TargetMode="External"/><Relationship Id="rId216" Type="http://schemas.openxmlformats.org/officeDocument/2006/relationships/hyperlink" Target="http://gestaourbana.prefeitura.sp.gov.br/wp-content/uploads/2016/10/ACT_PIU.pdf" TargetMode="External"/><Relationship Id="rId237" Type="http://schemas.openxmlformats.org/officeDocument/2006/relationships/hyperlink" Target="http://gestaourbana.prefeitura.sp.gov.br/wp-content/uploads/2013/12/Tabela-ressarcimento-1%C2%AA-Fase.pdf" TargetMode="External"/><Relationship Id="rId258" Type="http://schemas.openxmlformats.org/officeDocument/2006/relationships/hyperlink" Target="http://minuta.gestaourbana.prefeitura.sp.gov.br/piu-setor-central/" TargetMode="External"/><Relationship Id="rId279" Type="http://schemas.openxmlformats.org/officeDocument/2006/relationships/hyperlink" Target="http://gestaourbana.prefeitura.sp.gov.br/wp-content/uploads/piu-monitoramento/PA_20160193579_6/PA" TargetMode="External"/><Relationship Id="rId22" Type="http://schemas.openxmlformats.org/officeDocument/2006/relationships/hyperlink" Target="http://gestaourbana.prefeitura.sp.gov.br/wp-content/uploads/2016/03/PIU-NESP-Relat%C3%B3rio-Final_161215_reduzido.pdf" TargetMode="External"/><Relationship Id="rId43" Type="http://schemas.openxmlformats.org/officeDocument/2006/relationships/hyperlink" Target="http://gestaourbana.prefeitura.sp.gov.br/wp-content/uploads/2018/03/ACJ_PIU_2018_Campo-Limpo-e-M%C2%B4Boi-Mirim.pdf" TargetMode="External"/><Relationship Id="rId64" Type="http://schemas.openxmlformats.org/officeDocument/2006/relationships/hyperlink" Target="http://www.prefeitura.sp.gov.br/cidade/secretarias/upload/desenvolvimento_urbano/arquivos/arco-tiete/conjunto_mapas_arco_tiete.pdf" TargetMode="External"/><Relationship Id="rId118" Type="http://schemas.openxmlformats.org/officeDocument/2006/relationships/hyperlink" Target="http://minuta.gestaourbana.prefeitura.sp.gov.br/piu-act/wp-content/uploads/2016/10/mapas/ACT_99_6U_008_V00.pdf" TargetMode="External"/><Relationship Id="rId139" Type="http://schemas.openxmlformats.org/officeDocument/2006/relationships/hyperlink" Target="http://minuta.gestaourbana.prefeitura.sp.gov.br/piu-terminais/" TargetMode="External"/><Relationship Id="rId290" Type="http://schemas.openxmlformats.org/officeDocument/2006/relationships/hyperlink" Target="http://gestaourbana.prefeitura.sp.gov.br/wp-content/uploads/piu-monitoramento/VO1_Parecer_SEP_SPURB.pdf" TargetMode="External"/><Relationship Id="rId304" Type="http://schemas.openxmlformats.org/officeDocument/2006/relationships/hyperlink" Target="https://sei.prefeitura.sp.gov.br/sei/modulos/pesquisa/md_pesq_documento_consulta_externa.php?mBbOCb_2AS_khM_ZysW23nzM42CP0KQFwPO_BlTkMtiWbb7F0MlNBLRW3qQ2g3KHzFrEXW1nzJsB1lzfMqs3t4iKre1WnQCnCLh8wLR1T2tv1WKAvxImuEygDyXF3NCw" TargetMode="External"/><Relationship Id="rId325" Type="http://schemas.openxmlformats.org/officeDocument/2006/relationships/hyperlink" Target="https://www.prefeitura.sp.gov.br/cidade/secretarias/upload/desenvolvimento_urbano/PIU%20MINHOCAO.pdf" TargetMode="External"/><Relationship Id="rId346" Type="http://schemas.openxmlformats.org/officeDocument/2006/relationships/hyperlink" Target="http://splegisconsulta.camara.sp.gov.br/Pesquisa/DetailsDetalhado?COD_MTRA_LEGL=1&amp;ANO_PCSS_CMSP=2019&amp;COD_PCSS_CMSP=427" TargetMode="External"/><Relationship Id="rId367" Type="http://schemas.openxmlformats.org/officeDocument/2006/relationships/comments" Target="../comments1.xml"/><Relationship Id="rId85" Type="http://schemas.openxmlformats.org/officeDocument/2006/relationships/hyperlink" Target="http://minuta.gestaourbana.prefeitura.sp.gov.br/piu-terminal-capelinha/" TargetMode="External"/><Relationship Id="rId150" Type="http://schemas.openxmlformats.org/officeDocument/2006/relationships/hyperlink" Target="http://minuta.gestaourbana.prefeitura.sp.gov.br/decreto-piu-nesp/wp-content/uploads/2016/11/PIU_NESP_Decreto_Quadro1.pdf" TargetMode="External"/><Relationship Id="rId171" Type="http://schemas.openxmlformats.org/officeDocument/2006/relationships/hyperlink" Target="http://gestaourbana.prefeitura.sp.gov.br/wp-content/uploads/2015/10/OUCBT_Contribuicoes_CPMU_2015_Out.pdf" TargetMode="External"/><Relationship Id="rId192" Type="http://schemas.openxmlformats.org/officeDocument/2006/relationships/hyperlink" Target="http://gestaourbana.prefeitura.sp.gov.br/estruturacao-territorial/operacoes-urbanas/oucbt/a-cidade-que-queremos/" TargetMode="External"/><Relationship Id="rId206" Type="http://schemas.openxmlformats.org/officeDocument/2006/relationships/hyperlink" Target="http://gestaourbana.prefeitura.sp.gov.br/wp-content/uploads/2015/08/LAP_01_SVMA-G_2015.pdf" TargetMode="External"/><Relationship Id="rId227" Type="http://schemas.openxmlformats.org/officeDocument/2006/relationships/hyperlink" Target="http://gestaourbana.prefeitura.sp.gov.br/wp-content/uploads/2016/01/Arco-Tiete_PL721-15.pdf" TargetMode="External"/><Relationship Id="rId248" Type="http://schemas.openxmlformats.org/officeDocument/2006/relationships/hyperlink" Target="http://www.prefeitura.sp.gov.br/cidade/secretarias/desestatizacao/projetos/terminais_de_onibus_urbano/manifestacao_de_interesse_de_terminais_de_onibus_urbano/" TargetMode="External"/><Relationship Id="rId269" Type="http://schemas.openxmlformats.org/officeDocument/2006/relationships/hyperlink" Target="https://www.prefeitura.sp.gov.br/cidade/secretarias/upload/desenvolvimento_urbano/arquivos/orgaos_colegiados/CMPU/Apresentacoes/51RO.pdf" TargetMode="External"/><Relationship Id="rId12" Type="http://schemas.openxmlformats.org/officeDocument/2006/relationships/hyperlink" Target="http://gestaourbana.prefeitura.sp.gov.br/wp-content/uploads/2016/03/Lista-de-Presen%C3%A7a-Sem-contato.pdf" TargetMode="External"/><Relationship Id="rId33" Type="http://schemas.openxmlformats.org/officeDocument/2006/relationships/hyperlink" Target="http://gestaourbana.prefeitura.sp.gov.br/wp-content/uploads/2018/03/NOTA_TECNICA_PLANO_URBANISTICO.pdf" TargetMode="External"/><Relationship Id="rId108" Type="http://schemas.openxmlformats.org/officeDocument/2006/relationships/hyperlink" Target="http://minuta.gestaourbana.prefeitura.sp.gov.br/piu-act/wp-content/uploads/2016/10/quadros/Quadro_2a.pdf" TargetMode="External"/><Relationship Id="rId129" Type="http://schemas.openxmlformats.org/officeDocument/2006/relationships/hyperlink" Target="http://minuta.gestaourbana.prefeitura.sp.gov.br/piu-anhembi-1/" TargetMode="External"/><Relationship Id="rId280" Type="http://schemas.openxmlformats.org/officeDocument/2006/relationships/hyperlink" Target="http://gestaourbana.prefeitura.sp.gov.br/wp-content/uploads/piu-monitoramento/PA_20160193579_6/PA" TargetMode="External"/><Relationship Id="rId315" Type="http://schemas.openxmlformats.org/officeDocument/2006/relationships/hyperlink" Target="https://gestaourbana.prefeitura.sp.gov.br/piu-arco-pinheiros/" TargetMode="External"/><Relationship Id="rId336" Type="http://schemas.openxmlformats.org/officeDocument/2006/relationships/hyperlink" Target="https://gestaourbana.prefeitura.sp.gov.br/wp-content/uploads/2018/04/PIU_VL_Devolutiva_Consulta3.pdf" TargetMode="External"/><Relationship Id="rId357" Type="http://schemas.openxmlformats.org/officeDocument/2006/relationships/hyperlink" Target="https://gestaourbana.prefeitura.sp.gov.br/wp-content/uploads/2018/07/PIU_setor_central_lista_presenca_2019_06_18_edit.pdf" TargetMode="External"/><Relationship Id="rId54" Type="http://schemas.openxmlformats.org/officeDocument/2006/relationships/hyperlink" Target="http://gestaourbana.prefeitura.sp.gov.br/noticias/piu-nacoes-unidas-em-consulta-publica-participe/" TargetMode="External"/><Relationship Id="rId75" Type="http://schemas.openxmlformats.org/officeDocument/2006/relationships/hyperlink" Target="http://minuta.gestaourbana.prefeitura.sp.gov.br/pl-arco-jurubatuba/static/pdf/ACJ_Quadro_1A.pdf" TargetMode="External"/><Relationship Id="rId96" Type="http://schemas.openxmlformats.org/officeDocument/2006/relationships/hyperlink" Target="http://www.prefeitura.sp.gov.br/cidade/secretarias/upload/desenvolvimento_urbano/arquivos/arco-tiete/casapaulista_seminario_arcotiete_20130409.pdf" TargetMode="External"/><Relationship Id="rId140" Type="http://schemas.openxmlformats.org/officeDocument/2006/relationships/hyperlink" Target="http://minuta.gestaourbana.prefeitura.sp.gov.br/piu-terminais/" TargetMode="External"/><Relationship Id="rId161" Type="http://schemas.openxmlformats.org/officeDocument/2006/relationships/hyperlink" Target="http://gestaourbana.prefeitura.sp.gov.br/wp-content/uploads/2018/03/PIU_Vila-Olimpia_Devolutiva_Consulta1.pdf" TargetMode="External"/><Relationship Id="rId182" Type="http://schemas.openxmlformats.org/officeDocument/2006/relationships/hyperlink" Target="http://www.prefeitura.sp.gov.br/cidade/secretarias/upload/desenvolvimento_urbano/arquivos/mvc/mvc-equipamentos-z/mvc-equipamentos-z.pptx" TargetMode="External"/><Relationship Id="rId217" Type="http://schemas.openxmlformats.org/officeDocument/2006/relationships/hyperlink" Target="http://gestaourbana.prefeitura.sp.gov.br/wp-content/uploads/2014/08/ACT_PIU_AUDIENCIAS_COMPLETA.pdf" TargetMode="External"/><Relationship Id="rId6" Type="http://schemas.openxmlformats.org/officeDocument/2006/relationships/hyperlink" Target="http://minuta.gestaourbana.prefeitura.sp.gov.br/piu-leopoldina/wp-content/uploads/2016/08/03_MIP_PIU_Vila_Leopoldina-Villa-Lobos_mapas.pdf" TargetMode="External"/><Relationship Id="rId238" Type="http://schemas.openxmlformats.org/officeDocument/2006/relationships/hyperlink" Target="http://gestaourbana.prefeitura.sp.gov.br/wp-content/uploads/2016/10/ACT_PIU_CMPU_2016-09-27.pdf" TargetMode="External"/><Relationship Id="rId259" Type="http://schemas.openxmlformats.org/officeDocument/2006/relationships/hyperlink" Target="http://gestaourbana.prefeitura.sp.gov.br/estruturacao-territorial/piu/piu-setor-central/" TargetMode="External"/><Relationship Id="rId23" Type="http://schemas.openxmlformats.org/officeDocument/2006/relationships/hyperlink" Target="http://gestaourbana.prefeitura.sp.gov.br/wp-content/uploads/2016/03/NESP_apresentacao_2016_08_27.pdf" TargetMode="External"/><Relationship Id="rId119" Type="http://schemas.openxmlformats.org/officeDocument/2006/relationships/hyperlink" Target="http://minuta.gestaourbana.prefeitura.sp.gov.br/piu-act/wp-content/uploads/2016/10/mapas/ACT_99_6U_009_V00.pdf" TargetMode="External"/><Relationship Id="rId270" Type="http://schemas.openxmlformats.org/officeDocument/2006/relationships/hyperlink" Target="http://gestaourbana.prefeitura.sp.gov.br/noticias/prefeitura-lanca-segunda-consulta-publica-para-o-piu-anhembi/" TargetMode="External"/><Relationship Id="rId291" Type="http://schemas.openxmlformats.org/officeDocument/2006/relationships/hyperlink" Target="http://gestaourbana.prefeitura.sp.gov.br/wp-content/uploads/2018/04/PIU_VLVL_RT_listadeprsen%C3%A7a_planourbanisticoemeioambiente_2018_07_24.pdf" TargetMode="External"/><Relationship Id="rId305" Type="http://schemas.openxmlformats.org/officeDocument/2006/relationships/hyperlink" Target="https://sei.prefeitura.sp.gov.br/sei/modulos/pesquisa/md_pesq_processo_exibir.php?XJe606xoyp3QxxkeXOtNa0fx5PPdOBVgkXyyCkRr268Y7xoi5fMBgzr21Gi2DD48HqC6CR8GlHl6lm-9YjSC5537PKBGCRO19sDm0Thny0R2p7fVWidm9Cuws0oiTedW" TargetMode="External"/><Relationship Id="rId326" Type="http://schemas.openxmlformats.org/officeDocument/2006/relationships/hyperlink" Target="https://www.prefeitura.sp.gov.br/cidade/secretarias/urbanismo/participacao_social/conselhos_e_orgaos_colegiados/cmpu/index.php?p=275707" TargetMode="External"/><Relationship Id="rId347" Type="http://schemas.openxmlformats.org/officeDocument/2006/relationships/hyperlink" Target="https://gestaourbana.prefeitura.sp.gov.br/wp-content/uploads/2018/09/ACP_P3_Parte3_Nota-Tecnica.pdf" TargetMode="External"/><Relationship Id="rId44" Type="http://schemas.openxmlformats.org/officeDocument/2006/relationships/hyperlink" Target="http://gestaourbana.prefeitura.sp.gov.br/wp-admin/post.php?post=6859&amp;action=edit" TargetMode="External"/><Relationship Id="rId65" Type="http://schemas.openxmlformats.org/officeDocument/2006/relationships/hyperlink" Target="http://gestaourbana.prefeitura.sp.gov.br/wp-content/uploads/2014/08/MINUTA_PL_ACT_V1_gestaourbana_out2016.pdf" TargetMode="External"/><Relationship Id="rId86" Type="http://schemas.openxmlformats.org/officeDocument/2006/relationships/hyperlink" Target="http://www.prefeitura.sp.gov.br/cidade/secretarias/upload/chamadas/arcotiete_seminario_diretrizes_1367360079.pdf" TargetMode="External"/><Relationship Id="rId130" Type="http://schemas.openxmlformats.org/officeDocument/2006/relationships/hyperlink" Target="http://gestaourbana.prefeitura.sp.gov.br/noticias/participe-da-consulta-publica-para-o-piu-anhembi/" TargetMode="External"/><Relationship Id="rId151" Type="http://schemas.openxmlformats.org/officeDocument/2006/relationships/hyperlink" Target="http://minuta.gestaourbana.prefeitura.sp.gov.br/decreto-piu-nesp/wp-content/uploads/2016/11/PIU_NESP_Decreto_Quadro1A.pdf" TargetMode="External"/><Relationship Id="rId172" Type="http://schemas.openxmlformats.org/officeDocument/2006/relationships/hyperlink" Target="http://www.prefeitura.sp.gov.br/cidade/secretarias/upload/desenvolvimento_urbano/arquivos/orgaos_colegiados/CMPU_%2027.pdf" TargetMode="External"/><Relationship Id="rId193" Type="http://schemas.openxmlformats.org/officeDocument/2006/relationships/hyperlink" Target="http://gestaourbana.prefeitura.sp.gov.br/wp-content/uploads/2015/09/OUCBT_Ata_Audiencia_Circulo_2015set21.pdf" TargetMode="External"/><Relationship Id="rId207" Type="http://schemas.openxmlformats.org/officeDocument/2006/relationships/hyperlink" Target="http://www.prefeitura.sp.gov.br/cidade/secretarias/upload/desenvolvimento_urbano/arquivos/eia/eia_v1.pdf" TargetMode="External"/><Relationship Id="rId228" Type="http://schemas.openxmlformats.org/officeDocument/2006/relationships/hyperlink" Target="http://gestaourbana.prefeitura.sp.gov.br/wp-content/uploads/2014/08/ACT_AUN_GU_1_alt-1.pptx" TargetMode="External"/><Relationship Id="rId249" Type="http://schemas.openxmlformats.org/officeDocument/2006/relationships/hyperlink" Target="http://www.prefeitura.sp.gov.br/cidade/secretarias/urbanismo/noticias/?p=253505" TargetMode="External"/><Relationship Id="rId13" Type="http://schemas.openxmlformats.org/officeDocument/2006/relationships/hyperlink" Target="http://gestaourbana.prefeitura.sp.gov.br/wp-content/uploads/2016/03/PIU_VL_ATA_Audiencia01_11_16_rev_GP.pdf" TargetMode="External"/><Relationship Id="rId109" Type="http://schemas.openxmlformats.org/officeDocument/2006/relationships/hyperlink" Target="http://minuta.gestaourbana.prefeitura.sp.gov.br/piu-act/wp-content/uploads/2016/10/quadros/Quadro_3.pdf" TargetMode="External"/><Relationship Id="rId260" Type="http://schemas.openxmlformats.org/officeDocument/2006/relationships/hyperlink" Target="http://minuta.gestaourbana.prefeitura.sp.gov.br/piu-setor-central/anexos/Diagnostico_Socio-Territorial.pdf" TargetMode="External"/><Relationship Id="rId281" Type="http://schemas.openxmlformats.org/officeDocument/2006/relationships/hyperlink" Target="http://gestaourbana.prefeitura.sp.gov.br/wp-content/uploads/piu-monitoramento/PA_20160193579_6/PA" TargetMode="External"/><Relationship Id="rId316" Type="http://schemas.openxmlformats.org/officeDocument/2006/relationships/hyperlink" Target="https://gestaourbana.prefeitura.sp.gov.br/piu-arco-pinheiros/" TargetMode="External"/><Relationship Id="rId337" Type="http://schemas.openxmlformats.org/officeDocument/2006/relationships/hyperlink" Target="https://gestaourbana.prefeitura.sp.gov.br/noticias/audiencia-publica-para-debater-piu-setor-central-acontece-dia-18-de-junho/" TargetMode="External"/><Relationship Id="rId34" Type="http://schemas.openxmlformats.org/officeDocument/2006/relationships/hyperlink" Target="http://gestaourbana.prefeitura.sp.gov.br/noticias/prefeitura-abre-consulta-publica-para-o-pl-do-projeto-de-intervencao-urbana-arco-jurubatuba-piu-acj/" TargetMode="External"/><Relationship Id="rId55" Type="http://schemas.openxmlformats.org/officeDocument/2006/relationships/hyperlink" Target="http://minuta.gestaourbana.prefeitura.sp.gov.br/piu-act/wp-content/uploads/2016/10/mapas/ACT_99_6U_006_V00.pdf" TargetMode="External"/><Relationship Id="rId76" Type="http://schemas.openxmlformats.org/officeDocument/2006/relationships/hyperlink" Target="http://minuta.gestaourbana.prefeitura.sp.gov.br/pl-arco-jurubatuba/static/pdf/ACJ_Quadro_1B.pdf" TargetMode="External"/><Relationship Id="rId97" Type="http://schemas.openxmlformats.org/officeDocument/2006/relationships/hyperlink" Target="http://www.prefeitura.sp.gov.br/cidade/secretarias/upload/desenvolvimento_urbano/arquivos/arco-tiete/SVMA-Seminario-ArcoTiete-20130409.pdf" TargetMode="External"/><Relationship Id="rId120" Type="http://schemas.openxmlformats.org/officeDocument/2006/relationships/hyperlink" Target="http://minuta.gestaourbana.prefeitura.sp.gov.br/piu-vila-olimpia/wp-content/uploads/2018/02/PIU_VO_Consulta_ProgramaInteressePublico.pdf" TargetMode="External"/><Relationship Id="rId141" Type="http://schemas.openxmlformats.org/officeDocument/2006/relationships/hyperlink" Target="http://minuta.gestaourbana.prefeitura.sp.gov.br/piu-terminais/" TargetMode="External"/><Relationship Id="rId358" Type="http://schemas.openxmlformats.org/officeDocument/2006/relationships/hyperlink" Target="https://gestaourbana.prefeitura.sp.gov.br/wp-content/uploads/2018/07/PIU_setor_central_lista_presenca_2019_08_06_site.pdf" TargetMode="External"/><Relationship Id="rId7" Type="http://schemas.openxmlformats.org/officeDocument/2006/relationships/hyperlink" Target="http://gestaourbana.prefeitura.sp.gov.br/noticias/prorrogado-o-prazo-da-consulta-publica-sobre-o-piu-vila-leopoldina/" TargetMode="External"/><Relationship Id="rId162" Type="http://schemas.openxmlformats.org/officeDocument/2006/relationships/hyperlink" Target="http://gestaourbana.prefeitura.sp.gov.br/estruturacao-territorial/operacoes-urbanas/oucbt/" TargetMode="External"/><Relationship Id="rId183" Type="http://schemas.openxmlformats.org/officeDocument/2006/relationships/hyperlink" Target="http://www.prefeitura.sp.gov.br/cidade/secretarias/upload/desenvolvimento_urbano/arquivos/mvc/mvc-habitacao-z/mvc-habitacao-z.pdf" TargetMode="External"/><Relationship Id="rId218" Type="http://schemas.openxmlformats.org/officeDocument/2006/relationships/hyperlink" Target="http://gestaourbana.prefeitura.sp.gov.br/wp-content/uploads/2014/08/ACT_Ata_Audiencia-Publica_2016-11-22.pdf" TargetMode="External"/><Relationship Id="rId239" Type="http://schemas.openxmlformats.org/officeDocument/2006/relationships/hyperlink" Target="http://gestaourbana.prefeitura.sp.gov.br/wp-content/uploads/2015/11/OUCBT_99_6U_AudienciaPublica_Devolutiva_Z.pdf" TargetMode="External"/><Relationship Id="rId250" Type="http://schemas.openxmlformats.org/officeDocument/2006/relationships/hyperlink" Target="http://www.prefeitura.sp.gov.br/cidade/secretarias/desestatizacao/projetos/campo_de_marte/index.php?p=249678" TargetMode="External"/><Relationship Id="rId271" Type="http://schemas.openxmlformats.org/officeDocument/2006/relationships/hyperlink" Target="http://gestaourbana.prefeitura.sp.gov.br/wp-content/uploads/piu-monitoramento/20180611_Lista_presenca_CP_Mooca.jpg" TargetMode="External"/><Relationship Id="rId292" Type="http://schemas.openxmlformats.org/officeDocument/2006/relationships/hyperlink" Target="https://sei.prefeitura.sp.gov.br/sei/modulos/pesquisa/md_pesq_processo_exibir.php?rGf-D8XZF-LuQKZYBQSviuiUCmmg76SUUtcmpNSwrGlWBIvgL3eBU0edb_XNRIzqR0U2_qjZLrrY711epuPlK1QV-3ri6bKVe9qoB5gQ-Q258tlDslVnjam3rnqD-566" TargetMode="External"/><Relationship Id="rId306" Type="http://schemas.openxmlformats.org/officeDocument/2006/relationships/hyperlink" Target="https://www.prefeitura.sp.gov.br/cidade/secretarias/urbanismo/participacao_social/conselhos_e_orgaos_colegiados/cmpu/index.php?p=275204" TargetMode="External"/><Relationship Id="rId24" Type="http://schemas.openxmlformats.org/officeDocument/2006/relationships/hyperlink" Target="http://gestaourbana.prefeitura.sp.gov.br/wp-content/uploads/2016/03/NESP_contribuicoes_2016_08_27.pdf" TargetMode="External"/><Relationship Id="rId45" Type="http://schemas.openxmlformats.org/officeDocument/2006/relationships/hyperlink" Target="http://www.prefeitura.sp.gov.br/cidade/secretarias/upload/chamadas/ata_26-04-2013_1370377766.pdf" TargetMode="External"/><Relationship Id="rId66" Type="http://schemas.openxmlformats.org/officeDocument/2006/relationships/hyperlink" Target="http://minuta.gestaourbana.prefeitura.sp.gov.br/piu-act/" TargetMode="External"/><Relationship Id="rId87" Type="http://schemas.openxmlformats.org/officeDocument/2006/relationships/hyperlink" Target="http://www.prefeitura.sp.gov.br/cidade/secretarias/upload/desenvolvimento_urbano/arquivos/arco-tiete/sf_seminario_arcotiete_20130402.pdf" TargetMode="External"/><Relationship Id="rId110" Type="http://schemas.openxmlformats.org/officeDocument/2006/relationships/hyperlink" Target="http://minuta.gestaourbana.prefeitura.sp.gov.br/piu-act/wp-content/uploads/2016/10/quadros/Quadro_3A.pdf" TargetMode="External"/><Relationship Id="rId131" Type="http://schemas.openxmlformats.org/officeDocument/2006/relationships/hyperlink" Target="http://minuta.gestaourbana.prefeitura.sp.gov.br/piu-anhembi-1/static/pdf/1-Analise-Territorial.pdf" TargetMode="External"/><Relationship Id="rId327" Type="http://schemas.openxmlformats.org/officeDocument/2006/relationships/hyperlink" Target="https://www.prefeitura.sp.gov.br/cidade/secretarias/urbanismo/participacao_social/conselhos_e_orgaos_colegiados/cmpu/index.php?p=275707" TargetMode="External"/><Relationship Id="rId348" Type="http://schemas.openxmlformats.org/officeDocument/2006/relationships/hyperlink" Target="https://gestaourbana.prefeitura.sp.gov.br/piu-arco-pinheiros/" TargetMode="External"/><Relationship Id="rId152" Type="http://schemas.openxmlformats.org/officeDocument/2006/relationships/hyperlink" Target="http://minuta.gestaourbana.prefeitura.sp.gov.br/decreto-piu-nesp/wp-content/uploads/2016/11/PIU_NESP_Decreto_Quadro1B.pdf" TargetMode="External"/><Relationship Id="rId173" Type="http://schemas.openxmlformats.org/officeDocument/2006/relationships/hyperlink" Target="http://www.prefeitura.sp.gov.br/cidade/secretarias/upload/desenvolvimento_urbano/arquivos/orgaos_colegiados/CMPU/Apresentacao_26aRE_CMPU.pdf" TargetMode="External"/><Relationship Id="rId194" Type="http://schemas.openxmlformats.org/officeDocument/2006/relationships/hyperlink" Target="http://gestaourbana.prefeitura.sp.gov.br/wp-content/uploads/2015/09/OUCBT_Contribuicoes_Audiencia_Circulo_2015set21.pdf" TargetMode="External"/><Relationship Id="rId208" Type="http://schemas.openxmlformats.org/officeDocument/2006/relationships/hyperlink" Target="http://www.prefeitura.sp.gov.br/cidade/secretarias/upload/desenvolvimento_urbano/arquivos/eia/eia_v2.pdf" TargetMode="External"/><Relationship Id="rId229" Type="http://schemas.openxmlformats.org/officeDocument/2006/relationships/hyperlink" Target="http://gestaourbana.prefeitura.sp.gov.br/wp-content/uploads/2014/08/OUCBTFolhasLei.pdf" TargetMode="External"/><Relationship Id="rId240" Type="http://schemas.openxmlformats.org/officeDocument/2006/relationships/hyperlink" Target="http://gestaourbana.prefeitura.sp.gov.br/wp-content/uploads/2015/11/OUCBT_Lista_Presenca_Audiencia_Teatro_2015nov17.pdf" TargetMode="External"/><Relationship Id="rId261" Type="http://schemas.openxmlformats.org/officeDocument/2006/relationships/hyperlink" Target="https://sei.prefeitura.sp.gov.br/sei/modulos/pesquisa/md_pesq_processo_exibir.php?rGf-D8XZF-LuQKZYBQSviuiUCmmg76SUUtcmpNSwrGlWBIvgL3eBU0edb_XNRIzqR0U2_qjZLrrY711epuPlK7kKc4FZwEgbp3Sf85wM97bg3zW3pDxrnVPoW4fBJDcO" TargetMode="External"/><Relationship Id="rId14" Type="http://schemas.openxmlformats.org/officeDocument/2006/relationships/hyperlink" Target="http://gestaourbana.prefeitura.sp.gov.br/wp-content/uploads/2016/03/PIU_NESP_REQUERIMENTO-1.pdf" TargetMode="External"/><Relationship Id="rId35" Type="http://schemas.openxmlformats.org/officeDocument/2006/relationships/hyperlink" Target="http://minuta.gestaourbana.prefeitura.sp.gov.br/pl-arco-jurubatuba/" TargetMode="External"/><Relationship Id="rId56" Type="http://schemas.openxmlformats.org/officeDocument/2006/relationships/hyperlink" Target="http://gestaourbana.prefeitura.sp.gov.br/wp-content/uploads/2015/03/OUCAB_Oficina_Relat%C3%B3rio-anexos_02.pdf" TargetMode="External"/><Relationship Id="rId77" Type="http://schemas.openxmlformats.org/officeDocument/2006/relationships/hyperlink" Target="http://minuta.gestaourbana.prefeitura.sp.gov.br/pl-arco-jurubatuba/static/pdf/ACJ_Quadro_1C.pdf" TargetMode="External"/><Relationship Id="rId100" Type="http://schemas.openxmlformats.org/officeDocument/2006/relationships/hyperlink" Target="http://www.prefeitura.sp.gov.br/cidade/secretarias/upload/desenvolvimento_urbano/arquivos/arco-tiete/smdu_seminario_arcotietepde_11042013.pdf" TargetMode="External"/><Relationship Id="rId282" Type="http://schemas.openxmlformats.org/officeDocument/2006/relationships/hyperlink" Target="http://gestaourbana.prefeitura.sp.gov.br/wp-content/uploads/piu-monitoramento/PA_20160193579_6/PA" TargetMode="External"/><Relationship Id="rId317" Type="http://schemas.openxmlformats.org/officeDocument/2006/relationships/hyperlink" Target="https://gestaourbana.prefeitura.sp.gov.br/piu-arco-pinheiros/" TargetMode="External"/><Relationship Id="rId338" Type="http://schemas.openxmlformats.org/officeDocument/2006/relationships/hyperlink" Target="https://participe.gestaourbana.prefeitura.sp.gov.br/arquivos/arco-pinheiros-2/ACP_Contribuicoes_Cons_Pub_2_Devolutiva.pdf" TargetMode="External"/><Relationship Id="rId359" Type="http://schemas.openxmlformats.org/officeDocument/2006/relationships/hyperlink" Target="https://gestaourbana.prefeitura.sp.gov.br/wp-content/uploads/2018/07/PIU_setor_central_contribuicoes_audiencia_2019-06-18.pdf" TargetMode="External"/><Relationship Id="rId8" Type="http://schemas.openxmlformats.org/officeDocument/2006/relationships/hyperlink" Target="http://minuta.gestaourbana.prefeitura.sp.gov.br/piu-leopoldina/" TargetMode="External"/><Relationship Id="rId98" Type="http://schemas.openxmlformats.org/officeDocument/2006/relationships/hyperlink" Target="http://www.prefeitura.sp.gov.br/cidade/secretarias/upload/desenvolvimento_urbano/arquivos/arco-tiete/SMDU-Seminario-ArcoTiete-20130409.pdf" TargetMode="External"/><Relationship Id="rId121" Type="http://schemas.openxmlformats.org/officeDocument/2006/relationships/hyperlink" Target="http://gestaourbana.prefeitura.sp.gov.br/estruturacao-territorial/piu/piu-pacaembu/" TargetMode="External"/><Relationship Id="rId142" Type="http://schemas.openxmlformats.org/officeDocument/2006/relationships/hyperlink" Target="http://gestaourbana.prefeitura.sp.gov.br/wp-content/uploads/2018/05/ACJ_contribuicoes_aud_sto-amaro.pdf" TargetMode="External"/><Relationship Id="rId163" Type="http://schemas.openxmlformats.org/officeDocument/2006/relationships/hyperlink" Target="http://gestaourbana.prefeitura.sp.gov.br/estruturacao-territorial/piu/piu-pacaembu/" TargetMode="External"/><Relationship Id="rId184" Type="http://schemas.openxmlformats.org/officeDocument/2006/relationships/hyperlink" Target="http://www.prefeitura.sp.gov.br/cidade/secretarias/upload/desenvolvimento_urbano/arquivos/mvc/mvc-habitacao-z/mvc-habitacao-z.pptx" TargetMode="External"/><Relationship Id="rId219" Type="http://schemas.openxmlformats.org/officeDocument/2006/relationships/hyperlink" Target="http://gestaourbana.prefeitura.sp.gov.br/wp-content/uploads/2014/08/ACT_Ata_Audiencia-Publica_2016-11-16_Z.pdf" TargetMode="External"/><Relationship Id="rId230" Type="http://schemas.openxmlformats.org/officeDocument/2006/relationships/hyperlink" Target="http://gestaourbana.prefeitura.sp.gov.br/wp-content/uploads/2016/01/PL_721_2015.zip" TargetMode="External"/><Relationship Id="rId251" Type="http://schemas.openxmlformats.org/officeDocument/2006/relationships/hyperlink" Target="http://minuta.gestaourbana.prefeitura.sp.gov.br/piu-setor-central/" TargetMode="External"/><Relationship Id="rId25" Type="http://schemas.openxmlformats.org/officeDocument/2006/relationships/hyperlink" Target="http://minuta.gestaourbana.prefeitura.sp.gov.br/piunesp/" TargetMode="External"/><Relationship Id="rId46" Type="http://schemas.openxmlformats.org/officeDocument/2006/relationships/hyperlink" Target="http://www.prefeitura.sp.gov.br/cidade/secretarias/upload/chamadas/comunicado_audiencia_publica_1377717925.pdf" TargetMode="External"/><Relationship Id="rId67" Type="http://schemas.openxmlformats.org/officeDocument/2006/relationships/hyperlink" Target="http://minuta.gestaourbana.prefeitura.sp.gov.br/pl-arco-jurubatuba/static/pdf/1_PLANO_URBANISTICO.pdf" TargetMode="External"/><Relationship Id="rId272" Type="http://schemas.openxmlformats.org/officeDocument/2006/relationships/hyperlink" Target="http://gestaourbana.prefeitura.sp.gov.br/wp-content/uploads/piu-monitoramento/20180612_Lista_presenca_Mudareuluz.jpg" TargetMode="External"/><Relationship Id="rId293" Type="http://schemas.openxmlformats.org/officeDocument/2006/relationships/hyperlink" Target="..\03_Controle%20Territorial\BD_Geo\kml" TargetMode="External"/><Relationship Id="rId307" Type="http://schemas.openxmlformats.org/officeDocument/2006/relationships/hyperlink" Target="http://documentacao.saopaulo.sp.leg.br/iah/fulltext/leis/L16833.pdf" TargetMode="External"/><Relationship Id="rId328" Type="http://schemas.openxmlformats.org/officeDocument/2006/relationships/hyperlink" Target="https://www.prefeitura.sp.gov.br/cidade/secretarias/urbanismo/participacao_social/conselhos_e_orgaos_colegiados/cmpu/index.php?p=275707" TargetMode="External"/><Relationship Id="rId349" Type="http://schemas.openxmlformats.org/officeDocument/2006/relationships/hyperlink" Target="https://sei.prefeitura.sp.gov.br/sei/modulos/pesquisa/md_pesq_documento_consulta_externa.php?mBbOCb_2AS_khM_ZysW23nzM42CP0KQFwPO_BlTkMtj7hRqhV_SNt9NfzWAmWxciZCF5o61-W3QAjdt_iraFzMq5MP42AOjFgeUxW-6SIq59S_pW0WBA70DyDwqwkxVM" TargetMode="External"/><Relationship Id="rId88" Type="http://schemas.openxmlformats.org/officeDocument/2006/relationships/hyperlink" Target="http://www.prefeitura.sp.gov.br/cidade/secretarias/upload/desenvolvimento_urbano/arquivos/arco-tiete/smdu_seminario_arcotiete_informes_20130402.pdf" TargetMode="External"/><Relationship Id="rId111" Type="http://schemas.openxmlformats.org/officeDocument/2006/relationships/hyperlink" Target="http://minuta.gestaourbana.prefeitura.sp.gov.br/piu-act/wp-content/uploads/2016/10/quadros/Quadro_4.pdf" TargetMode="External"/><Relationship Id="rId132" Type="http://schemas.openxmlformats.org/officeDocument/2006/relationships/hyperlink" Target="http://minuta.gestaourbana.prefeitura.sp.gov.br/piu-anhembi-1/static/pdf/2-Analise-Ambiental.pdf" TargetMode="External"/><Relationship Id="rId153" Type="http://schemas.openxmlformats.org/officeDocument/2006/relationships/hyperlink" Target="http://minuta.gestaourbana.prefeitura.sp.gov.br/decreto-piu-nesp/wp-content/uploads/2016/11/PIU_NESP_Decreto_Quadro2.pdf" TargetMode="External"/><Relationship Id="rId174" Type="http://schemas.openxmlformats.org/officeDocument/2006/relationships/hyperlink" Target="http://gestaourbana.prefeitura.sp.gov.br/wp-content/uploads/2015/08/MVC_99_6U_AP_Audiencias_2015-09-14.pdf" TargetMode="External"/><Relationship Id="rId195" Type="http://schemas.openxmlformats.org/officeDocument/2006/relationships/hyperlink" Target="http://gestaourbana.prefeitura.sp.gov.br/wp-content/uploads/2015/09/OUCBT_Lista_Presenca_Juventus2015set14.pdf" TargetMode="External"/><Relationship Id="rId209" Type="http://schemas.openxmlformats.org/officeDocument/2006/relationships/hyperlink" Target="http://www.prefeitura.sp.gov.br/cidade/secretarias/upload/desenvolvimento_urbano/arquivos/eia/eia_v3-b.pdf" TargetMode="External"/><Relationship Id="rId360" Type="http://schemas.openxmlformats.org/officeDocument/2006/relationships/hyperlink" Target="https://gestaourbana.prefeitura.sp.gov.br/wp-content/uploads/2018/07/PIU_setor_central_contribuicoes_2019_07_03.pdf" TargetMode="External"/><Relationship Id="rId220" Type="http://schemas.openxmlformats.org/officeDocument/2006/relationships/hyperlink" Target="http://gestaourbana.prefeitura.sp.gov.br/wp-content/uploads/2014/08/ACT_Ata_Audiencia-Publica_2016-11-09-1.pdf" TargetMode="External"/><Relationship Id="rId241" Type="http://schemas.openxmlformats.org/officeDocument/2006/relationships/hyperlink" Target="http://gestaourbana.prefeitura.sp.gov.br/wp-content/uploads/2015/11/OUCBT_99_6U_AudienciaPublica_Devolutiva_Z.pdf" TargetMode="External"/><Relationship Id="rId15" Type="http://schemas.openxmlformats.org/officeDocument/2006/relationships/hyperlink" Target="http://gestaourbana.prefeitura.sp.gov.br/wp-content/uploads/2016/03/PIU_NESP_PER%C3%8DMETRO-1.pdf" TargetMode="External"/><Relationship Id="rId36" Type="http://schemas.openxmlformats.org/officeDocument/2006/relationships/hyperlink" Target="http://gestaourbana.prefeitura.sp.gov.br/wp-content/uploads/2018/03/ACJU-02-24.pdf" TargetMode="External"/><Relationship Id="rId57" Type="http://schemas.openxmlformats.org/officeDocument/2006/relationships/hyperlink" Target="http://gestaourbana.prefeitura.sp.gov.br/wp-content/uploads/2014/08/ACT_Ata_Audiencia-Publica_2016-11-22.pdf" TargetMode="External"/><Relationship Id="rId262" Type="http://schemas.openxmlformats.org/officeDocument/2006/relationships/hyperlink" Target="https://sei.prefeitura.sp.gov.br/sei/modulos/pesquisa/md_pesq_processo_exibir.php?rGf-D8XZF-LuQKZYBQSviuiUCmmg76SUUtcmpNSwrGlWBIvgL3eBU0edb_XNRIzqR0U2_qjZLrrY711epuPlK0rOXY7UPLzQQqycwvTFwXPO3ccOPbYN3sIVb6KoPFA5" TargetMode="External"/><Relationship Id="rId283" Type="http://schemas.openxmlformats.org/officeDocument/2006/relationships/hyperlink" Target="http://gestaourbana.prefeitura.sp.gov.br/wp-content/uploads/piu-monitoramento/PA_20160193579_6/PA" TargetMode="External"/><Relationship Id="rId318" Type="http://schemas.openxmlformats.org/officeDocument/2006/relationships/hyperlink" Target="https://gestaourbana.prefeitura.sp.gov.br/piu-arco-pinheiros/" TargetMode="External"/><Relationship Id="rId339" Type="http://schemas.openxmlformats.org/officeDocument/2006/relationships/hyperlink" Target="https://gestaourbana.prefeitura.sp.gov.br/wp-content/uploads/2019/05/PIU_acp_listadepresenca_tematica_mobilidade_20190517_site.pdf" TargetMode="External"/><Relationship Id="rId10" Type="http://schemas.openxmlformats.org/officeDocument/2006/relationships/hyperlink" Target="http://gestaourbana.prefeitura.sp.gov.br/wp-content/uploads/2016/03/PIU_VL_AudienciaPublica_01_11_SPURB-2.pdf" TargetMode="External"/><Relationship Id="rId31" Type="http://schemas.openxmlformats.org/officeDocument/2006/relationships/hyperlink" Target="http://gestaourbana.prefeitura.sp.gov.br/wp-content/uploads/2017/06/ACJ_consulta-publica.pdf" TargetMode="External"/><Relationship Id="rId52" Type="http://schemas.openxmlformats.org/officeDocument/2006/relationships/hyperlink" Target="http://gestaourbana.prefeitura.sp.gov.br/wp-content/uploads/2016/03/PIU-NacoesUnidas_anexo1.pdf" TargetMode="External"/><Relationship Id="rId73" Type="http://schemas.openxmlformats.org/officeDocument/2006/relationships/hyperlink" Target="http://minuta.gestaourbana.prefeitura.sp.gov.br/pl-arco-jurubatuba/static/pdf/7_PLANO_MELHORAMENTOS_VIARIOS.pdf" TargetMode="External"/><Relationship Id="rId78" Type="http://schemas.openxmlformats.org/officeDocument/2006/relationships/hyperlink" Target="http://minuta.gestaourbana.prefeitura.sp.gov.br/pl-arco-jurubatuba/static/pdf/ACJ_Quadro_1D.pdf" TargetMode="External"/><Relationship Id="rId94" Type="http://schemas.openxmlformats.org/officeDocument/2006/relationships/hyperlink" Target="http://www.prefeitura.sp.gov.br/cidade/secretarias/upload/desenvolvimento_urbano/arquivos/arco-tiete/registro-sessao-020130404.pdf" TargetMode="External"/><Relationship Id="rId99" Type="http://schemas.openxmlformats.org/officeDocument/2006/relationships/hyperlink" Target="http://www.prefeitura.sp.gov.br/cidade/secretarias/upload/desenvolvimento_urbano/arquivos/arco-tiete/registro-sessao-20130409.pdf" TargetMode="External"/><Relationship Id="rId101" Type="http://schemas.openxmlformats.org/officeDocument/2006/relationships/hyperlink" Target="http://www.prefeitura.sp.gov.br/cidade/secretarias/upload/desenvolvimento_urbano/arquivos/arco-tiete/smduspurb_seminario_arcotieteab_20130411.pdf" TargetMode="External"/><Relationship Id="rId122" Type="http://schemas.openxmlformats.org/officeDocument/2006/relationships/hyperlink" Target="http://minuta.gestaourbana.prefeitura.sp.gov.br/piu-pacaembu/static/xls/piu-pacaembu_consulta_respostas_2018-02-08.zip" TargetMode="External"/><Relationship Id="rId143" Type="http://schemas.openxmlformats.org/officeDocument/2006/relationships/hyperlink" Target="http://gestaourbana.prefeitura.sp.gov.br/wp-content/uploads/2018/05/ACJ_contribuicoes_aud_campo-limpo-mboi-mirim.pdf" TargetMode="External"/><Relationship Id="rId148" Type="http://schemas.openxmlformats.org/officeDocument/2006/relationships/hyperlink" Target="http://minuta.gestaourbana.prefeitura.sp.gov.br/decreto-piu-nesp/" TargetMode="External"/><Relationship Id="rId164" Type="http://schemas.openxmlformats.org/officeDocument/2006/relationships/hyperlink" Target="http://gestaourbana.prefeitura.sp.gov.br/estruturacao-territorial/operacoes-urbanas/oucbt/processo-participativo/" TargetMode="External"/><Relationship Id="rId169" Type="http://schemas.openxmlformats.org/officeDocument/2006/relationships/hyperlink" Target="http://gestaourbana.prefeitura.sp.gov.br/wp-content/uploads/2015/08/OUCBT_Contribuicoes_Minuta_Colaborativa_2015ago_set.pdf" TargetMode="External"/><Relationship Id="rId185" Type="http://schemas.openxmlformats.org/officeDocument/2006/relationships/hyperlink" Target="http://www.prefeitura.sp.gov.br/cidade/secretarias/upload/desenvolvimento_urbano/arquivos/mvc/mvc-sub-se-z/mvc-sub-se-z.ppt" TargetMode="External"/><Relationship Id="rId334" Type="http://schemas.openxmlformats.org/officeDocument/2006/relationships/hyperlink" Target="http://www.docidadesp.imprensaoficial.com.br/NavegaEdicao.aspx?ClipID=3f3bce2f0bfdce608ec2a2410dbcf758&amp;PalavraChave=arco+pinheiros" TargetMode="External"/><Relationship Id="rId350" Type="http://schemas.openxmlformats.org/officeDocument/2006/relationships/hyperlink" Target="https://participe.gestaourbana.prefeitura.sp.gov.br/setor-central-2" TargetMode="External"/><Relationship Id="rId355" Type="http://schemas.openxmlformats.org/officeDocument/2006/relationships/hyperlink" Target="https://gestaourbana.prefeitura.sp.gov.br/wp-content/uploads/2018/07/PIU_setor_central_ata_2019_07_03.pdf" TargetMode="External"/><Relationship Id="rId4" Type="http://schemas.openxmlformats.org/officeDocument/2006/relationships/hyperlink" Target="http://gestaourbana.prefeitura.sp.gov.br/wp-content/uploads/2016/03/01_-MIP_PIU_Vila-Leopoldina-Villa-Lobos_motiva%C3%A7%C3%A3o.pdf" TargetMode="External"/><Relationship Id="rId9" Type="http://schemas.openxmlformats.org/officeDocument/2006/relationships/hyperlink" Target="http://gestaourbana.prefeitura.sp.gov.br/wp-content/uploads/2016/03/PIU-Leopoldina.pdf" TargetMode="External"/><Relationship Id="rId180" Type="http://schemas.openxmlformats.org/officeDocument/2006/relationships/hyperlink" Target="http://gestaourbana.prefeitura.sp.gov.br/wp-content/uploads/2014/11/MVC_01_6V_AP_001.pdf" TargetMode="External"/><Relationship Id="rId210" Type="http://schemas.openxmlformats.org/officeDocument/2006/relationships/hyperlink" Target="http://gestaourbana.prefeitura.sp.gov.br/wp-content/uploads/2015/08/OUCBT_min-ilu_portal-gestao-ubana_correcoes_2015-09-04.pdf" TargetMode="External"/><Relationship Id="rId215" Type="http://schemas.openxmlformats.org/officeDocument/2006/relationships/hyperlink" Target="http://gestaourbana.prefeitura.sp.gov.br/wp-content/uploads/2016/10/ACT_PIU_SECOVI_2016-10-03.pdf" TargetMode="External"/><Relationship Id="rId236" Type="http://schemas.openxmlformats.org/officeDocument/2006/relationships/hyperlink" Target="http://gestaourbana.prefeitura.sp.gov.br/arquivos/arco_tiete/ACT_2aFase_AP_DO_Nov.pdf" TargetMode="External"/><Relationship Id="rId257" Type="http://schemas.openxmlformats.org/officeDocument/2006/relationships/hyperlink" Target="http://gestaourbana.prefeitura.sp.gov.br/wp-content/uploads/piu-monitoramento/NU2_ApresentacaoInstancia_GGOUCFL_2a_RE_apresentacao_2018_05_22.pdf" TargetMode="External"/><Relationship Id="rId278" Type="http://schemas.openxmlformats.org/officeDocument/2006/relationships/hyperlink" Target="http://gestaourbana.prefeitura.sp.gov.br/wp-content/uploads/piu-monitoramento/PA_20160193579_6/PA" TargetMode="External"/><Relationship Id="rId26" Type="http://schemas.openxmlformats.org/officeDocument/2006/relationships/hyperlink" Target="http://gestaourbana.prefeitura.sp.gov.br/wp-content/uploads/2016/03/PIU_NESP_DIAGN%C3%93STICO-1.pdf" TargetMode="External"/><Relationship Id="rId231" Type="http://schemas.openxmlformats.org/officeDocument/2006/relationships/hyperlink" Target="http://gestaourbana.prefeitura.sp.gov.br/wp-content/uploads/2016/01/PL_721_2015.kml" TargetMode="External"/><Relationship Id="rId252" Type="http://schemas.openxmlformats.org/officeDocument/2006/relationships/hyperlink" Target="http://minuta.gestaourbana.prefeitura.sp.gov.br/piu-anhembi/" TargetMode="External"/><Relationship Id="rId273" Type="http://schemas.openxmlformats.org/officeDocument/2006/relationships/hyperlink" Target="http://gestaourbana.prefeitura.sp.gov.br/wp-content/uploads/piu-monitoramento/20180620_Lista_presenca_ACSP.jpg" TargetMode="External"/><Relationship Id="rId294" Type="http://schemas.openxmlformats.org/officeDocument/2006/relationships/hyperlink" Target="about:blank" TargetMode="External"/><Relationship Id="rId308" Type="http://schemas.openxmlformats.org/officeDocument/2006/relationships/hyperlink" Target="https://gestaourbana.prefeitura.sp.gov.br/wp-content/uploads/2018/04/DEVOLUTIVA_PIUVL_3a_consulta_23.04.pdf" TargetMode="External"/><Relationship Id="rId329" Type="http://schemas.openxmlformats.org/officeDocument/2006/relationships/hyperlink" Target="https://www.prefeitura.sp.gov.br/cidade/secretarias/urbanismo/participacao_social/conselhos_e_orgaos_colegiados/cmpu/index.php?p=275707" TargetMode="External"/><Relationship Id="rId47" Type="http://schemas.openxmlformats.org/officeDocument/2006/relationships/hyperlink" Target="http://minuta.gestaourbana.prefeitura.sp.gov.br/piu-vila-olimpia/wp-content/uploads/2018/02/PIU_VO_Consulta_Diagnostico.pdf" TargetMode="External"/><Relationship Id="rId68" Type="http://schemas.openxmlformats.org/officeDocument/2006/relationships/hyperlink" Target="http://minuta.gestaourbana.prefeitura.sp.gov.br/pl-arco-jurubatuba/static/pdf/2_PERIMETROS_DE_ADESAO_E_PERIMETRO_EXPANDIDO.pdf" TargetMode="External"/><Relationship Id="rId89" Type="http://schemas.openxmlformats.org/officeDocument/2006/relationships/hyperlink" Target="http://www.prefeitura.sp.gov.br/cidade/secretarias/upload/desenvolvimento_urbano/arquivos/arco-tiete/SMT-Seminario-ArcoTiete-diretrizes-20130404.pdf" TargetMode="External"/><Relationship Id="rId112" Type="http://schemas.openxmlformats.org/officeDocument/2006/relationships/hyperlink" Target="http://minuta.gestaourbana.prefeitura.sp.gov.br/piu-act/wp-content/uploads/2016/10/mapas/ACT_99_6U_001_V00.pdf" TargetMode="External"/><Relationship Id="rId133" Type="http://schemas.openxmlformats.org/officeDocument/2006/relationships/hyperlink" Target="http://gestaourbana.prefeitura.sp.gov.br/wp-content/uploads/2018/01/piu-pacaembu_consulta_respostas_2018-02-08-2.pdf" TargetMode="External"/><Relationship Id="rId154" Type="http://schemas.openxmlformats.org/officeDocument/2006/relationships/hyperlink" Target="http://minuta.gestaourbana.prefeitura.sp.gov.br/decreto-piu-nesp/wp-content/uploads/2016/11/PIU_NESP_Decreto_Quadro2A.pdf" TargetMode="External"/><Relationship Id="rId175" Type="http://schemas.openxmlformats.org/officeDocument/2006/relationships/hyperlink" Target="http://gestaourbana.prefeitura.sp.gov.br/wp-content/uploads/2015/08/MVC_99_6U_AP_Audiencias_2015-09-14.pptx" TargetMode="External"/><Relationship Id="rId340" Type="http://schemas.openxmlformats.org/officeDocument/2006/relationships/hyperlink" Target="https://www.prefeitura.sp.gov.br/cidade/secretarias/urbanismo/participacao_social/conselhos_e_orgaos_colegiados/cmpu/index.php?p=278259" TargetMode="External"/><Relationship Id="rId361" Type="http://schemas.openxmlformats.org/officeDocument/2006/relationships/hyperlink" Target="http://www.capital.sp.gov.br/noticia/audiencia-publica-para-debater-piu-setor-central-acontece-dia-18-de-junho" TargetMode="External"/><Relationship Id="rId196" Type="http://schemas.openxmlformats.org/officeDocument/2006/relationships/hyperlink" Target="http://gestaourbana.prefeitura.sp.gov.br/wp-content/uploads/2015/09/OUCBT_Texto_WandaHerrero_2015set14_autorizado.pdf" TargetMode="External"/><Relationship Id="rId200" Type="http://schemas.openxmlformats.org/officeDocument/2006/relationships/hyperlink" Target="http://gestaourbana.prefeitura.sp.gov.br/18120-2/" TargetMode="External"/><Relationship Id="rId16" Type="http://schemas.openxmlformats.org/officeDocument/2006/relationships/hyperlink" Target="http://gestaourbana.prefeitura.sp.gov.br/wp-content/uploads/2016/03/NESP_apresentacao_2016_08_27.pdf" TargetMode="External"/><Relationship Id="rId221" Type="http://schemas.openxmlformats.org/officeDocument/2006/relationships/hyperlink" Target="http://gestaourbana.prefeitura.sp.gov.br/wp-content/uploads/2014/08/ACT_Ata_Audiencia-P&#250;blica_-2016-11-10_z.pdf" TargetMode="External"/><Relationship Id="rId242" Type="http://schemas.openxmlformats.org/officeDocument/2006/relationships/hyperlink" Target="http://gestaourbana.prefeitura.sp.gov.br/wp-content/uploads/2015/11/OUCBT_Contribuicoes_Audiencia_TeatroAZ_2015nov17.pdf" TargetMode="External"/><Relationship Id="rId263" Type="http://schemas.openxmlformats.org/officeDocument/2006/relationships/hyperlink" Target="http://www.docidadesp.imprensaoficial.com.br/NavegaEdicao.aspx?ClipID=2ee94d6df2f2cb4f2b35da7ea211e066&amp;PalavraChave=58.355" TargetMode="External"/><Relationship Id="rId284" Type="http://schemas.openxmlformats.org/officeDocument/2006/relationships/hyperlink" Target="http://gestaourbana.prefeitura.sp.gov.br/wp-content/uploads/piu-monitoramento/PA_20160193579_6/PA" TargetMode="External"/><Relationship Id="rId319" Type="http://schemas.openxmlformats.org/officeDocument/2006/relationships/hyperlink" Target="https://gestaourbana.prefeitura.sp.gov.br/piu-arco-pinheiros/" TargetMode="External"/><Relationship Id="rId37" Type="http://schemas.openxmlformats.org/officeDocument/2006/relationships/hyperlink" Target="http://gestaourbana.prefeitura.sp.gov.br/wp-content/uploads/2018/03/ACJ_PIU_2018_Capela-do-Socorro.pdf" TargetMode="External"/><Relationship Id="rId58" Type="http://schemas.openxmlformats.org/officeDocument/2006/relationships/hyperlink" Target="http://gestaourbana.prefeitura.sp.gov.br/wp-content/uploads/2014/08/ACT_Ata_Audiencia-Publica_2016-11-16_Z.pdf" TargetMode="External"/><Relationship Id="rId79" Type="http://schemas.openxmlformats.org/officeDocument/2006/relationships/hyperlink" Target="http://minuta.gestaourbana.prefeitura.sp.gov.br/pl-arco-jurubatuba/static/pdf/ACJ_Quadro_2.pdf" TargetMode="External"/><Relationship Id="rId102" Type="http://schemas.openxmlformats.org/officeDocument/2006/relationships/hyperlink" Target="http://gestaourbana.prefeitura.sp.gov.br/wp-admin/post.php?post=6862&amp;action=edit" TargetMode="External"/><Relationship Id="rId123" Type="http://schemas.openxmlformats.org/officeDocument/2006/relationships/hyperlink" Target="http://minuta.gestaourbana.prefeitura.sp.gov.br/piu-vila-leopoldina/" TargetMode="External"/><Relationship Id="rId144" Type="http://schemas.openxmlformats.org/officeDocument/2006/relationships/hyperlink" Target="http://gestaourbana.prefeitura.sp.gov.br/wp-content/uploads/2018/05/ACJ_contribuicoes_estatisticas.pdf" TargetMode="External"/><Relationship Id="rId330" Type="http://schemas.openxmlformats.org/officeDocument/2006/relationships/hyperlink" Target="http://www.docidadesp.imprensaoficial.com.br/NavegaEdicao.aspx?ClipID=f6c886a3f578b9787cd80d0cfa0b3821&amp;PalavraChave=arco%20pinheiros" TargetMode="External"/><Relationship Id="rId90" Type="http://schemas.openxmlformats.org/officeDocument/2006/relationships/hyperlink" Target="http://www.prefeitura.sp.gov.br/cidade/secretarias/upload/desenvolvimento_urbano/arquivos/arco-tiete/STM-Seminario-ArcoTiete-20130404.pdf" TargetMode="External"/><Relationship Id="rId165" Type="http://schemas.openxmlformats.org/officeDocument/2006/relationships/hyperlink" Target="http://gestaourbana.prefeitura.sp.gov.br/wp-content/uploads/2016/01/OUCBT_GU_ProcessoParticipativo.pdf" TargetMode="External"/><Relationship Id="rId186" Type="http://schemas.openxmlformats.org/officeDocument/2006/relationships/hyperlink" Target="http://www.prefeitura.sp.gov.br/cidade/secretarias/upload/desenvolvimento_urbano/arquivos/mvc/mvc-sub-vp-z/mvc-sub-vp-z.pdf" TargetMode="External"/><Relationship Id="rId351" Type="http://schemas.openxmlformats.org/officeDocument/2006/relationships/hyperlink" Target="https://gestaourbana.prefeitura.sp.gov.br/wp-content/uploads/2018/07/PIUSEC_1_AUDIENCIAS_PUBLICAS_2019_06_18.pdf" TargetMode="External"/><Relationship Id="rId211" Type="http://schemas.openxmlformats.org/officeDocument/2006/relationships/hyperlink" Target="http://www.prefeitura.sp.gov.br/cidade/secretarias/upload/desenvolvimento_urbano/arquivos/eia/eia_v3-a.pdf" TargetMode="External"/><Relationship Id="rId232" Type="http://schemas.openxmlformats.org/officeDocument/2006/relationships/hyperlink" Target="http://gestaourbana.prefeitura.sp.gov.br/wp-content/uploads/2016/01/PL_721_2015.pdf" TargetMode="External"/><Relationship Id="rId253" Type="http://schemas.openxmlformats.org/officeDocument/2006/relationships/hyperlink" Target="http://gestaourbana.prefeitura.sp.gov.br/noticias/prefeitura-abre-consulta-publica-do-projeto-de-lei-para-o-piu-anhembi/" TargetMode="External"/><Relationship Id="rId274" Type="http://schemas.openxmlformats.org/officeDocument/2006/relationships/hyperlink" Target="http://gestaourbana.prefeitura.sp.gov.br/wp-content/uploads/piu-monitoramento/20180704_Lista_presenca_CP_Se.jpg" TargetMode="External"/><Relationship Id="rId295" Type="http://schemas.openxmlformats.org/officeDocument/2006/relationships/hyperlink" Target="https://gestaourbana.prefeitura.sp.gov.br/wp-content/uploads/2018/04/PIU_VL_Consula3_ListaContribuicoes.xls" TargetMode="External"/><Relationship Id="rId309" Type="http://schemas.openxmlformats.org/officeDocument/2006/relationships/hyperlink" Target="https://gestaourbana.prefeitura.sp.gov.br/wp-content/uploads/2018/04/PIU_VLVL_reuniaodevolutiva_list.pdf" TargetMode="External"/><Relationship Id="rId27" Type="http://schemas.openxmlformats.org/officeDocument/2006/relationships/hyperlink" Target="http://gestaourbana.prefeitura.sp.gov.br/wp-content/uploads/2017/06/ACJ_Minuta_Consulta_Publica_E_DIAGNOSTICO.pdf" TargetMode="External"/><Relationship Id="rId48" Type="http://schemas.openxmlformats.org/officeDocument/2006/relationships/hyperlink" Target="http://minuta.gestaourbana.prefeitura.sp.gov.br/piu-vila-olimpia/" TargetMode="External"/><Relationship Id="rId69" Type="http://schemas.openxmlformats.org/officeDocument/2006/relationships/hyperlink" Target="http://minuta.gestaourbana.prefeitura.sp.gov.br/pl-arco-jurubatuba/static/pdf/3_PARAMETROS_URBANISTICOS.pdf" TargetMode="External"/><Relationship Id="rId113" Type="http://schemas.openxmlformats.org/officeDocument/2006/relationships/hyperlink" Target="http://minuta.gestaourbana.prefeitura.sp.gov.br/piu-act/wp-content/uploads/2016/10/mapas/ACT_99_6U_002_V00.pdf" TargetMode="External"/><Relationship Id="rId134" Type="http://schemas.openxmlformats.org/officeDocument/2006/relationships/hyperlink" Target="http://minuta.gestaourbana.prefeitura.sp.gov.br/piu-pacaembu/" TargetMode="External"/><Relationship Id="rId320" Type="http://schemas.openxmlformats.org/officeDocument/2006/relationships/hyperlink" Target="https://gestaourbana.prefeitura.sp.gov.br/piu-arco-pinheiros/" TargetMode="External"/><Relationship Id="rId80" Type="http://schemas.openxmlformats.org/officeDocument/2006/relationships/hyperlink" Target="http://minuta.gestaourbana.prefeitura.sp.gov.br/pl-arco-jurubatuba/static/pdf/ACJ_Quadro_2A.pdf" TargetMode="External"/><Relationship Id="rId155" Type="http://schemas.openxmlformats.org/officeDocument/2006/relationships/hyperlink" Target="http://minuta.gestaourbana.prefeitura.sp.gov.br/decreto-piu-nesp/wp-content/uploads/2016/11/PIU_NESP_Decreto_Quadro2B.pdf" TargetMode="External"/><Relationship Id="rId176" Type="http://schemas.openxmlformats.org/officeDocument/2006/relationships/hyperlink" Target="http://www.prefeitura.sp.gov.br/cidade/secretarias/upload/desenvolvimento_urbano/arquivos/mvc/mvc-sub-se-z/mvc-sub-se-z.pdf" TargetMode="External"/><Relationship Id="rId197" Type="http://schemas.openxmlformats.org/officeDocument/2006/relationships/hyperlink" Target="http://gestaourbana.prefeitura.sp.gov.br/wp-content/uploads/2015/09/OUCBT_Ata_Audiencia_Juventus_2015set14.pdf" TargetMode="External"/><Relationship Id="rId341" Type="http://schemas.openxmlformats.org/officeDocument/2006/relationships/hyperlink" Target="https://www.prefeitura.sp.gov.br/cidade/secretarias/urbanismo/participacao_social/conselhos_e_orgaos_colegiados/cmpu/index.php?p=278796" TargetMode="External"/><Relationship Id="rId362" Type="http://schemas.openxmlformats.org/officeDocument/2006/relationships/hyperlink" Target="http://www.saopaulo.sp.leg.br/blog/intervencao-urbana-na-vila-leopoldina-e-debatida-em-audiencia-publica/" TargetMode="External"/><Relationship Id="rId201" Type="http://schemas.openxmlformats.org/officeDocument/2006/relationships/hyperlink" Target="http://gestaourbana.prefeitura.sp.gov.br/reuniao-com-representantes-dos-movimentos-de-moradia-da-regiao/" TargetMode="External"/><Relationship Id="rId222" Type="http://schemas.openxmlformats.org/officeDocument/2006/relationships/hyperlink" Target="http://gestaourbana.prefeitura.sp.gov.br/estruturacao-territorial/arcos/arco-tiete/projeto-de-intervencao-urbana-do-arco-tiete/" TargetMode="External"/><Relationship Id="rId243" Type="http://schemas.openxmlformats.org/officeDocument/2006/relationships/hyperlink" Target="http://gestaourbana.prefeitura.sp.gov.br/wp-content/uploads/2015/09/OUCBT_Lista_Presenca_Circulo_2015set21.pdf" TargetMode="External"/><Relationship Id="rId264" Type="http://schemas.openxmlformats.org/officeDocument/2006/relationships/hyperlink" Target="http://gestaourbana.prefeitura.sp.gov.br/wp-content/uploads/2018/04/PIUVLVL_Tematica_HIS_Densidades.pdf" TargetMode="External"/><Relationship Id="rId285" Type="http://schemas.openxmlformats.org/officeDocument/2006/relationships/hyperlink" Target="http://gestaourbana.prefeitura.sp.gov.br/wp-content/uploads/piu-monitoramento/PA_20160193579_6/PA" TargetMode="External"/><Relationship Id="rId17" Type="http://schemas.openxmlformats.org/officeDocument/2006/relationships/hyperlink" Target="http://gestaourbana.prefeitura.sp.gov.br/wp-content/uploads/2016/03/NESP_lista_presenca_2016_08_27-3.pdf" TargetMode="External"/><Relationship Id="rId38" Type="http://schemas.openxmlformats.org/officeDocument/2006/relationships/hyperlink" Target="http://gestaourbana.prefeitura.sp.gov.br/wp-content/uploads/2018/03/PIU_ACJU_ata_2018_02_24.pdf" TargetMode="External"/><Relationship Id="rId59" Type="http://schemas.openxmlformats.org/officeDocument/2006/relationships/hyperlink" Target="http://gestaourbana.prefeitura.sp.gov.br/wp-content/uploads/2014/08/ACT_Ata_Audiencia-P%C3%BAblica_-2016-11-10_z.pdf" TargetMode="External"/><Relationship Id="rId103" Type="http://schemas.openxmlformats.org/officeDocument/2006/relationships/hyperlink" Target="http://gestaourbana.prefeitura.sp.gov.br/wp-content/uploads/2016/10/Sum%C3%A1rio-Executivo-PIU-ACT.pdf" TargetMode="External"/><Relationship Id="rId124" Type="http://schemas.openxmlformats.org/officeDocument/2006/relationships/hyperlink" Target="http://gestaourbana.prefeitura.sp.gov.br/noticias/prefeitura-lanca-consulta-publica-para-o-piu-vila-leopoldina-villa-lobos/" TargetMode="External"/><Relationship Id="rId310" Type="http://schemas.openxmlformats.org/officeDocument/2006/relationships/hyperlink" Target="https://gestaourbana.prefeitura.sp.gov.br/wp-content/uploads/2018/04/PIU_VL_ATA_Devolutiva_23042019.R0.pdf" TargetMode="External"/><Relationship Id="rId70" Type="http://schemas.openxmlformats.org/officeDocument/2006/relationships/hyperlink" Target="http://minuta.gestaourbana.prefeitura.sp.gov.br/pl-arco-jurubatuba/static/pdf/4_COMPARTIMENTOS%20AMBIENTAIS%20E%20SISTEMA%20DE%20DRENAGEM.pdf" TargetMode="External"/><Relationship Id="rId91" Type="http://schemas.openxmlformats.org/officeDocument/2006/relationships/hyperlink" Target="http://www.prefeitura.sp.gov.br/cidade/secretarias/upload/desenvolvimento_urbano/arquivos/arco-tiete/DH-Seminario-ArcoTiete-20130404.pdf" TargetMode="External"/><Relationship Id="rId145" Type="http://schemas.openxmlformats.org/officeDocument/2006/relationships/hyperlink" Target="http://gestaourbana.prefeitura.sp.gov.br/wp-content/uploads/2018/05/Lista-de-Presen%C3%A7a-do-Conselho-Participativo-PIU-Arco-Jurubatuba-02.2018.pdf" TargetMode="External"/><Relationship Id="rId166" Type="http://schemas.openxmlformats.org/officeDocument/2006/relationships/hyperlink" Target="http://gestaourbana.prefeitura.sp.gov.br/noticias/prefeitura-disponibiliza-minuta-participativa-do-projeto-de-lei-da-operacao-urbana-consorciada-bairros-do-tamanduatei/" TargetMode="External"/><Relationship Id="rId187" Type="http://schemas.openxmlformats.org/officeDocument/2006/relationships/hyperlink" Target="http://www.prefeitura.sp.gov.br/cidade/secretarias/upload/desenvolvimento_urbano/arquivos/mvc/mvc-sub-vp-z/mvc-sub-vp-z.ppt" TargetMode="External"/><Relationship Id="rId331" Type="http://schemas.openxmlformats.org/officeDocument/2006/relationships/hyperlink" Target="http://www.docidadesp.imprensaoficial.com.br/NavegaEdicao.aspx?ClipID=3f3bce2f0bfdce608ec2a2410dbcf758&amp;PalavraChave=arco+pinheiros" TargetMode="External"/><Relationship Id="rId352" Type="http://schemas.openxmlformats.org/officeDocument/2006/relationships/hyperlink" Target="https://gestaourbana.prefeitura.sp.gov.br/wp-content/uploads/2018/07/PIU_setor_central_apresentacao_2019_07_03-1.pdf" TargetMode="External"/><Relationship Id="rId1" Type="http://schemas.openxmlformats.org/officeDocument/2006/relationships/hyperlink" Target="http://minutapiuriobranco.gestaourbana.prefeitura.sp.gov.br/wp-content/uploads/2016/04/PIU_RioBranco_ConsultaPublica_ANEXOI_reduzido.pdf" TargetMode="External"/><Relationship Id="rId212" Type="http://schemas.openxmlformats.org/officeDocument/2006/relationships/hyperlink" Target="http://gestaourbana.prefeitura.sp.gov.br/noticias/oficina-do-conselho-municipal-de-politica-urbana-debate-a-minuta-de-projeto-de-lei-da-operacao-urbana-consorciada-bairros-do-tamanduatei/" TargetMode="External"/><Relationship Id="rId233" Type="http://schemas.openxmlformats.org/officeDocument/2006/relationships/hyperlink" Target="http://gestaourbana.prefeitura.sp.gov.br/wp-content/uploads/2014/08/ACT_Viabilidade_Relatorio_Final_2016-09-20.pdf" TargetMode="External"/><Relationship Id="rId254" Type="http://schemas.openxmlformats.org/officeDocument/2006/relationships/hyperlink" Target="http://gestaourbana.prefeitura.sp.gov.br/wp-content/uploads/piu-monitoramento/VL1_Parecer_DEUSO.pdf" TargetMode="External"/><Relationship Id="rId28" Type="http://schemas.openxmlformats.org/officeDocument/2006/relationships/hyperlink" Target="http://minuta.gestaourbana.prefeitura.sp.gov.br/piu-arco-jurubatuba/wp-content/uploads/2017/06/1_Limites-Administrativos1.jpg" TargetMode="External"/><Relationship Id="rId49" Type="http://schemas.openxmlformats.org/officeDocument/2006/relationships/hyperlink" Target="http://minuta.gestaourbana.prefeitura.sp.gov.br/piu-vila-olimpia/wp-content/uploads/2018/02/PIU_VO_Consulta_Mapas.pdf" TargetMode="External"/><Relationship Id="rId114" Type="http://schemas.openxmlformats.org/officeDocument/2006/relationships/hyperlink" Target="http://minuta.gestaourbana.prefeitura.sp.gov.br/piu-act/wp-content/uploads/2016/10/mapas/ACT_99_6U_003_V00.pdf" TargetMode="External"/><Relationship Id="rId275" Type="http://schemas.openxmlformats.org/officeDocument/2006/relationships/hyperlink" Target="https://www.prefeitura.sp.gov.br/cidade/secretarias/urbanismo/noticias/index.php?p=261294" TargetMode="External"/><Relationship Id="rId296" Type="http://schemas.openxmlformats.org/officeDocument/2006/relationships/hyperlink" Target="https://esaj.tjsp.jus.br/cposg/show.do?processo.foro=990&amp;processo.codigo=RI00513JK0000" TargetMode="External"/><Relationship Id="rId300" Type="http://schemas.openxmlformats.org/officeDocument/2006/relationships/hyperlink" Target="https://sei.prefeitura.sp.gov.br/sei/modulos/pesquisa/md_pesq_documento_consulta_externa.php?mBbOCb_2AS_khM_ZysW23nzM42CP0KQFwPO_BlTkMtif3KXoK3Zz5RZhLnN5lxtmPqYETz36JSdfe--EuCQuCi7JWyMe45qKt-IqcscatNCavuwTAWm1HsPZK3ynl2YP" TargetMode="External"/><Relationship Id="rId60" Type="http://schemas.openxmlformats.org/officeDocument/2006/relationships/hyperlink" Target="http://gestaourbana.prefeitura.sp.gov.br/wp-content/uploads/2014/08/ACT_Ata_Audiencia-Publica_2016-11-09-1.pdf" TargetMode="External"/><Relationship Id="rId81" Type="http://schemas.openxmlformats.org/officeDocument/2006/relationships/hyperlink" Target="http://minuta.gestaourbana.prefeitura.sp.gov.br/pl-arco-jurubatuba/static/pdf/ACJ_Quadro_3.pdf" TargetMode="External"/><Relationship Id="rId135" Type="http://schemas.openxmlformats.org/officeDocument/2006/relationships/hyperlink" Target="http://gestaourbana.prefeitura.sp.gov.br/wp-content/uploads/2016/03/PIU-terminais-municipais_consultas-publicas.pdf" TargetMode="External"/><Relationship Id="rId156" Type="http://schemas.openxmlformats.org/officeDocument/2006/relationships/hyperlink" Target="http://minuta.gestaourbana.prefeitura.sp.gov.br/decreto-piu-nesp/wp-content/uploads/2016/11/PIU_NESP_Decreto_Quadro3.pdf" TargetMode="External"/><Relationship Id="rId177" Type="http://schemas.openxmlformats.org/officeDocument/2006/relationships/hyperlink" Target="http://www.prefeitura.sp.gov.br/cidade/secretarias/upload/desenvolvimento_urbano/arquivos/mvc/mvc-sub-mooca-z/mvc-sub-mooca-z.ppt" TargetMode="External"/><Relationship Id="rId198" Type="http://schemas.openxmlformats.org/officeDocument/2006/relationships/hyperlink" Target="http://gestaourbana.prefeitura.sp.gov.br/wp-content/uploads/2015/09/OUCBT_Contribuicoes_Audiencia_Juventus_2015set14.pdf" TargetMode="External"/><Relationship Id="rId321" Type="http://schemas.openxmlformats.org/officeDocument/2006/relationships/hyperlink" Target="https://www.prefeitura.sp.gov.br/cidade/secretarias/urbanismo/participacao_social/conselhos_e_orgaos_colegiados/cmpu/index.php?p=275707" TargetMode="External"/><Relationship Id="rId342" Type="http://schemas.openxmlformats.org/officeDocument/2006/relationships/hyperlink" Target="https://sei.prefeitura.sp.gov.br/sei/modulos/pesquisa/md_pesq_processo_exibir.php?XJe606xoyp3QxxkeXOtNa0fx5PPdOBVgkXyyCkRr268Y7xoi5fMBgzr21Gi2DD48HqC6CR8GlHl6lm-9YjSC59VPZufICE50M7M6ZoGfH7cGmUQIj9YfSd5Xq34Q7oaA" TargetMode="External"/><Relationship Id="rId363" Type="http://schemas.openxmlformats.org/officeDocument/2006/relationships/hyperlink" Target="http://www.docidadesp.imprensaoficial.com.br/NavegaEdicao.aspx?ClipID=c435f34ef35523b7cd6c800d7304d014&amp;PalavraChave=vila%20leopoldina" TargetMode="External"/><Relationship Id="rId202" Type="http://schemas.openxmlformats.org/officeDocument/2006/relationships/hyperlink" Target="http://gestaourbana.prefeitura.sp.gov.br/noticias/conselho-municipal-de-politica-urbana-realiza-primeira-reuniao-ordinaria-com-novos-integrantes-eleitos/" TargetMode="External"/><Relationship Id="rId223" Type="http://schemas.openxmlformats.org/officeDocument/2006/relationships/hyperlink" Target="http://gestaourbana.prefeitura.sp.gov.br/wp-content/uploads/2014/08/ACT_02_2W_RT_001-_Z_AspectosJuridicos.pdf" TargetMode="External"/><Relationship Id="rId244" Type="http://schemas.openxmlformats.org/officeDocument/2006/relationships/hyperlink" Target="http://www.prefeitura.sp.gov.br/cidade/secretarias/upload/chamadas/cmpu_42_ro_ass_1482503692.pdf" TargetMode="External"/><Relationship Id="rId18" Type="http://schemas.openxmlformats.org/officeDocument/2006/relationships/hyperlink" Target="http://gestaourbana.prefeitura.sp.gov.br/wp-content/uploads/2016/03/NESP_ata_2016_08_27.pdf" TargetMode="External"/><Relationship Id="rId39" Type="http://schemas.openxmlformats.org/officeDocument/2006/relationships/hyperlink" Target="http://gestaourbana.prefeitura.sp.gov.br/wp-content/uploads/2018/03/PIU_ACJU_Contribuicoes_Audiencia_2018_02_24.pdf" TargetMode="External"/><Relationship Id="rId265" Type="http://schemas.openxmlformats.org/officeDocument/2006/relationships/hyperlink" Target="http://gestaourbana.prefeitura.sp.gov.br/wp-content/uploads/2018/04/PIU__LEOPOLDINA_2018_08_02.pdf.pdf" TargetMode="External"/><Relationship Id="rId286" Type="http://schemas.openxmlformats.org/officeDocument/2006/relationships/hyperlink" Target="http://gestaourbana.prefeitura.sp.gov.br/wp-content/uploads/piu-monitoramento/PA_20160193579_6/PA" TargetMode="External"/><Relationship Id="rId50" Type="http://schemas.openxmlformats.org/officeDocument/2006/relationships/hyperlink" Target="http://gestaourbana.prefeitura.sp.gov.br/noticias/participe-da-consulta-publica-para-o-piu-vila-olimpia/" TargetMode="External"/><Relationship Id="rId104" Type="http://schemas.openxmlformats.org/officeDocument/2006/relationships/hyperlink" Target="http://minuta.gestaourbana.prefeitura.sp.gov.br/piu-act/wp-content/uploads/2016/10/quadros/Quadro_1B.pdf" TargetMode="External"/><Relationship Id="rId125" Type="http://schemas.openxmlformats.org/officeDocument/2006/relationships/hyperlink" Target="http://gestaourbana.prefeitura.sp.gov.br/wp-content/uploads/2018/04/PIU_VLVL_AUDI%C3%8ANCIA-22-05-2018-Final.pptx" TargetMode="External"/><Relationship Id="rId146" Type="http://schemas.openxmlformats.org/officeDocument/2006/relationships/hyperlink" Target="http://gestaourbana.prefeitura.sp.gov.br/wp-content/uploads/2018/05/ACJ_PIU_2018_Devolutivas_abril.pdf" TargetMode="External"/><Relationship Id="rId167" Type="http://schemas.openxmlformats.org/officeDocument/2006/relationships/hyperlink" Target="http://gestaourbana.prefeitura.sp.gov.br/wp-content/uploads/2015/08/MVC_MapasLei_Todos.pdf" TargetMode="External"/><Relationship Id="rId188" Type="http://schemas.openxmlformats.org/officeDocument/2006/relationships/hyperlink" Target="http://www.prefeitura.sp.gov.br/cidade/secretarias/upload/desenvolvimento_urbano/arquivos/mvc/mvc-sub-ipiranga-z/mvc-sub-ipiranga-z.pdf" TargetMode="External"/><Relationship Id="rId311" Type="http://schemas.openxmlformats.org/officeDocument/2006/relationships/hyperlink" Target="https://gestaourbana.prefeitura.sp.gov.br/noticias/plano-urbanistico-para-regiao-central-e-apresentado-em-consulta-publica/" TargetMode="External"/><Relationship Id="rId332" Type="http://schemas.openxmlformats.org/officeDocument/2006/relationships/hyperlink" Target="https://www.prefeitura.sp.gov.br/cidade/secretarias/urbanismo/participacao_social/conselhos_e_orgaos_colegiados/cmpu/index.php?p=275707" TargetMode="External"/><Relationship Id="rId353" Type="http://schemas.openxmlformats.org/officeDocument/2006/relationships/hyperlink" Target="https://gestaourbana.prefeitura.sp.gov.br/wp-content/uploads/2018/07/PIU_setor_central_apresentacao_2019_08_06.pdf" TargetMode="External"/><Relationship Id="rId71" Type="http://schemas.openxmlformats.org/officeDocument/2006/relationships/hyperlink" Target="http://minuta.gestaourbana.prefeitura.sp.gov.br/pl-arco-jurubatuba/static/pdf/5_FAVELAS_ZEIS.pdf" TargetMode="External"/><Relationship Id="rId92" Type="http://schemas.openxmlformats.org/officeDocument/2006/relationships/hyperlink" Target="http://www.prefeitura.sp.gov.br/cidade/secretarias/upload/desenvolvimento_urbano/arquivos/arco-tiete/Emplasa-1-Seminario-ArcoTiete-20130404.pdf" TargetMode="External"/><Relationship Id="rId213" Type="http://schemas.openxmlformats.org/officeDocument/2006/relationships/hyperlink" Target="http://gestaourbana.prefeitura.sp.gov.br/wp-content/uploads/2014/08/ACT_PIU_AUDIENCIAS_COMPLETA.pdf" TargetMode="External"/><Relationship Id="rId234" Type="http://schemas.openxmlformats.org/officeDocument/2006/relationships/hyperlink" Target="http://gestaourbana.prefeitura.sp.gov.br/wp-content/uploads/2014/08/ACT_Viabilidade_Relatorio_Intermedi%C3%A1rio_Z1.pdf" TargetMode="External"/><Relationship Id="rId2" Type="http://schemas.openxmlformats.org/officeDocument/2006/relationships/hyperlink" Target="http://minutapiuriobranco.gestaourbana.prefeitura.sp.gov.br/" TargetMode="External"/><Relationship Id="rId29" Type="http://schemas.openxmlformats.org/officeDocument/2006/relationships/hyperlink" Target="http://gestaourbana.prefeitura.sp.gov.br/noticias/prefeitura-abre-consulta-publica-sobre-o-projeto-de-intervencao-urbana-arco-jurubatuba-piu-acj/" TargetMode="External"/><Relationship Id="rId255" Type="http://schemas.openxmlformats.org/officeDocument/2006/relationships/hyperlink" Target="http://gestaourbana.prefeitura.sp.gov.br/wp-content/uploads/piu-monitoramento/VL2_34_Consulta_DOC.pdf" TargetMode="External"/><Relationship Id="rId276" Type="http://schemas.openxmlformats.org/officeDocument/2006/relationships/hyperlink" Target="https://gestaourbana.prefeitura.sp.gov.br/wp-content/uploads/2018/02/PIU-Anhembi-P18-MAPA-3.pdf" TargetMode="External"/><Relationship Id="rId297" Type="http://schemas.openxmlformats.org/officeDocument/2006/relationships/hyperlink" Target="https://www.prefeitura.sp.gov.br/cidade/secretarias/governo/projetos/desestatizacao/terminais_de_onibus_urbano/edital_terminais_de_onibus_urbano/concessoes_terminais__de_onibus_urbano/index.php?p=268824" TargetMode="External"/><Relationship Id="rId40" Type="http://schemas.openxmlformats.org/officeDocument/2006/relationships/hyperlink" Target="http://gestaourbana.prefeitura.sp.gov.br/wp-content/uploads/2018/03/ACJU-03-06.pdf" TargetMode="External"/><Relationship Id="rId115" Type="http://schemas.openxmlformats.org/officeDocument/2006/relationships/hyperlink" Target="http://minuta.gestaourbana.prefeitura.sp.gov.br/piu-act/wp-content/uploads/2016/10/mapas/ACT_99_6U_004_V00.pdf" TargetMode="External"/><Relationship Id="rId136" Type="http://schemas.openxmlformats.org/officeDocument/2006/relationships/hyperlink" Target="http://gestaourbana.prefeitura.sp.gov.br/wp-content/uploads/2016/03/PIU-terminais-municipais_consultas-publicas.pdf" TargetMode="External"/><Relationship Id="rId157" Type="http://schemas.openxmlformats.org/officeDocument/2006/relationships/hyperlink" Target="http://minuta.gestaourbana.prefeitura.sp.gov.br/decreto-piu-nesp/wp-content/uploads/2016/11/PIU_NESP_Decreto_Quadro4.pdf" TargetMode="External"/><Relationship Id="rId178" Type="http://schemas.openxmlformats.org/officeDocument/2006/relationships/hyperlink" Target="http://gestaourbana.prefeitura.sp.gov.br/arquivos-ouc-bairros-do-tamanduatei/" TargetMode="External"/><Relationship Id="rId301" Type="http://schemas.openxmlformats.org/officeDocument/2006/relationships/hyperlink" Target="https://sei.prefeitura.sp.gov.br/sei/modulos/pesquisa/md_pesq_documento_consulta_externa.php?mBbOCb_2AS_khM_ZysW23nzM42CP0KQFwPO_BlTkMtg4-eIw9eQzARqfmbsxSBDumQeHtPi2vvkJnFOZ9ZWNcbgp78w61UDsrp2O2YCs5GqHH109oLW6_r2P1fFfN4zh" TargetMode="External"/><Relationship Id="rId322" Type="http://schemas.openxmlformats.org/officeDocument/2006/relationships/hyperlink" Target="https://gestaourbana.prefeitura.sp.gov.br/piu-arco-pinheiros/" TargetMode="External"/><Relationship Id="rId343" Type="http://schemas.openxmlformats.org/officeDocument/2006/relationships/hyperlink" Target="https://sei.prefeitura.sp.gov.br/sei/modulos/pesquisa/md_pesq_documento_consulta_externa.php?mBbOCb_2AS_khM_ZysW23nzM42CP0KQFwPO_BlTkMtimw5zyDA4wRbvDKCCdcUtu79ePn4oywpeedTi-wFIU8S51wSxyGLvM0n6-gnkUIchIvllKVx0j0glSiX1A4ZDb" TargetMode="External"/><Relationship Id="rId364" Type="http://schemas.openxmlformats.org/officeDocument/2006/relationships/hyperlink" Target="..\03_Controle%20Territorial\BD_Geo\kml" TargetMode="External"/><Relationship Id="rId61" Type="http://schemas.openxmlformats.org/officeDocument/2006/relationships/hyperlink" Target="http://gestaourbana.prefeitura.sp.gov.br/wp-content/uploads/2016/03/ACT_PIU.pdf" TargetMode="External"/><Relationship Id="rId82" Type="http://schemas.openxmlformats.org/officeDocument/2006/relationships/hyperlink" Target="http://gestaourbana.prefeitura.sp.gov.br/wp-content/uploads/2016/03/PIU-terminais-municipais_consultas-publicas.pdf" TargetMode="External"/><Relationship Id="rId199" Type="http://schemas.openxmlformats.org/officeDocument/2006/relationships/hyperlink" Target="http://gestaourbana.prefeitura.sp.gov.br/noticias/minuta-do-projeto-de-lei-da-operacao-urbana-consorciada-bairros-do-tamanduatei-e-apresentada-a-populacao-em-audiencia-publica-devolutiva/" TargetMode="External"/><Relationship Id="rId203" Type="http://schemas.openxmlformats.org/officeDocument/2006/relationships/hyperlink" Target="http://gestaourbana.prefeitura.sp.gov.br/noticias/operacao-urbana-mooca-vila-carioca-encerra-ciclo-de-audiencias-publicas/" TargetMode="External"/><Relationship Id="rId19" Type="http://schemas.openxmlformats.org/officeDocument/2006/relationships/hyperlink" Target="http://gestaourbana.prefeitura.sp.gov.br/wp-content/uploads/2016/03/NESP_ata_2016_08_27.pdf" TargetMode="External"/><Relationship Id="rId224" Type="http://schemas.openxmlformats.org/officeDocument/2006/relationships/hyperlink" Target="http://gestaourbana.prefeitura.sp.gov.br/wp-content/uploads/2014/08/ACT_02_2E_RT_001_Z_EstudosEconomicos.pdf" TargetMode="External"/><Relationship Id="rId245" Type="http://schemas.openxmlformats.org/officeDocument/2006/relationships/hyperlink" Target="http://www.prefeitura.sp.gov.br/cidade/secretarias/upload/desenvolvimento_urbano/CMPU/Ata%2032%20RE.pdf" TargetMode="External"/><Relationship Id="rId266" Type="http://schemas.openxmlformats.org/officeDocument/2006/relationships/hyperlink" Target="http://participe.gestaourbana.prefeitura.sp.gov.br/" TargetMode="External"/><Relationship Id="rId287" Type="http://schemas.openxmlformats.org/officeDocument/2006/relationships/hyperlink" Target="http://gestaourbana.prefeitura.sp.gov.br/wp-content/uploads/piu-monitoramento/PA_20160193579_6/PA" TargetMode="External"/><Relationship Id="rId30" Type="http://schemas.openxmlformats.org/officeDocument/2006/relationships/hyperlink" Target="http://minuta.gestaourbana.prefeitura.sp.gov.br/piu-arco-jurubatuba/" TargetMode="External"/><Relationship Id="rId105" Type="http://schemas.openxmlformats.org/officeDocument/2006/relationships/hyperlink" Target="http://minuta.gestaourbana.prefeitura.sp.gov.br/piu-act/wp-content/uploads/2016/10/quadros/Quadro_1C.pdf" TargetMode="External"/><Relationship Id="rId126" Type="http://schemas.openxmlformats.org/officeDocument/2006/relationships/hyperlink" Target="http://gestaourbana.prefeitura.sp.gov.br/wp-content/uploads/2018/04/PIU_LEOPOLDINA_listadepresenca.pdf" TargetMode="External"/><Relationship Id="rId147" Type="http://schemas.openxmlformats.org/officeDocument/2006/relationships/hyperlink" Target="http://gestaourbana.prefeitura.sp.gov.br/wp-content/uploads/2018/05/ACJ_PIU_2018_Devolutivas_abril.pdf" TargetMode="External"/><Relationship Id="rId168" Type="http://schemas.openxmlformats.org/officeDocument/2006/relationships/hyperlink" Target="http://gestaourbana.prefeitura.sp.gov.br/wp-content/uploads/2015/08/MVC_99-6-U-ET-001-014_Quadros_A_Todos.pdf" TargetMode="External"/><Relationship Id="rId312" Type="http://schemas.openxmlformats.org/officeDocument/2006/relationships/hyperlink" Target="https://participe.gestaourbana.prefeitura.sp.gov.br/setor-central-2" TargetMode="External"/><Relationship Id="rId333" Type="http://schemas.openxmlformats.org/officeDocument/2006/relationships/hyperlink" Target="https://www.prefeitura.sp.gov.br/cidade/secretarias/urbanismo/participacao_social/conselhos_e_orgaos_colegiados/cmpu/index.php?p=275707" TargetMode="External"/><Relationship Id="rId354" Type="http://schemas.openxmlformats.org/officeDocument/2006/relationships/hyperlink" Target="https://gestaourbana.prefeitura.sp.gov.br/wp-content/uploads/2018/07/PIU_setor_central_ata_audiencia_2019_06_18.pdf" TargetMode="External"/><Relationship Id="rId51" Type="http://schemas.openxmlformats.org/officeDocument/2006/relationships/hyperlink" Target="http://minuta.gestaourbana.prefeitura.sp.gov.br/piu-nacoes-unidas/" TargetMode="External"/><Relationship Id="rId72" Type="http://schemas.openxmlformats.org/officeDocument/2006/relationships/hyperlink" Target="http://minuta.gestaourbana.prefeitura.sp.gov.br/pl-arco-jurubatuba/static/pdf/6_AREAS_VERDES.pdf" TargetMode="External"/><Relationship Id="rId93" Type="http://schemas.openxmlformats.org/officeDocument/2006/relationships/hyperlink" Target="http://www.prefeitura.sp.gov.br/cidade/secretarias/upload/desenvolvimento_urbano/arquivos/arco-tiete/emplasa_2seminario_arcotiete20130404.pdf" TargetMode="External"/><Relationship Id="rId189" Type="http://schemas.openxmlformats.org/officeDocument/2006/relationships/hyperlink" Target="http://www.prefeitura.sp.gov.br/cidade/secretarias/upload/desenvolvimento_urbano/arquivos/mvc/mvc-sub-ipiranga-z/mvc-sub-ipiranga-z.ppt" TargetMode="External"/><Relationship Id="rId3" Type="http://schemas.openxmlformats.org/officeDocument/2006/relationships/hyperlink" Target="http://gestaourbana.prefeitura.sp.gov.br/wp-content/uploads/2016/03/Contribui%C3%A7%C3%B5es.pdf" TargetMode="External"/><Relationship Id="rId214" Type="http://schemas.openxmlformats.org/officeDocument/2006/relationships/hyperlink" Target="http://gestaourbana.prefeitura.sp.gov.br/wp-content/uploads/2014/08/ACT_Contribuicoes_Consolidadas_Out-Dez2016_Rev01.pdf" TargetMode="External"/><Relationship Id="rId235" Type="http://schemas.openxmlformats.org/officeDocument/2006/relationships/hyperlink" Target="http://gestaourbana.prefeitura.sp.gov.br/arquivos/arco_tiete/ARCO_TIETE_2aFase_RelResumo_DO_Nov.pdf" TargetMode="External"/><Relationship Id="rId256" Type="http://schemas.openxmlformats.org/officeDocument/2006/relationships/hyperlink" Target="http://gestaourbana.prefeitura.sp.gov.br/wp-content/uploads/piu-monitoramento/NU2_ConvocacaoInstancia_GGOUCFL_2a_RE_convocacao_2018_05_22.pdf" TargetMode="External"/><Relationship Id="rId277" Type="http://schemas.openxmlformats.org/officeDocument/2006/relationships/hyperlink" Target="https://sei.prefeitura.sp.gov.br/sei/modulos/pesquisa/md_pesq_processo_exibir.php?XJe606xoyp3QxxkeXOtNa0fx5PPdOBVgkXyyCkRr268Y7xoi5fMBgzr21Gi2DD48HqC6CR8GlHl6lm-9YjSC56Ay4yu3KleDIeNHJ7vqVDq1uR875mRDMtfiiekNms5e" TargetMode="External"/><Relationship Id="rId298" Type="http://schemas.openxmlformats.org/officeDocument/2006/relationships/hyperlink" Target="http://diariooficial.imprensaoficial.com.br/nav_cidade/index.asp?c=1&amp;e=20190405&amp;p=1&amp;clipID=192ed330ff5f162d14f8b0ecfb416551" TargetMode="External"/><Relationship Id="rId116" Type="http://schemas.openxmlformats.org/officeDocument/2006/relationships/hyperlink" Target="http://minuta.gestaourbana.prefeitura.sp.gov.br/piu-act/wp-content/uploads/2016/10/mapas/ACT_99_6U_005_V00.pdf" TargetMode="External"/><Relationship Id="rId137" Type="http://schemas.openxmlformats.org/officeDocument/2006/relationships/hyperlink" Target="http://gestaourbana.prefeitura.sp.gov.br/wp-content/uploads/2016/03/PIU-terminais-municipais_consultas-publicas_2017-08.pdf" TargetMode="External"/><Relationship Id="rId158" Type="http://schemas.openxmlformats.org/officeDocument/2006/relationships/hyperlink" Target="http://gestaourbana.prefeitura.sp.gov.br/wp-content/uploads/2016/03/C%C3%B3pia-de-Relat%C3%B3rio-de-Coment%C3%A1rios-Decreto-Minuta-PIU-NESP.pdf" TargetMode="External"/><Relationship Id="rId302" Type="http://schemas.openxmlformats.org/officeDocument/2006/relationships/hyperlink" Target="https://participe.gestaourbana.prefeitura.sp.gov.br/arco-pinheiros-2" TargetMode="External"/><Relationship Id="rId323" Type="http://schemas.openxmlformats.org/officeDocument/2006/relationships/hyperlink" Target="https://gestaourbana.prefeitura.sp.gov.br/noticias/prefeitura-inicia-uma-nova-etapa-de-discussao-do-parque-minhocao/" TargetMode="External"/><Relationship Id="rId344" Type="http://schemas.openxmlformats.org/officeDocument/2006/relationships/hyperlink" Target="http://www.docidadesp.imprensaoficial.com.br/NavegaEdicao.aspx?ClipID=ef864099af32403f25cd52722542026a&amp;PalavraChave=PIU%20vila%20leopoldina" TargetMode="External"/><Relationship Id="rId20" Type="http://schemas.openxmlformats.org/officeDocument/2006/relationships/hyperlink" Target="http://gestaourbana.prefeitura.sp.gov.br/wp-content/uploads/2016/12/DECRETO-N%C2%BA-57569.pdf" TargetMode="External"/><Relationship Id="rId41" Type="http://schemas.openxmlformats.org/officeDocument/2006/relationships/hyperlink" Target="http://gestaourbana.prefeitura.sp.gov.br/wp-content/uploads/2018/03/ACJ_PIU_2018_Santo-Amaro.pdf" TargetMode="External"/><Relationship Id="rId62" Type="http://schemas.openxmlformats.org/officeDocument/2006/relationships/hyperlink" Target="http://gestaourbana.prefeitura.sp.gov.br/wp-content/uploads/2016/03/Contribui%C3%A7%C3%B5es-PIU-ACT.pdf" TargetMode="External"/><Relationship Id="rId83" Type="http://schemas.openxmlformats.org/officeDocument/2006/relationships/hyperlink" Target="http://gestaourbana.prefeitura.sp.gov.br/wp-content/uploads/2016/03/PIU-terminais-municipais_consultas-publicas_2017-08.pdf" TargetMode="External"/><Relationship Id="rId179" Type="http://schemas.openxmlformats.org/officeDocument/2006/relationships/hyperlink" Target="http://www.prefeitura.sp.gov.br/cidade/secretarias/upload/desenvolvimento_urbano/arquivos/orgaos_colegiados/CMPU/CMPU_final.pdf" TargetMode="External"/><Relationship Id="rId365" Type="http://schemas.openxmlformats.org/officeDocument/2006/relationships/printerSettings" Target="../printerSettings/printerSettings2.bin"/><Relationship Id="rId190" Type="http://schemas.openxmlformats.org/officeDocument/2006/relationships/hyperlink" Target="http://www.prefeitura.sp.gov.br/cidade/secretarias/upload/desenvolvimento_urbano/arquivos/mvc/mvc-sub-mooca-z/mvc-sub-mooca-z.pdf" TargetMode="External"/><Relationship Id="rId204" Type="http://schemas.openxmlformats.org/officeDocument/2006/relationships/hyperlink" Target="http://gestaourbana.prefeitura.sp.gov.br/noticias/segunda-audiencia-publica-da-operacao-urbana-mooca-vila-carioca-da-continuidade-a-discussao-sobre-o-licenciamento-ambiental-para-os-bairros-do-tamanduatei/" TargetMode="External"/><Relationship Id="rId225" Type="http://schemas.openxmlformats.org/officeDocument/2006/relationships/hyperlink" Target="http://gestaourbana.prefeitura.sp.gov.br/wp-content/uploads/2014/08/ACT_SumarioExecutivo_R5_Z-1.pdf" TargetMode="External"/><Relationship Id="rId246" Type="http://schemas.openxmlformats.org/officeDocument/2006/relationships/hyperlink" Target="http://www.prefeitura.sp.gov.br/cidade/secretarias/upload/urbanismo/arquivos/cmpu/ACJ_PIU_2018_v13_c_CMPU.pdf" TargetMode="External"/><Relationship Id="rId267" Type="http://schemas.openxmlformats.org/officeDocument/2006/relationships/hyperlink" Target="https://sei.prefeitura.sp.gov.br/sei/modulos/pesquisa/md_pesq_processo_exibir.php?XJe606xoyp3QxxkeXOtNa0fx5PPdOBVgkXyyCkRr268Y7xoi5fMBgzr21Gi2DD48HqC6CR8GlHl6lm-9YjSC55ySWitBFe42qehcL2tw5RfuRGiET7lEfGVT5gdHgHEJ" TargetMode="External"/><Relationship Id="rId288" Type="http://schemas.openxmlformats.org/officeDocument/2006/relationships/hyperlink" Target="http://gestaourbana.prefeitura.sp.gov.br/wp-content/uploads/piu-monitoramento/PA_20160193579_6/PA" TargetMode="External"/><Relationship Id="rId106" Type="http://schemas.openxmlformats.org/officeDocument/2006/relationships/hyperlink" Target="http://minuta.gestaourbana.prefeitura.sp.gov.br/piu-act/wp-content/uploads/2016/10/quadros/Quadro_1D.pdf" TargetMode="External"/><Relationship Id="rId127" Type="http://schemas.openxmlformats.org/officeDocument/2006/relationships/hyperlink" Target="https://www.youtube.com/watch?v=xCpVr4AxAsY" TargetMode="External"/><Relationship Id="rId313" Type="http://schemas.openxmlformats.org/officeDocument/2006/relationships/hyperlink" Target="https://gestaourbana.prefeitura.sp.gov.br/estruturacao-territorial/piu/piu-setor-central/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..\01_Documenta&#231;&#227;o\08_PIU_Pacaembu" TargetMode="External"/><Relationship Id="rId13" Type="http://schemas.openxmlformats.org/officeDocument/2006/relationships/hyperlink" Target="..\01_Documenta&#231;&#227;o\16_Bairros_Tamanduate&#237;" TargetMode="External"/><Relationship Id="rId18" Type="http://schemas.openxmlformats.org/officeDocument/2006/relationships/hyperlink" Target="..\05_Arquivos%20para%20Comunica&#231;&#227;o\4_arquivos%20gestao%20urbana\9_Documentos%20PIU%20Vila%20Olimpia" TargetMode="External"/><Relationship Id="rId26" Type="http://schemas.openxmlformats.org/officeDocument/2006/relationships/hyperlink" Target="..\05_Arquivos%20para%20Comunica&#231;&#227;o\4_arquivos%20gestao%20urbana\11_Documentos%20PIU%20Setor%20Central" TargetMode="External"/><Relationship Id="rId3" Type="http://schemas.openxmlformats.org/officeDocument/2006/relationships/hyperlink" Target="..\01_Documenta&#231;&#227;o\02_PIU_Vila_Leopoldina" TargetMode="External"/><Relationship Id="rId21" Type="http://schemas.openxmlformats.org/officeDocument/2006/relationships/hyperlink" Target="..\05_Arquivos%20para%20Comunica&#231;&#227;o\4_arquivos%20gestao%20urbana\3_Documentos%20PIU%20Arco%20Tiete" TargetMode="External"/><Relationship Id="rId34" Type="http://schemas.openxmlformats.org/officeDocument/2006/relationships/hyperlink" Target="http://www.prefeitura.sp.gov.br/cidade/secretarias/upload/desenvolvimento_urbano/sp_urbanismo/FARIA_LIMA/2018/GGOUCFL_2a_RE_convocacao_2018_05_22.pdf" TargetMode="External"/><Relationship Id="rId7" Type="http://schemas.openxmlformats.org/officeDocument/2006/relationships/hyperlink" Target="..\01_Documenta&#231;&#227;o\07_PL_Anhembi" TargetMode="External"/><Relationship Id="rId12" Type="http://schemas.openxmlformats.org/officeDocument/2006/relationships/hyperlink" Target="..\01_Documenta&#231;&#227;o\012_PIU_Arco_Pinheiros" TargetMode="External"/><Relationship Id="rId17" Type="http://schemas.openxmlformats.org/officeDocument/2006/relationships/hyperlink" Target="..\05_Arquivos%20para%20Comunica&#231;&#227;o\4_arquivos%20gestao%20urbana\2_Documentos%20PIU%20Vila%20Leopoldina" TargetMode="External"/><Relationship Id="rId25" Type="http://schemas.openxmlformats.org/officeDocument/2006/relationships/hyperlink" Target="..\05_Arquivos%20para%20Comunica&#231;&#227;o\4_arquivos%20gestao%20urbana\5_Documentos%20PIU%20Arco%20Jurubatuba" TargetMode="External"/><Relationship Id="rId33" Type="http://schemas.openxmlformats.org/officeDocument/2006/relationships/hyperlink" Target="http://www.prefeitura.sp.gov.br/cidade/secretarias/upload/desenvolvimento_urbano/sp_urbanismo/FARIA_LIMA/2018/GGOUCFL_2a_RE_convocacao_2018_05_22.pdf" TargetMode="External"/><Relationship Id="rId2" Type="http://schemas.openxmlformats.org/officeDocument/2006/relationships/hyperlink" Target="..\01_Documenta&#231;&#227;o\01_PIU_Rio_Branco" TargetMode="External"/><Relationship Id="rId16" Type="http://schemas.openxmlformats.org/officeDocument/2006/relationships/hyperlink" Target="..\01_Documenta&#231;&#227;o\19_PIU_Terminal_Princesa_Isabel" TargetMode="External"/><Relationship Id="rId20" Type="http://schemas.openxmlformats.org/officeDocument/2006/relationships/hyperlink" Target="..\05_Arquivos%20para%20Comunica&#231;&#227;o\4_arquivos%20gestao%20urbana\8_Documentos%20PIU%20Pacaembu" TargetMode="External"/><Relationship Id="rId29" Type="http://schemas.openxmlformats.org/officeDocument/2006/relationships/hyperlink" Target="..\05_Arquivos%20para%20Comunica&#231;&#227;o\4_arquivos%20gestao%20urbana\17_Documentos%20PIU%20Terminal%20Capelinha" TargetMode="External"/><Relationship Id="rId1" Type="http://schemas.openxmlformats.org/officeDocument/2006/relationships/hyperlink" Target="http://minuta.gestaourbana.prefeitura.sp.gov.br/piu-anhembi/" TargetMode="External"/><Relationship Id="rId6" Type="http://schemas.openxmlformats.org/officeDocument/2006/relationships/hyperlink" Target="..\01_Documenta&#231;&#227;o\05_PIU_Arco_Jurubatuba" TargetMode="External"/><Relationship Id="rId11" Type="http://schemas.openxmlformats.org/officeDocument/2006/relationships/hyperlink" Target="..\01_Documenta&#231;&#227;o\011_PIU_Area_Central" TargetMode="External"/><Relationship Id="rId24" Type="http://schemas.openxmlformats.org/officeDocument/2006/relationships/hyperlink" Target="..\05_Arquivos%20para%20Comunica&#231;&#227;o\4_arquivos%20gestao%20urbana\4_Documentos%20PIU%20NESP" TargetMode="External"/><Relationship Id="rId32" Type="http://schemas.openxmlformats.org/officeDocument/2006/relationships/hyperlink" Target="http://gestaourbana.prefeitura.sp.gov.br/noticias/prefeitura-abre-consulta-publica-do-projeto-de-lei-para-o-piu-anhembi/" TargetMode="External"/><Relationship Id="rId5" Type="http://schemas.openxmlformats.org/officeDocument/2006/relationships/hyperlink" Target="..\01_Documenta&#231;&#227;o\04_PIU_NESP" TargetMode="External"/><Relationship Id="rId15" Type="http://schemas.openxmlformats.org/officeDocument/2006/relationships/hyperlink" Target="..\01_Documenta&#231;&#227;o\18_PIU_Terminal_Campo_Limpo" TargetMode="External"/><Relationship Id="rId23" Type="http://schemas.openxmlformats.org/officeDocument/2006/relationships/hyperlink" Target="..\05_Arquivos%20para%20Comunica&#231;&#227;o\4_arquivos%20gestao%20urbana\1_Documentos%20PIU%20Rio%20Branco" TargetMode="External"/><Relationship Id="rId28" Type="http://schemas.openxmlformats.org/officeDocument/2006/relationships/hyperlink" Target="..\05_Arquivos%20para%20Comunica&#231;&#227;o\4_arquivos%20gestao%20urbana\16_Documentos%20Bairros%20do%20Tamanduate&#237;" TargetMode="External"/><Relationship Id="rId36" Type="http://schemas.openxmlformats.org/officeDocument/2006/relationships/printerSettings" Target="../printerSettings/printerSettings3.bin"/><Relationship Id="rId10" Type="http://schemas.openxmlformats.org/officeDocument/2006/relationships/hyperlink" Target="..\01_Documenta&#231;&#227;o\010_PIU_Nacoes_Unidas" TargetMode="External"/><Relationship Id="rId19" Type="http://schemas.openxmlformats.org/officeDocument/2006/relationships/hyperlink" Target="..\05_Arquivos%20para%20Comunica&#231;&#227;o\4_arquivos%20gestao%20urbana\7_Documentos%20PL%20Anhembi" TargetMode="External"/><Relationship Id="rId31" Type="http://schemas.openxmlformats.org/officeDocument/2006/relationships/hyperlink" Target="..\05_Arquivos%20para%20Comunica&#231;&#227;o\4_arquivos%20gestao%20urbana\19_Documentos%20PIU%20Terminal%20-%20Princesa%20Isabel" TargetMode="External"/><Relationship Id="rId4" Type="http://schemas.openxmlformats.org/officeDocument/2006/relationships/hyperlink" Target="..\01_Documenta&#231;&#227;o\03_PIU_Arco_Tiete" TargetMode="External"/><Relationship Id="rId9" Type="http://schemas.openxmlformats.org/officeDocument/2006/relationships/hyperlink" Target="..\01_Documenta&#231;&#227;o\09_PIU_Vila_Olimpia" TargetMode="External"/><Relationship Id="rId14" Type="http://schemas.openxmlformats.org/officeDocument/2006/relationships/hyperlink" Target="..\01_Documenta&#231;&#227;o\17_PIU_Terminal_Capelinha" TargetMode="External"/><Relationship Id="rId22" Type="http://schemas.openxmlformats.org/officeDocument/2006/relationships/hyperlink" Target="..\05_Arquivos%20para%20Comunica&#231;&#227;o\4_arquivos%20gestao%20urbana\10_Documentos%20P&#205;U%20Nacoes%20Unidas" TargetMode="External"/><Relationship Id="rId27" Type="http://schemas.openxmlformats.org/officeDocument/2006/relationships/hyperlink" Target="..\05_Arquivos%20para%20Comunica&#231;&#227;o\4_arquivos%20gestao%20urbana\12_Documentos%20PIU%20Arco%20Pinheiros" TargetMode="External"/><Relationship Id="rId30" Type="http://schemas.openxmlformats.org/officeDocument/2006/relationships/hyperlink" Target="..\05_Arquivos%20para%20Comunica&#231;&#227;o\4_arquivos%20gestao%20urbana\18_Documentos%20PIU%20Terminal%20Campo%20Limpo" TargetMode="External"/><Relationship Id="rId35" Type="http://schemas.openxmlformats.org/officeDocument/2006/relationships/hyperlink" Target="http://gestaourbana.prefeitura.sp.gov.br/wp-content/uploads/piu-monitorament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Plan1"/>
  <dimension ref="A1:S16"/>
  <sheetViews>
    <sheetView workbookViewId="0">
      <selection activeCell="D32" sqref="D32"/>
    </sheetView>
  </sheetViews>
  <sheetFormatPr defaultRowHeight="15"/>
  <cols>
    <col min="1" max="1" width="20.28515625" bestFit="1" customWidth="1"/>
    <col min="19" max="19" width="12.28515625" customWidth="1"/>
  </cols>
  <sheetData>
    <row r="1" spans="1:19" ht="18.75">
      <c r="A1" s="8" t="s">
        <v>37</v>
      </c>
    </row>
    <row r="3" spans="1:19">
      <c r="A3" s="7" t="s">
        <v>30</v>
      </c>
      <c r="B3" s="300" t="s">
        <v>35</v>
      </c>
      <c r="C3" s="300"/>
      <c r="D3" s="300"/>
      <c r="E3" s="300"/>
      <c r="F3" s="300"/>
      <c r="G3" s="300"/>
      <c r="H3" s="300"/>
      <c r="I3" s="300"/>
      <c r="J3" s="300"/>
      <c r="K3" s="300"/>
      <c r="L3" s="300"/>
      <c r="M3" s="300"/>
      <c r="N3" s="300"/>
      <c r="O3" s="300"/>
      <c r="P3" s="300"/>
      <c r="Q3" s="300"/>
      <c r="R3" s="300"/>
      <c r="S3" s="300"/>
    </row>
    <row r="4" spans="1:19">
      <c r="A4" s="9" t="s">
        <v>60</v>
      </c>
      <c r="B4" s="11" t="s">
        <v>36</v>
      </c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9"/>
    </row>
    <row r="5" spans="1:19">
      <c r="A5" s="10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10"/>
    </row>
    <row r="6" spans="1:19">
      <c r="A6" s="10" t="s">
        <v>31</v>
      </c>
      <c r="B6" s="6" t="s">
        <v>38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10"/>
    </row>
    <row r="7" spans="1:19">
      <c r="A7" s="10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10"/>
    </row>
    <row r="8" spans="1:19">
      <c r="A8" s="10" t="s">
        <v>32</v>
      </c>
      <c r="B8" s="6" t="s">
        <v>33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10"/>
    </row>
    <row r="9" spans="1:19">
      <c r="A9" s="10"/>
      <c r="B9" s="6" t="s">
        <v>34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10"/>
    </row>
    <row r="10" spans="1:19">
      <c r="A10" s="10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10"/>
    </row>
    <row r="11" spans="1:19">
      <c r="A11" s="10" t="s">
        <v>29</v>
      </c>
      <c r="B11" s="6" t="s">
        <v>61</v>
      </c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10"/>
    </row>
    <row r="12" spans="1:19">
      <c r="A12" s="10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10"/>
    </row>
    <row r="13" spans="1:19">
      <c r="A13" s="10" t="s">
        <v>62</v>
      </c>
      <c r="B13" s="6" t="s">
        <v>63</v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10"/>
    </row>
    <row r="14" spans="1:19">
      <c r="A14" s="10"/>
      <c r="S14" s="10"/>
    </row>
    <row r="15" spans="1:19">
      <c r="A15" s="10" t="s">
        <v>396</v>
      </c>
      <c r="B15" s="24" t="s">
        <v>397</v>
      </c>
      <c r="S15" s="10"/>
    </row>
    <row r="16" spans="1:19">
      <c r="A16" s="10"/>
      <c r="S16" s="10"/>
    </row>
  </sheetData>
  <mergeCells count="1">
    <mergeCell ref="B3:S3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>
  <sheetPr codeName="Plan2"/>
  <dimension ref="A1:N158"/>
  <sheetViews>
    <sheetView zoomScale="70" zoomScaleNormal="70" workbookViewId="0">
      <selection activeCell="L3" sqref="L3:M15"/>
    </sheetView>
  </sheetViews>
  <sheetFormatPr defaultRowHeight="15"/>
  <cols>
    <col min="1" max="1" width="5.140625" style="13" bestFit="1" customWidth="1"/>
    <col min="2" max="2" width="52.42578125" style="13" bestFit="1" customWidth="1"/>
    <col min="3" max="3" width="7.5703125" style="13" bestFit="1" customWidth="1"/>
    <col min="4" max="4" width="7.42578125" style="13" bestFit="1" customWidth="1"/>
    <col min="5" max="5" width="7.42578125" style="13" customWidth="1"/>
    <col min="6" max="6" width="9.5703125" style="14" bestFit="1" customWidth="1"/>
    <col min="7" max="7" width="27.85546875" style="13" bestFit="1" customWidth="1"/>
    <col min="8" max="8" width="77.42578125" style="50" bestFit="1" customWidth="1"/>
    <col min="9" max="9" width="33.42578125" bestFit="1" customWidth="1"/>
    <col min="10" max="10" width="27.7109375" bestFit="1" customWidth="1"/>
    <col min="11" max="11" width="33.85546875" bestFit="1" customWidth="1"/>
    <col min="12" max="12" width="12.7109375" bestFit="1" customWidth="1"/>
    <col min="13" max="13" width="27.85546875" customWidth="1"/>
    <col min="14" max="14" width="13.140625" bestFit="1" customWidth="1"/>
    <col min="15" max="15" width="8.5703125" bestFit="1" customWidth="1"/>
    <col min="16" max="16" width="8.7109375" bestFit="1" customWidth="1"/>
    <col min="17" max="17" width="10.7109375" bestFit="1" customWidth="1"/>
    <col min="18" max="18" width="11.7109375" bestFit="1" customWidth="1"/>
    <col min="19" max="19" width="8.42578125" bestFit="1" customWidth="1"/>
    <col min="20" max="20" width="8.28515625" bestFit="1" customWidth="1"/>
    <col min="21" max="21" width="11.7109375" bestFit="1" customWidth="1"/>
    <col min="22" max="22" width="11.140625" bestFit="1" customWidth="1"/>
    <col min="23" max="23" width="7.7109375" bestFit="1" customWidth="1"/>
    <col min="24" max="24" width="15.42578125" bestFit="1" customWidth="1"/>
    <col min="25" max="25" width="16.5703125" bestFit="1" customWidth="1"/>
    <col min="26" max="26" width="8.28515625" bestFit="1" customWidth="1"/>
    <col min="27" max="27" width="10.42578125" bestFit="1" customWidth="1"/>
    <col min="28" max="29" width="10.7109375" bestFit="1" customWidth="1"/>
    <col min="30" max="30" width="9.7109375" bestFit="1" customWidth="1"/>
    <col min="31" max="31" width="9" bestFit="1" customWidth="1"/>
    <col min="32" max="32" width="10.140625" bestFit="1" customWidth="1"/>
    <col min="33" max="33" width="10.5703125" bestFit="1" customWidth="1"/>
    <col min="34" max="34" width="11" bestFit="1" customWidth="1"/>
    <col min="35" max="35" width="11.28515625" bestFit="1" customWidth="1"/>
    <col min="36" max="36" width="12.42578125" bestFit="1" customWidth="1"/>
    <col min="37" max="37" width="11" bestFit="1" customWidth="1"/>
    <col min="38" max="38" width="8.42578125" bestFit="1" customWidth="1"/>
    <col min="39" max="39" width="8.5703125" bestFit="1" customWidth="1"/>
    <col min="40" max="41" width="8.42578125" bestFit="1" customWidth="1"/>
    <col min="42" max="42" width="13.140625" bestFit="1" customWidth="1"/>
    <col min="43" max="44" width="11" bestFit="1" customWidth="1"/>
    <col min="45" max="45" width="14.85546875" bestFit="1" customWidth="1"/>
    <col min="46" max="46" width="13.85546875" bestFit="1" customWidth="1"/>
    <col min="47" max="47" width="10.42578125" bestFit="1" customWidth="1"/>
    <col min="48" max="48" width="7.7109375" bestFit="1" customWidth="1"/>
    <col min="49" max="49" width="8.85546875" bestFit="1" customWidth="1"/>
    <col min="50" max="50" width="8.42578125" bestFit="1" customWidth="1"/>
    <col min="51" max="51" width="16.42578125" bestFit="1" customWidth="1"/>
    <col min="52" max="52" width="6.28515625" bestFit="1" customWidth="1"/>
    <col min="53" max="53" width="11.42578125" bestFit="1" customWidth="1"/>
    <col min="54" max="54" width="9.85546875" bestFit="1" customWidth="1"/>
    <col min="55" max="55" width="10.42578125" bestFit="1" customWidth="1"/>
    <col min="56" max="56" width="8" bestFit="1" customWidth="1"/>
    <col min="57" max="57" width="10.85546875" bestFit="1" customWidth="1"/>
    <col min="58" max="58" width="11.5703125" bestFit="1" customWidth="1"/>
    <col min="59" max="59" width="9" bestFit="1" customWidth="1"/>
    <col min="60" max="60" width="16.5703125" bestFit="1" customWidth="1"/>
    <col min="61" max="61" width="13.85546875" bestFit="1" customWidth="1"/>
    <col min="62" max="62" width="10.140625" bestFit="1" customWidth="1"/>
    <col min="63" max="63" width="10.5703125" bestFit="1" customWidth="1"/>
    <col min="64" max="64" width="8.85546875" bestFit="1" customWidth="1"/>
    <col min="65" max="65" width="10.7109375" bestFit="1" customWidth="1"/>
    <col min="66" max="66" width="8.7109375" bestFit="1" customWidth="1"/>
    <col min="67" max="68" width="16.42578125" bestFit="1" customWidth="1"/>
    <col min="69" max="69" width="13.85546875" bestFit="1" customWidth="1"/>
    <col min="70" max="70" width="20" bestFit="1" customWidth="1"/>
    <col min="71" max="71" width="9.7109375" bestFit="1" customWidth="1"/>
    <col min="72" max="72" width="9" bestFit="1" customWidth="1"/>
    <col min="73" max="73" width="10.140625" bestFit="1" customWidth="1"/>
    <col min="74" max="74" width="10.5703125" bestFit="1" customWidth="1"/>
    <col min="75" max="75" width="11" bestFit="1" customWidth="1"/>
    <col min="76" max="76" width="11.28515625" bestFit="1" customWidth="1"/>
    <col min="77" max="77" width="14.85546875" bestFit="1" customWidth="1"/>
    <col min="78" max="78" width="12" bestFit="1" customWidth="1"/>
    <col min="79" max="79" width="17" bestFit="1" customWidth="1"/>
    <col min="80" max="80" width="11.7109375" bestFit="1" customWidth="1"/>
    <col min="81" max="81" width="10.28515625" bestFit="1" customWidth="1"/>
    <col min="82" max="82" width="9.42578125" bestFit="1" customWidth="1"/>
    <col min="83" max="83" width="16" bestFit="1" customWidth="1"/>
    <col min="84" max="84" width="16.28515625" bestFit="1" customWidth="1"/>
    <col min="85" max="85" width="11.28515625" bestFit="1" customWidth="1"/>
    <col min="86" max="86" width="10.28515625" bestFit="1" customWidth="1"/>
    <col min="87" max="87" width="9.42578125" bestFit="1" customWidth="1"/>
    <col min="88" max="88" width="11" bestFit="1" customWidth="1"/>
    <col min="89" max="89" width="12.28515625" bestFit="1" customWidth="1"/>
    <col min="90" max="90" width="13.85546875" bestFit="1" customWidth="1"/>
    <col min="91" max="91" width="10.42578125" bestFit="1" customWidth="1"/>
    <col min="92" max="92" width="8.7109375" bestFit="1" customWidth="1"/>
    <col min="93" max="93" width="8.42578125" bestFit="1" customWidth="1"/>
    <col min="94" max="94" width="11.42578125" bestFit="1" customWidth="1"/>
    <col min="95" max="95" width="12.140625" bestFit="1" customWidth="1"/>
    <col min="96" max="96" width="9.85546875" bestFit="1" customWidth="1"/>
    <col min="97" max="97" width="12.85546875" bestFit="1" customWidth="1"/>
    <col min="98" max="98" width="12.140625" bestFit="1" customWidth="1"/>
    <col min="99" max="99" width="6.42578125" bestFit="1" customWidth="1"/>
    <col min="100" max="100" width="12" bestFit="1" customWidth="1"/>
    <col min="101" max="101" width="10.42578125" bestFit="1" customWidth="1"/>
    <col min="102" max="102" width="9.7109375" bestFit="1" customWidth="1"/>
    <col min="103" max="103" width="9" bestFit="1" customWidth="1"/>
    <col min="104" max="104" width="10.140625" bestFit="1" customWidth="1"/>
    <col min="105" max="105" width="10.5703125" bestFit="1" customWidth="1"/>
    <col min="106" max="106" width="11" bestFit="1" customWidth="1"/>
    <col min="107" max="107" width="11.28515625" bestFit="1" customWidth="1"/>
    <col min="108" max="108" width="13.28515625" bestFit="1" customWidth="1"/>
    <col min="109" max="109" width="16.7109375" bestFit="1" customWidth="1"/>
    <col min="110" max="110" width="9" bestFit="1" customWidth="1"/>
    <col min="111" max="111" width="10.42578125" bestFit="1" customWidth="1"/>
    <col min="112" max="112" width="9.28515625" bestFit="1" customWidth="1"/>
    <col min="113" max="113" width="7.7109375" bestFit="1" customWidth="1"/>
    <col min="114" max="114" width="15.42578125" bestFit="1" customWidth="1"/>
    <col min="115" max="115" width="10" bestFit="1" customWidth="1"/>
    <col min="116" max="116" width="9" bestFit="1" customWidth="1"/>
    <col min="117" max="117" width="8.5703125" bestFit="1" customWidth="1"/>
    <col min="118" max="118" width="13.140625" bestFit="1" customWidth="1"/>
    <col min="120" max="120" width="5.85546875" bestFit="1" customWidth="1"/>
    <col min="121" max="121" width="7.28515625" bestFit="1" customWidth="1"/>
    <col min="123" max="123" width="7.140625" bestFit="1" customWidth="1"/>
    <col min="124" max="124" width="8.28515625" bestFit="1" customWidth="1"/>
    <col min="125" max="125" width="10.7109375" bestFit="1" customWidth="1"/>
    <col min="126" max="126" width="17.42578125" bestFit="1" customWidth="1"/>
    <col min="128" max="128" width="8.7109375" bestFit="1" customWidth="1"/>
    <col min="129" max="130" width="4" bestFit="1" customWidth="1"/>
    <col min="131" max="131" width="5.140625" bestFit="1" customWidth="1"/>
    <col min="132" max="132" width="9" bestFit="1" customWidth="1"/>
    <col min="133" max="133" width="5.85546875" bestFit="1" customWidth="1"/>
    <col min="134" max="134" width="10.7109375" bestFit="1" customWidth="1"/>
    <col min="135" max="135" width="12" bestFit="1" customWidth="1"/>
    <col min="136" max="136" width="10.42578125" bestFit="1" customWidth="1"/>
    <col min="137" max="137" width="20.140625" bestFit="1" customWidth="1"/>
    <col min="139" max="139" width="7.42578125" bestFit="1" customWidth="1"/>
    <col min="140" max="142" width="4" bestFit="1" customWidth="1"/>
    <col min="143" max="143" width="12.5703125" bestFit="1" customWidth="1"/>
    <col min="144" max="144" width="21.7109375" bestFit="1" customWidth="1"/>
    <col min="145" max="145" width="7.85546875" bestFit="1" customWidth="1"/>
  </cols>
  <sheetData>
    <row r="1" spans="1:14">
      <c r="A1" s="22" t="s">
        <v>40</v>
      </c>
      <c r="B1" s="22"/>
      <c r="C1" s="22"/>
      <c r="D1" s="22"/>
      <c r="E1" s="22"/>
      <c r="F1" s="21"/>
      <c r="G1" s="22"/>
      <c r="I1" s="5"/>
      <c r="L1" s="5" t="s">
        <v>51</v>
      </c>
    </row>
    <row r="3" spans="1:14">
      <c r="A3" s="16" t="s">
        <v>13</v>
      </c>
      <c r="B3" s="16" t="s">
        <v>39</v>
      </c>
      <c r="C3" s="16" t="s">
        <v>1</v>
      </c>
      <c r="D3" s="16" t="s">
        <v>28</v>
      </c>
      <c r="E3" s="16" t="s">
        <v>396</v>
      </c>
      <c r="F3" s="15" t="s">
        <v>49</v>
      </c>
      <c r="G3" s="15" t="s">
        <v>50</v>
      </c>
      <c r="H3" s="16" t="s">
        <v>66</v>
      </c>
      <c r="I3" s="304" t="s">
        <v>398</v>
      </c>
      <c r="J3" s="305"/>
      <c r="K3" s="306"/>
      <c r="L3" s="83" t="s">
        <v>49</v>
      </c>
      <c r="M3" s="26" t="s">
        <v>50</v>
      </c>
      <c r="N3" s="23"/>
    </row>
    <row r="4" spans="1:14">
      <c r="A4" s="39">
        <v>1</v>
      </c>
      <c r="B4" s="41" t="e">
        <f>HLOOKUP($A4,#REF!,10,FALSE)</f>
        <v>#REF!</v>
      </c>
      <c r="C4" s="17" t="e">
        <f>HLOOKUP($A4,#REF!,8,FALSE)</f>
        <v>#REF!</v>
      </c>
      <c r="D4" s="19" t="e">
        <f>HLOOKUP($A4,#REF!,9,FALSE)</f>
        <v>#REF!</v>
      </c>
      <c r="E4" s="20" t="e">
        <f>HLOOKUP($A4,#REF!,3,FALSE)</f>
        <v>#REF!</v>
      </c>
      <c r="F4" s="25" t="e">
        <f>HLOOKUP($A4,#REF!,2,FALSE)</f>
        <v>#REF!</v>
      </c>
      <c r="G4" s="29" t="e">
        <f>VLOOKUP($F4,$L$4:$M$15,2,0)</f>
        <v>#REF!</v>
      </c>
      <c r="H4" s="56" t="s">
        <v>390</v>
      </c>
      <c r="I4" s="57"/>
      <c r="J4" s="58"/>
      <c r="K4" s="59"/>
      <c r="L4" s="84">
        <v>1</v>
      </c>
      <c r="M4" s="27" t="s">
        <v>52</v>
      </c>
    </row>
    <row r="5" spans="1:14">
      <c r="A5" s="40">
        <v>2</v>
      </c>
      <c r="B5" s="41" t="e">
        <f>HLOOKUP($A5,#REF!,10,FALSE)</f>
        <v>#REF!</v>
      </c>
      <c r="C5" s="18" t="e">
        <f>HLOOKUP($A5,#REF!,8,FALSE)</f>
        <v>#REF!</v>
      </c>
      <c r="D5" s="20" t="e">
        <f>HLOOKUP($A5,#REF!,9,FALSE)</f>
        <v>#REF!</v>
      </c>
      <c r="E5" s="20" t="e">
        <f>HLOOKUP($A5,#REF!,3,FALSE)</f>
        <v>#REF!</v>
      </c>
      <c r="F5" s="25" t="e">
        <f>HLOOKUP($A5,#REF!,2,FALSE)</f>
        <v>#REF!</v>
      </c>
      <c r="G5" s="29" t="e">
        <f t="shared" ref="G5:G68" si="0">VLOOKUP($F5,$L$4:$M$15,2,0)</f>
        <v>#REF!</v>
      </c>
      <c r="H5" s="51"/>
      <c r="I5" s="57"/>
      <c r="J5" s="58"/>
      <c r="K5" s="59"/>
      <c r="L5" s="84">
        <v>2</v>
      </c>
      <c r="M5" s="27" t="s">
        <v>53</v>
      </c>
    </row>
    <row r="6" spans="1:14">
      <c r="A6" s="40">
        <v>3</v>
      </c>
      <c r="B6" s="41" t="e">
        <f>HLOOKUP($A6,#REF!,10,FALSE)</f>
        <v>#REF!</v>
      </c>
      <c r="C6" s="18" t="e">
        <f>HLOOKUP($A6,#REF!,8,FALSE)</f>
        <v>#REF!</v>
      </c>
      <c r="D6" s="20" t="e">
        <f>HLOOKUP($A6,#REF!,9,FALSE)</f>
        <v>#REF!</v>
      </c>
      <c r="E6" s="20" t="e">
        <f>HLOOKUP($A6,#REF!,3,FALSE)</f>
        <v>#REF!</v>
      </c>
      <c r="F6" s="25" t="e">
        <f>HLOOKUP($A6,#REF!,2,FALSE)</f>
        <v>#REF!</v>
      </c>
      <c r="G6" s="29" t="e">
        <f t="shared" si="0"/>
        <v>#REF!</v>
      </c>
      <c r="H6" s="51"/>
      <c r="I6" s="57"/>
      <c r="J6" s="58"/>
      <c r="K6" s="59"/>
      <c r="L6" s="84">
        <v>3</v>
      </c>
      <c r="M6" s="27" t="s">
        <v>54</v>
      </c>
    </row>
    <row r="7" spans="1:14">
      <c r="A7" s="40">
        <v>4</v>
      </c>
      <c r="B7" s="41" t="e">
        <f>HLOOKUP($A7,#REF!,10,FALSE)</f>
        <v>#REF!</v>
      </c>
      <c r="C7" s="18" t="e">
        <f>HLOOKUP($A7,#REF!,8,FALSE)</f>
        <v>#REF!</v>
      </c>
      <c r="D7" s="20" t="e">
        <f>HLOOKUP($A7,#REF!,9,FALSE)</f>
        <v>#REF!</v>
      </c>
      <c r="E7" s="20" t="e">
        <f>HLOOKUP($A7,#REF!,3,FALSE)</f>
        <v>#REF!</v>
      </c>
      <c r="F7" s="25" t="e">
        <f>HLOOKUP($A7,#REF!,2,FALSE)</f>
        <v>#REF!</v>
      </c>
      <c r="G7" s="29" t="e">
        <f t="shared" si="0"/>
        <v>#REF!</v>
      </c>
      <c r="H7" s="51"/>
      <c r="I7" s="57"/>
      <c r="J7" s="58"/>
      <c r="K7" s="59"/>
      <c r="L7" s="84">
        <v>4</v>
      </c>
      <c r="M7" s="27" t="s">
        <v>55</v>
      </c>
    </row>
    <row r="8" spans="1:14">
      <c r="A8" s="40">
        <v>5</v>
      </c>
      <c r="B8" s="41" t="e">
        <f>HLOOKUP($A8,#REF!,10,FALSE)</f>
        <v>#REF!</v>
      </c>
      <c r="C8" s="18" t="e">
        <f>HLOOKUP($A8,#REF!,8,FALSE)</f>
        <v>#REF!</v>
      </c>
      <c r="D8" s="20" t="e">
        <f>HLOOKUP($A8,#REF!,9,FALSE)</f>
        <v>#REF!</v>
      </c>
      <c r="E8" s="20" t="e">
        <f>HLOOKUP($A8,#REF!,3,FALSE)</f>
        <v>#REF!</v>
      </c>
      <c r="F8" s="25" t="e">
        <f>HLOOKUP($A8,#REF!,2,FALSE)</f>
        <v>#REF!</v>
      </c>
      <c r="G8" s="29" t="e">
        <f t="shared" si="0"/>
        <v>#REF!</v>
      </c>
      <c r="H8" s="51"/>
      <c r="I8" s="57"/>
      <c r="J8" s="58"/>
      <c r="K8" s="59"/>
      <c r="L8" s="84">
        <v>5</v>
      </c>
      <c r="M8" s="27" t="s">
        <v>56</v>
      </c>
    </row>
    <row r="9" spans="1:14">
      <c r="A9" s="40">
        <v>6</v>
      </c>
      <c r="B9" s="41" t="e">
        <f>HLOOKUP($A9,#REF!,10,FALSE)</f>
        <v>#REF!</v>
      </c>
      <c r="C9" s="18" t="e">
        <f>HLOOKUP($A9,#REF!,8,FALSE)</f>
        <v>#REF!</v>
      </c>
      <c r="D9" s="20" t="e">
        <f>HLOOKUP($A9,#REF!,9,FALSE)</f>
        <v>#REF!</v>
      </c>
      <c r="E9" s="20" t="e">
        <f>HLOOKUP($A9,#REF!,3,FALSE)</f>
        <v>#REF!</v>
      </c>
      <c r="F9" s="25" t="e">
        <f>HLOOKUP($A9,#REF!,2,FALSE)</f>
        <v>#REF!</v>
      </c>
      <c r="G9" s="29" t="e">
        <f t="shared" si="0"/>
        <v>#REF!</v>
      </c>
      <c r="H9" s="51"/>
      <c r="I9" s="57"/>
      <c r="J9" s="58"/>
      <c r="K9" s="59"/>
      <c r="L9" s="84">
        <v>6</v>
      </c>
      <c r="M9" s="27" t="s">
        <v>57</v>
      </c>
    </row>
    <row r="10" spans="1:14">
      <c r="A10" s="40">
        <v>7</v>
      </c>
      <c r="B10" s="41" t="e">
        <f>HLOOKUP($A10,#REF!,10,FALSE)</f>
        <v>#REF!</v>
      </c>
      <c r="C10" s="18" t="e">
        <f>HLOOKUP($A10,#REF!,8,FALSE)</f>
        <v>#REF!</v>
      </c>
      <c r="D10" s="20" t="e">
        <f>HLOOKUP($A10,#REF!,9,FALSE)</f>
        <v>#REF!</v>
      </c>
      <c r="E10" s="20" t="e">
        <f>HLOOKUP($A10,#REF!,3,FALSE)</f>
        <v>#REF!</v>
      </c>
      <c r="F10" s="25" t="e">
        <f>HLOOKUP($A10,#REF!,2,FALSE)</f>
        <v>#REF!</v>
      </c>
      <c r="G10" s="29" t="e">
        <f t="shared" si="0"/>
        <v>#REF!</v>
      </c>
      <c r="H10" s="51"/>
      <c r="I10" s="57"/>
      <c r="J10" s="58"/>
      <c r="K10" s="59"/>
      <c r="L10" s="84">
        <v>7</v>
      </c>
      <c r="M10" s="27" t="s">
        <v>58</v>
      </c>
    </row>
    <row r="11" spans="1:14">
      <c r="A11" s="40">
        <v>8</v>
      </c>
      <c r="B11" s="42" t="e">
        <f>HLOOKUP($A11,#REF!,10,FALSE)</f>
        <v>#REF!</v>
      </c>
      <c r="C11" s="18" t="e">
        <f>HLOOKUP($A11,#REF!,8,FALSE)</f>
        <v>#REF!</v>
      </c>
      <c r="D11" s="20" t="e">
        <f>HLOOKUP($A11,#REF!,9,FALSE)</f>
        <v>#REF!</v>
      </c>
      <c r="E11" s="20" t="e">
        <f>HLOOKUP($A11,#REF!,3,FALSE)</f>
        <v>#REF!</v>
      </c>
      <c r="F11" s="25" t="e">
        <f>HLOOKUP($A11,#REF!,2,FALSE)</f>
        <v>#REF!</v>
      </c>
      <c r="G11" s="29" t="e">
        <f t="shared" si="0"/>
        <v>#REF!</v>
      </c>
      <c r="H11" s="51" t="s">
        <v>2</v>
      </c>
      <c r="I11" s="301" t="e">
        <f>"XX"&amp;$F11&amp;"_"&amp;$A11&amp;"_RegistroAdministrativo"</f>
        <v>#REF!</v>
      </c>
      <c r="J11" s="302"/>
      <c r="K11" s="303"/>
      <c r="L11" s="89">
        <v>8</v>
      </c>
      <c r="M11" s="28" t="s">
        <v>59</v>
      </c>
    </row>
    <row r="12" spans="1:14">
      <c r="A12" s="40">
        <v>9</v>
      </c>
      <c r="B12" s="43" t="e">
        <f>HLOOKUP($A12,#REF!,10,FALSE)</f>
        <v>#REF!</v>
      </c>
      <c r="C12" s="18" t="e">
        <f>HLOOKUP($A12,#REF!,8,FALSE)</f>
        <v>#REF!</v>
      </c>
      <c r="D12" s="20" t="e">
        <f>HLOOKUP($A12,#REF!,9,FALSE)</f>
        <v>#REF!</v>
      </c>
      <c r="E12" s="20" t="e">
        <f>HLOOKUP($A12,#REF!,3,FALSE)</f>
        <v>#REF!</v>
      </c>
      <c r="F12" s="25" t="e">
        <f>HLOOKUP($A12,#REF!,2,FALSE)</f>
        <v>#REF!</v>
      </c>
      <c r="G12" s="29" t="e">
        <f t="shared" si="0"/>
        <v>#REF!</v>
      </c>
      <c r="H12" s="51"/>
      <c r="I12" s="57"/>
      <c r="J12" s="58"/>
      <c r="K12" s="59"/>
      <c r="L12" s="85" t="s">
        <v>367</v>
      </c>
      <c r="M12" s="27" t="s">
        <v>481</v>
      </c>
    </row>
    <row r="13" spans="1:14">
      <c r="A13" s="40">
        <v>10</v>
      </c>
      <c r="B13" s="43" t="e">
        <f>HLOOKUP($A13,#REF!,10,FALSE)</f>
        <v>#REF!</v>
      </c>
      <c r="C13" s="18" t="e">
        <f>HLOOKUP($A13,#REF!,8,FALSE)</f>
        <v>#REF!</v>
      </c>
      <c r="D13" s="20" t="e">
        <f>HLOOKUP($A13,#REF!,9,FALSE)</f>
        <v>#REF!</v>
      </c>
      <c r="E13" s="20" t="e">
        <f>HLOOKUP($A13,#REF!,3,FALSE)</f>
        <v>#REF!</v>
      </c>
      <c r="F13" s="25" t="e">
        <f>HLOOKUP($A13,#REF!,2,FALSE)</f>
        <v>#REF!</v>
      </c>
      <c r="G13" s="29" t="e">
        <f t="shared" si="0"/>
        <v>#REF!</v>
      </c>
      <c r="H13" s="51"/>
      <c r="I13" s="57"/>
      <c r="J13" s="58"/>
      <c r="K13" s="59"/>
      <c r="L13" s="85" t="s">
        <v>371</v>
      </c>
      <c r="M13" s="86" t="s">
        <v>482</v>
      </c>
    </row>
    <row r="14" spans="1:14">
      <c r="A14" s="40">
        <v>11</v>
      </c>
      <c r="B14" s="43" t="e">
        <f>HLOOKUP($A14,#REF!,10,FALSE)</f>
        <v>#REF!</v>
      </c>
      <c r="C14" s="18" t="e">
        <f>HLOOKUP($A14,#REF!,8,FALSE)</f>
        <v>#REF!</v>
      </c>
      <c r="D14" s="20" t="e">
        <f>HLOOKUP($A14,#REF!,9,FALSE)</f>
        <v>#REF!</v>
      </c>
      <c r="E14" s="20" t="e">
        <f>HLOOKUP($A14,#REF!,3,FALSE)</f>
        <v>#REF!</v>
      </c>
      <c r="F14" s="25" t="e">
        <f>HLOOKUP($A14,#REF!,2,FALSE)</f>
        <v>#REF!</v>
      </c>
      <c r="G14" s="29" t="e">
        <f t="shared" si="0"/>
        <v>#REF!</v>
      </c>
      <c r="H14" s="51"/>
      <c r="I14" s="57"/>
      <c r="J14" s="58"/>
      <c r="K14" s="59"/>
      <c r="L14" s="85" t="s">
        <v>372</v>
      </c>
      <c r="M14" s="86" t="s">
        <v>0</v>
      </c>
    </row>
    <row r="15" spans="1:14">
      <c r="A15" s="40">
        <v>12</v>
      </c>
      <c r="B15" s="42" t="e">
        <f>HLOOKUP($A15,#REF!,10,FALSE)</f>
        <v>#REF!</v>
      </c>
      <c r="C15" s="18" t="e">
        <f>HLOOKUP($A15,#REF!,8,FALSE)</f>
        <v>#REF!</v>
      </c>
      <c r="D15" s="20" t="e">
        <f>HLOOKUP($A15,#REF!,9,FALSE)</f>
        <v>#REF!</v>
      </c>
      <c r="E15" s="20" t="e">
        <f>HLOOKUP($A15,#REF!,3,FALSE)</f>
        <v>#REF!</v>
      </c>
      <c r="F15" s="25" t="e">
        <f>HLOOKUP($A15,#REF!,2,FALSE)</f>
        <v>#REF!</v>
      </c>
      <c r="G15" s="29" t="e">
        <f t="shared" si="0"/>
        <v>#REF!</v>
      </c>
      <c r="H15" s="51" t="s">
        <v>41</v>
      </c>
      <c r="I15" s="66" t="e">
        <f>"XX"&amp;$F15&amp;"_"&amp;$A15&amp;"_MIP"</f>
        <v>#REF!</v>
      </c>
      <c r="J15" s="302" t="e">
        <f>"XX"&amp;$F15&amp;"_"&amp;$A15&amp;"_Oficio"</f>
        <v>#REF!</v>
      </c>
      <c r="K15" s="303"/>
      <c r="L15" s="87" t="s">
        <v>368</v>
      </c>
      <c r="M15" s="88" t="s">
        <v>483</v>
      </c>
    </row>
    <row r="16" spans="1:14">
      <c r="A16" s="40">
        <v>13</v>
      </c>
      <c r="B16" s="42" t="e">
        <f>HLOOKUP($A16,#REF!,10,FALSE)</f>
        <v>#REF!</v>
      </c>
      <c r="C16" s="18" t="e">
        <f>HLOOKUP($A16,#REF!,8,FALSE)</f>
        <v>#REF!</v>
      </c>
      <c r="D16" s="20" t="e">
        <f>HLOOKUP($A16,#REF!,9,FALSE)</f>
        <v>#REF!</v>
      </c>
      <c r="E16" s="20" t="e">
        <f>HLOOKUP($A16,#REF!,3,FALSE)</f>
        <v>#REF!</v>
      </c>
      <c r="F16" s="25" t="e">
        <f>HLOOKUP($A16,#REF!,2,FALSE)</f>
        <v>#REF!</v>
      </c>
      <c r="G16" s="29" t="e">
        <f t="shared" si="0"/>
        <v>#REF!</v>
      </c>
      <c r="H16" s="53" t="s">
        <v>14</v>
      </c>
      <c r="I16" s="57"/>
      <c r="J16" s="58"/>
      <c r="K16" s="59"/>
    </row>
    <row r="17" spans="1:11">
      <c r="A17" s="40">
        <v>14</v>
      </c>
      <c r="B17" s="42" t="e">
        <f>HLOOKUP($A17,#REF!,10,FALSE)</f>
        <v>#REF!</v>
      </c>
      <c r="C17" s="18" t="e">
        <f>HLOOKUP($A17,#REF!,8,FALSE)</f>
        <v>#REF!</v>
      </c>
      <c r="D17" s="20" t="e">
        <f>HLOOKUP($A17,#REF!,9,FALSE)</f>
        <v>#REF!</v>
      </c>
      <c r="E17" s="20" t="e">
        <f>HLOOKUP($A17,#REF!,3,FALSE)</f>
        <v>#REF!</v>
      </c>
      <c r="F17" s="25" t="e">
        <f>HLOOKUP($A17,#REF!,2,FALSE)</f>
        <v>#REF!</v>
      </c>
      <c r="G17" s="29" t="e">
        <f t="shared" si="0"/>
        <v>#REF!</v>
      </c>
      <c r="H17" s="51"/>
      <c r="I17" s="57"/>
      <c r="J17" s="58"/>
      <c r="K17" s="59"/>
    </row>
    <row r="18" spans="1:11">
      <c r="A18" s="40">
        <v>15</v>
      </c>
      <c r="B18" s="42" t="e">
        <f>HLOOKUP($A18,#REF!,10,FALSE)</f>
        <v>#REF!</v>
      </c>
      <c r="C18" s="18" t="e">
        <f>HLOOKUP($A18,#REF!,8,FALSE)</f>
        <v>#REF!</v>
      </c>
      <c r="D18" s="20" t="e">
        <f>HLOOKUP($A18,#REF!,9,FALSE)</f>
        <v>#REF!</v>
      </c>
      <c r="E18" s="20" t="e">
        <f>HLOOKUP($A18,#REF!,3,FALSE)</f>
        <v>#REF!</v>
      </c>
      <c r="F18" s="25" t="e">
        <f>HLOOKUP($A18,#REF!,2,FALSE)</f>
        <v>#REF!</v>
      </c>
      <c r="G18" s="29" t="e">
        <f t="shared" si="0"/>
        <v>#REF!</v>
      </c>
      <c r="H18" s="51"/>
      <c r="I18" s="57"/>
      <c r="J18" s="58"/>
      <c r="K18" s="59"/>
    </row>
    <row r="19" spans="1:11">
      <c r="A19" s="40">
        <v>16</v>
      </c>
      <c r="B19" s="42" t="e">
        <f>HLOOKUP($A19,#REF!,10,FALSE)</f>
        <v>#REF!</v>
      </c>
      <c r="C19" s="18" t="e">
        <f>HLOOKUP($A19,#REF!,8,FALSE)</f>
        <v>#REF!</v>
      </c>
      <c r="D19" s="20" t="e">
        <f>HLOOKUP($A19,#REF!,9,FALSE)</f>
        <v>#REF!</v>
      </c>
      <c r="E19" s="20" t="e">
        <f>HLOOKUP($A19,#REF!,3,FALSE)</f>
        <v>#REF!</v>
      </c>
      <c r="F19" s="25" t="e">
        <f>HLOOKUP($A19,#REF!,2,FALSE)</f>
        <v>#REF!</v>
      </c>
      <c r="G19" s="29" t="e">
        <f t="shared" si="0"/>
        <v>#REF!</v>
      </c>
      <c r="H19" s="51"/>
      <c r="I19" s="57"/>
      <c r="J19" s="58"/>
      <c r="K19" s="59"/>
    </row>
    <row r="20" spans="1:11">
      <c r="A20" s="40">
        <v>17</v>
      </c>
      <c r="B20" s="43" t="e">
        <f>HLOOKUP($A20,#REF!,10,FALSE)</f>
        <v>#REF!</v>
      </c>
      <c r="C20" s="18" t="e">
        <f>HLOOKUP($A20,#REF!,8,FALSE)</f>
        <v>#REF!</v>
      </c>
      <c r="D20" s="20" t="e">
        <f>HLOOKUP($A20,#REF!,9,FALSE)</f>
        <v>#REF!</v>
      </c>
      <c r="E20" s="20" t="e">
        <f>HLOOKUP($A20,#REF!,3,FALSE)</f>
        <v>#REF!</v>
      </c>
      <c r="F20" s="25" t="e">
        <f>HLOOKUP($A20,#REF!,2,FALSE)</f>
        <v>#REF!</v>
      </c>
      <c r="G20" s="29" t="e">
        <f t="shared" si="0"/>
        <v>#REF!</v>
      </c>
      <c r="H20" s="51"/>
      <c r="I20" s="57"/>
      <c r="J20" s="58"/>
      <c r="K20" s="59"/>
    </row>
    <row r="21" spans="1:11">
      <c r="A21" s="40">
        <v>18</v>
      </c>
      <c r="B21" s="43" t="e">
        <f>HLOOKUP($A21,#REF!,10,FALSE)</f>
        <v>#REF!</v>
      </c>
      <c r="C21" s="18" t="e">
        <f>HLOOKUP($A21,#REF!,8,FALSE)</f>
        <v>#REF!</v>
      </c>
      <c r="D21" s="20" t="e">
        <f>HLOOKUP($A21,#REF!,9,FALSE)</f>
        <v>#REF!</v>
      </c>
      <c r="E21" s="20" t="e">
        <f>HLOOKUP($A21,#REF!,3,FALSE)</f>
        <v>#REF!</v>
      </c>
      <c r="F21" s="25" t="e">
        <f>HLOOKUP($A21,#REF!,2,FALSE)</f>
        <v>#REF!</v>
      </c>
      <c r="G21" s="29" t="e">
        <f t="shared" si="0"/>
        <v>#REF!</v>
      </c>
      <c r="H21" s="51"/>
      <c r="I21" s="57"/>
      <c r="J21" s="58"/>
      <c r="K21" s="59"/>
    </row>
    <row r="22" spans="1:11">
      <c r="A22" s="40">
        <v>19</v>
      </c>
      <c r="B22" s="42" t="e">
        <f>HLOOKUP($A22,#REF!,10,FALSE)</f>
        <v>#REF!</v>
      </c>
      <c r="C22" s="18" t="e">
        <f>HLOOKUP($A22,#REF!,8,FALSE)</f>
        <v>#REF!</v>
      </c>
      <c r="D22" s="20" t="e">
        <f>HLOOKUP($A22,#REF!,9,FALSE)</f>
        <v>#REF!</v>
      </c>
      <c r="E22" s="20" t="e">
        <f>HLOOKUP($A22,#REF!,3,FALSE)</f>
        <v>#REF!</v>
      </c>
      <c r="F22" s="25" t="e">
        <f>HLOOKUP($A22,#REF!,2,FALSE)</f>
        <v>#REF!</v>
      </c>
      <c r="G22" s="29" t="e">
        <f t="shared" si="0"/>
        <v>#REF!</v>
      </c>
      <c r="H22" s="51" t="s">
        <v>64</v>
      </c>
      <c r="I22" s="301" t="e">
        <f>"XX"&amp;$F22&amp;"_"&amp;$A22&amp;"_Parecer"</f>
        <v>#REF!</v>
      </c>
      <c r="J22" s="302"/>
      <c r="K22" s="303"/>
    </row>
    <row r="23" spans="1:11">
      <c r="A23" s="40">
        <v>20</v>
      </c>
      <c r="B23" s="43" t="e">
        <f>HLOOKUP($A23,#REF!,10,FALSE)</f>
        <v>#REF!</v>
      </c>
      <c r="C23" s="18" t="e">
        <f>HLOOKUP($A23,#REF!,8,FALSE)</f>
        <v>#REF!</v>
      </c>
      <c r="D23" s="20" t="e">
        <f>HLOOKUP($A23,#REF!,9,FALSE)</f>
        <v>#REF!</v>
      </c>
      <c r="E23" s="20" t="e">
        <f>HLOOKUP($A23,#REF!,3,FALSE)</f>
        <v>#REF!</v>
      </c>
      <c r="F23" s="25" t="e">
        <f>HLOOKUP($A23,#REF!,2,FALSE)</f>
        <v>#REF!</v>
      </c>
      <c r="G23" s="29" t="e">
        <f t="shared" si="0"/>
        <v>#REF!</v>
      </c>
      <c r="H23" s="51" t="s">
        <v>42</v>
      </c>
      <c r="I23" s="66" t="e">
        <f>"XX"&amp;$F23&amp;"_"&amp;$A23&amp;"_Consulta_Texto"</f>
        <v>#REF!</v>
      </c>
      <c r="J23" s="302" t="e">
        <f>"XX"&amp;$F23&amp;"_"&amp;$A23&amp;"_Consulta_Anexos"</f>
        <v>#REF!</v>
      </c>
      <c r="K23" s="303"/>
    </row>
    <row r="24" spans="1:11">
      <c r="A24" s="40">
        <v>21</v>
      </c>
      <c r="B24" s="43" t="e">
        <f>HLOOKUP($A24,#REF!,10,FALSE)</f>
        <v>#REF!</v>
      </c>
      <c r="C24" s="18" t="e">
        <f>HLOOKUP($A24,#REF!,8,FALSE)</f>
        <v>#REF!</v>
      </c>
      <c r="D24" s="20" t="e">
        <f>HLOOKUP($A24,#REF!,9,FALSE)</f>
        <v>#REF!</v>
      </c>
      <c r="E24" s="20" t="e">
        <f>HLOOKUP($A24,#REF!,3,FALSE)</f>
        <v>#REF!</v>
      </c>
      <c r="F24" s="25" t="e">
        <f>HLOOKUP($A24,#REF!,2,FALSE)</f>
        <v>#REF!</v>
      </c>
      <c r="G24" s="29" t="e">
        <f t="shared" si="0"/>
        <v>#REF!</v>
      </c>
      <c r="H24" s="51"/>
      <c r="I24" s="301"/>
      <c r="J24" s="302"/>
      <c r="K24" s="303"/>
    </row>
    <row r="25" spans="1:11">
      <c r="A25" s="40">
        <v>22</v>
      </c>
      <c r="B25" s="43" t="e">
        <f>HLOOKUP($A25,#REF!,10,FALSE)</f>
        <v>#REF!</v>
      </c>
      <c r="C25" s="18" t="e">
        <f>HLOOKUP($A25,#REF!,8,FALSE)</f>
        <v>#REF!</v>
      </c>
      <c r="D25" s="20" t="e">
        <f>HLOOKUP($A25,#REF!,9,FALSE)</f>
        <v>#REF!</v>
      </c>
      <c r="E25" s="20" t="e">
        <f>HLOOKUP($A25,#REF!,3,FALSE)</f>
        <v>#REF!</v>
      </c>
      <c r="F25" s="25" t="e">
        <f>HLOOKUP($A25,#REF!,2,FALSE)</f>
        <v>#REF!</v>
      </c>
      <c r="G25" s="29" t="e">
        <f t="shared" si="0"/>
        <v>#REF!</v>
      </c>
      <c r="H25" s="51"/>
      <c r="I25" s="301"/>
      <c r="J25" s="302"/>
      <c r="K25" s="303"/>
    </row>
    <row r="26" spans="1:11">
      <c r="A26" s="40">
        <v>23</v>
      </c>
      <c r="B26" s="43" t="e">
        <f>HLOOKUP($A26,#REF!,10,FALSE)</f>
        <v>#REF!</v>
      </c>
      <c r="C26" s="18" t="e">
        <f>HLOOKUP($A26,#REF!,8,FALSE)</f>
        <v>#REF!</v>
      </c>
      <c r="D26" s="20" t="e">
        <f>HLOOKUP($A26,#REF!,9,FALSE)</f>
        <v>#REF!</v>
      </c>
      <c r="E26" s="20" t="e">
        <f>HLOOKUP($A26,#REF!,3,FALSE)</f>
        <v>#REF!</v>
      </c>
      <c r="F26" s="25" t="e">
        <f>HLOOKUP($A26,#REF!,2,FALSE)</f>
        <v>#REF!</v>
      </c>
      <c r="G26" s="29" t="e">
        <f t="shared" si="0"/>
        <v>#REF!</v>
      </c>
      <c r="H26" s="51"/>
      <c r="I26" s="66"/>
      <c r="J26" s="67"/>
      <c r="K26" s="68"/>
    </row>
    <row r="27" spans="1:11">
      <c r="A27" s="40">
        <v>24</v>
      </c>
      <c r="B27" s="43" t="e">
        <f>HLOOKUP($A27,#REF!,10,FALSE)</f>
        <v>#REF!</v>
      </c>
      <c r="C27" s="18" t="e">
        <f>HLOOKUP($A27,#REF!,8,FALSE)</f>
        <v>#REF!</v>
      </c>
      <c r="D27" s="20" t="e">
        <f>HLOOKUP($A27,#REF!,9,FALSE)</f>
        <v>#REF!</v>
      </c>
      <c r="E27" s="20" t="e">
        <f>HLOOKUP($A27,#REF!,3,FALSE)</f>
        <v>#REF!</v>
      </c>
      <c r="F27" s="25" t="e">
        <f>HLOOKUP($A27,#REF!,2,FALSE)</f>
        <v>#REF!</v>
      </c>
      <c r="G27" s="29" t="e">
        <f t="shared" si="0"/>
        <v>#REF!</v>
      </c>
      <c r="H27" s="51"/>
      <c r="I27" s="66"/>
      <c r="J27" s="67"/>
      <c r="K27" s="68"/>
    </row>
    <row r="28" spans="1:11">
      <c r="A28" s="40">
        <v>25</v>
      </c>
      <c r="B28" s="44" t="e">
        <f>HLOOKUP($A28,#REF!,10,FALSE)</f>
        <v>#REF!</v>
      </c>
      <c r="C28" s="18" t="e">
        <f>HLOOKUP($A28,#REF!,8,FALSE)</f>
        <v>#REF!</v>
      </c>
      <c r="D28" s="20" t="e">
        <f>HLOOKUP($A28,#REF!,9,FALSE)</f>
        <v>#REF!</v>
      </c>
      <c r="E28" s="20" t="e">
        <f>HLOOKUP($A28,#REF!,3,FALSE)</f>
        <v>#REF!</v>
      </c>
      <c r="F28" s="25" t="e">
        <f>HLOOKUP($A28,#REF!,2,FALSE)</f>
        <v>#REF!</v>
      </c>
      <c r="G28" s="29" t="e">
        <f t="shared" si="0"/>
        <v>#REF!</v>
      </c>
      <c r="H28" s="51"/>
      <c r="I28" s="66"/>
      <c r="J28" s="67"/>
      <c r="K28" s="68"/>
    </row>
    <row r="29" spans="1:11">
      <c r="A29" s="40">
        <v>26</v>
      </c>
      <c r="B29" s="44" t="e">
        <f>HLOOKUP($A29,#REF!,10,FALSE)</f>
        <v>#REF!</v>
      </c>
      <c r="C29" s="18" t="e">
        <f>HLOOKUP($A29,#REF!,8,FALSE)</f>
        <v>#REF!</v>
      </c>
      <c r="D29" s="20" t="e">
        <f>HLOOKUP($A29,#REF!,9,FALSE)</f>
        <v>#REF!</v>
      </c>
      <c r="E29" s="20" t="e">
        <f>HLOOKUP($A29,#REF!,3,FALSE)</f>
        <v>#REF!</v>
      </c>
      <c r="F29" s="25" t="e">
        <f>HLOOKUP($A29,#REF!,2,FALSE)</f>
        <v>#REF!</v>
      </c>
      <c r="G29" s="29" t="e">
        <f t="shared" si="0"/>
        <v>#REF!</v>
      </c>
      <c r="H29" s="53" t="s">
        <v>14</v>
      </c>
      <c r="I29" s="66"/>
      <c r="J29" s="67"/>
      <c r="K29" s="68"/>
    </row>
    <row r="30" spans="1:11">
      <c r="A30" s="40">
        <v>27</v>
      </c>
      <c r="B30" s="44" t="e">
        <f>HLOOKUP($A30,#REF!,10,FALSE)</f>
        <v>#REF!</v>
      </c>
      <c r="C30" s="18" t="e">
        <f>HLOOKUP($A30,#REF!,8,FALSE)</f>
        <v>#REF!</v>
      </c>
      <c r="D30" s="20" t="e">
        <f>HLOOKUP($A30,#REF!,9,FALSE)</f>
        <v>#REF!</v>
      </c>
      <c r="E30" s="20" t="e">
        <f>HLOOKUP($A30,#REF!,3,FALSE)</f>
        <v>#REF!</v>
      </c>
      <c r="F30" s="25" t="e">
        <f>HLOOKUP($A30,#REF!,2,FALSE)</f>
        <v>#REF!</v>
      </c>
      <c r="G30" s="29" t="e">
        <f t="shared" si="0"/>
        <v>#REF!</v>
      </c>
      <c r="H30" s="51"/>
      <c r="I30" s="66"/>
      <c r="J30" s="67"/>
      <c r="K30" s="68"/>
    </row>
    <row r="31" spans="1:11">
      <c r="A31" s="40">
        <v>28</v>
      </c>
      <c r="B31" s="45" t="e">
        <f>HLOOKUP($A31,#REF!,10,FALSE)</f>
        <v>#REF!</v>
      </c>
      <c r="C31" s="18" t="e">
        <f>HLOOKUP($A31,#REF!,8,FALSE)</f>
        <v>#REF!</v>
      </c>
      <c r="D31" s="20" t="e">
        <f>HLOOKUP($A31,#REF!,9,FALSE)</f>
        <v>#REF!</v>
      </c>
      <c r="E31" s="20" t="e">
        <f>HLOOKUP($A31,#REF!,3,FALSE)</f>
        <v>#REF!</v>
      </c>
      <c r="F31" s="25" t="e">
        <f>HLOOKUP($A31,#REF!,2,FALSE)</f>
        <v>#REF!</v>
      </c>
      <c r="G31" s="29" t="e">
        <f t="shared" si="0"/>
        <v>#REF!</v>
      </c>
      <c r="H31" s="51"/>
      <c r="I31" s="66"/>
      <c r="J31" s="67"/>
      <c r="K31" s="68"/>
    </row>
    <row r="32" spans="1:11">
      <c r="A32" s="40">
        <v>29</v>
      </c>
      <c r="B32" s="46" t="e">
        <f>HLOOKUP($A32,#REF!,10,FALSE)</f>
        <v>#REF!</v>
      </c>
      <c r="C32" s="18" t="e">
        <f>HLOOKUP($A32,#REF!,8,FALSE)</f>
        <v>#REF!</v>
      </c>
      <c r="D32" s="20" t="e">
        <f>HLOOKUP($A32,#REF!,9,FALSE)</f>
        <v>#REF!</v>
      </c>
      <c r="E32" s="20" t="e">
        <f>HLOOKUP($A32,#REF!,3,FALSE)</f>
        <v>#REF!</v>
      </c>
      <c r="F32" s="25" t="e">
        <f>HLOOKUP($A32,#REF!,2,FALSE)</f>
        <v>#REF!</v>
      </c>
      <c r="G32" s="29" t="e">
        <f t="shared" si="0"/>
        <v>#REF!</v>
      </c>
      <c r="H32" s="51"/>
      <c r="I32" s="66"/>
      <c r="J32" s="67"/>
      <c r="K32" s="68"/>
    </row>
    <row r="33" spans="1:11">
      <c r="A33" s="69">
        <v>30</v>
      </c>
      <c r="B33" s="45" t="e">
        <f>HLOOKUP($A33,#REF!,10,FALSE)</f>
        <v>#REF!</v>
      </c>
      <c r="C33" s="18" t="e">
        <f>HLOOKUP($A33,#REF!,8,FALSE)</f>
        <v>#REF!</v>
      </c>
      <c r="D33" s="20" t="e">
        <f>HLOOKUP($A33,#REF!,9,FALSE)</f>
        <v>#REF!</v>
      </c>
      <c r="E33" s="20" t="e">
        <f>HLOOKUP($A33,#REF!,3,FALSE)</f>
        <v>#REF!</v>
      </c>
      <c r="F33" s="25" t="e">
        <f>HLOOKUP($A33,#REF!,2,FALSE)</f>
        <v>#REF!</v>
      </c>
      <c r="G33" s="29" t="e">
        <f t="shared" si="0"/>
        <v>#REF!</v>
      </c>
      <c r="H33" s="51"/>
      <c r="I33" s="66"/>
      <c r="J33" s="67"/>
      <c r="K33" s="68"/>
    </row>
    <row r="34" spans="1:11">
      <c r="A34" s="40">
        <v>31</v>
      </c>
      <c r="B34" s="45" t="e">
        <f>HLOOKUP($A34,#REF!,10,FALSE)</f>
        <v>#REF!</v>
      </c>
      <c r="C34" s="18" t="e">
        <f>HLOOKUP($A34,#REF!,8,FALSE)</f>
        <v>#REF!</v>
      </c>
      <c r="D34" s="20" t="e">
        <f>HLOOKUP($A34,#REF!,9,FALSE)</f>
        <v>#REF!</v>
      </c>
      <c r="E34" s="20" t="e">
        <f>HLOOKUP($A34,#REF!,3,FALSE)</f>
        <v>#REF!</v>
      </c>
      <c r="F34" s="25" t="e">
        <f>HLOOKUP($A34,#REF!,2,FALSE)</f>
        <v>#REF!</v>
      </c>
      <c r="G34" s="29" t="e">
        <f t="shared" si="0"/>
        <v>#REF!</v>
      </c>
      <c r="H34" s="51" t="s">
        <v>67</v>
      </c>
      <c r="I34" s="301" t="e">
        <f>"XX"&amp;$F34&amp;"_"&amp;$A34&amp;"_Instancia_Apresentacao"</f>
        <v>#REF!</v>
      </c>
      <c r="J34" s="302"/>
      <c r="K34" s="303"/>
    </row>
    <row r="35" spans="1:11">
      <c r="A35" s="40">
        <v>32</v>
      </c>
      <c r="B35" s="45" t="e">
        <f>HLOOKUP($A35,#REF!,10,FALSE)</f>
        <v>#REF!</v>
      </c>
      <c r="C35" s="18" t="e">
        <f>HLOOKUP($A35,#REF!,8,FALSE)</f>
        <v>#REF!</v>
      </c>
      <c r="D35" s="20" t="e">
        <f>HLOOKUP($A35,#REF!,9,FALSE)</f>
        <v>#REF!</v>
      </c>
      <c r="E35" s="20" t="e">
        <f>HLOOKUP($A35,#REF!,3,FALSE)</f>
        <v>#REF!</v>
      </c>
      <c r="F35" s="25" t="e">
        <f>HLOOKUP($A35,#REF!,2,FALSE)</f>
        <v>#REF!</v>
      </c>
      <c r="G35" s="29" t="e">
        <f t="shared" si="0"/>
        <v>#REF!</v>
      </c>
      <c r="H35" s="52" t="s">
        <v>68</v>
      </c>
      <c r="I35" s="66" t="e">
        <f>"XX"&amp;$F35&amp;"_"&amp;$A35&amp;"_Instancia_Ata"</f>
        <v>#REF!</v>
      </c>
      <c r="J35" s="302" t="e">
        <f>"XX"&amp;$F35&amp;"_"&amp;$A35&amp;"_Instancia_ParecerSPUrb"</f>
        <v>#REF!</v>
      </c>
      <c r="K35" s="303"/>
    </row>
    <row r="36" spans="1:11">
      <c r="A36" s="40">
        <v>33</v>
      </c>
      <c r="B36" s="47" t="e">
        <f>HLOOKUP($A36,#REF!,10,FALSE)</f>
        <v>#REF!</v>
      </c>
      <c r="C36" s="18" t="e">
        <f>HLOOKUP($A36,#REF!,8,FALSE)</f>
        <v>#REF!</v>
      </c>
      <c r="D36" s="20" t="e">
        <f>HLOOKUP($A36,#REF!,9,FALSE)</f>
        <v>#REF!</v>
      </c>
      <c r="E36" s="20" t="e">
        <f>HLOOKUP($A36,#REF!,3,FALSE)</f>
        <v>#REF!</v>
      </c>
      <c r="F36" s="25" t="e">
        <f>HLOOKUP($A36,#REF!,2,FALSE)</f>
        <v>#REF!</v>
      </c>
      <c r="G36" s="29" t="e">
        <f t="shared" si="0"/>
        <v>#REF!</v>
      </c>
      <c r="H36" s="52"/>
      <c r="I36" s="301"/>
      <c r="J36" s="302"/>
      <c r="K36" s="303"/>
    </row>
    <row r="37" spans="1:11">
      <c r="A37" s="40">
        <v>34</v>
      </c>
      <c r="B37" s="42" t="e">
        <f>HLOOKUP($A37,#REF!,10,FALSE)</f>
        <v>#REF!</v>
      </c>
      <c r="C37" s="18" t="e">
        <f>HLOOKUP($A37,#REF!,8,FALSE)</f>
        <v>#REF!</v>
      </c>
      <c r="D37" s="20" t="e">
        <f>HLOOKUP($A37,#REF!,9,FALSE)</f>
        <v>#REF!</v>
      </c>
      <c r="E37" s="20" t="e">
        <f>HLOOKUP($A37,#REF!,3,FALSE)</f>
        <v>#REF!</v>
      </c>
      <c r="F37" s="25" t="e">
        <f>HLOOKUP($A37,#REF!,2,FALSE)</f>
        <v>#REF!</v>
      </c>
      <c r="G37" s="29" t="e">
        <f t="shared" si="0"/>
        <v>#REF!</v>
      </c>
      <c r="H37" s="52" t="s">
        <v>43</v>
      </c>
      <c r="I37" s="57" t="e">
        <f>"XX"&amp;$F37&amp;"_"&amp;$A37&amp;"_Consulta_Noticia"</f>
        <v>#REF!</v>
      </c>
      <c r="J37" s="302" t="e">
        <f>"XX"&amp;$F37&amp;"_"&amp;$A37&amp;"_Audiencia_Noticia"</f>
        <v>#REF!</v>
      </c>
      <c r="K37" s="303"/>
    </row>
    <row r="38" spans="1:11">
      <c r="A38" s="40">
        <v>35</v>
      </c>
      <c r="B38" s="47" t="e">
        <f>HLOOKUP($A38,#REF!,10,FALSE)</f>
        <v>#REF!</v>
      </c>
      <c r="C38" s="18" t="e">
        <f>HLOOKUP($A38,#REF!,8,FALSE)</f>
        <v>#REF!</v>
      </c>
      <c r="D38" s="20" t="e">
        <f>HLOOKUP($A38,#REF!,9,FALSE)</f>
        <v>#REF!</v>
      </c>
      <c r="E38" s="20" t="e">
        <f>HLOOKUP($A38,#REF!,3,FALSE)</f>
        <v>#REF!</v>
      </c>
      <c r="F38" s="25" t="e">
        <f>HLOOKUP($A38,#REF!,2,FALSE)</f>
        <v>#REF!</v>
      </c>
      <c r="G38" s="29" t="e">
        <f t="shared" si="0"/>
        <v>#REF!</v>
      </c>
      <c r="H38" s="52"/>
      <c r="I38" s="66"/>
      <c r="J38" s="67"/>
      <c r="K38" s="68"/>
    </row>
    <row r="39" spans="1:11">
      <c r="A39" s="40">
        <v>36</v>
      </c>
      <c r="B39" s="47" t="e">
        <f>HLOOKUP($A39,#REF!,10,FALSE)</f>
        <v>#REF!</v>
      </c>
      <c r="C39" s="18" t="e">
        <f>HLOOKUP($A39,#REF!,8,FALSE)</f>
        <v>#REF!</v>
      </c>
      <c r="D39" s="20" t="e">
        <f>HLOOKUP($A39,#REF!,9,FALSE)</f>
        <v>#REF!</v>
      </c>
      <c r="E39" s="20" t="e">
        <f>HLOOKUP($A39,#REF!,3,FALSE)</f>
        <v>#REF!</v>
      </c>
      <c r="F39" s="25" t="e">
        <f>HLOOKUP($A39,#REF!,2,FALSE)</f>
        <v>#REF!</v>
      </c>
      <c r="G39" s="29" t="e">
        <f t="shared" si="0"/>
        <v>#REF!</v>
      </c>
      <c r="H39" s="52"/>
      <c r="I39" s="66"/>
      <c r="J39" s="67"/>
      <c r="K39" s="68"/>
    </row>
    <row r="40" spans="1:11">
      <c r="A40" s="40">
        <v>37</v>
      </c>
      <c r="B40" s="47" t="e">
        <f>HLOOKUP($A40,#REF!,10,FALSE)</f>
        <v>#REF!</v>
      </c>
      <c r="C40" s="18" t="e">
        <f>HLOOKUP($A40,#REF!,8,FALSE)</f>
        <v>#REF!</v>
      </c>
      <c r="D40" s="20" t="e">
        <f>HLOOKUP($A40,#REF!,9,FALSE)</f>
        <v>#REF!</v>
      </c>
      <c r="E40" s="20" t="e">
        <f>HLOOKUP($A40,#REF!,3,FALSE)</f>
        <v>#REF!</v>
      </c>
      <c r="F40" s="25" t="e">
        <f>HLOOKUP($A40,#REF!,2,FALSE)</f>
        <v>#REF!</v>
      </c>
      <c r="G40" s="29" t="e">
        <f t="shared" si="0"/>
        <v>#REF!</v>
      </c>
      <c r="H40" s="52"/>
      <c r="I40" s="66"/>
      <c r="J40" s="67"/>
      <c r="K40" s="68"/>
    </row>
    <row r="41" spans="1:11">
      <c r="A41" s="40">
        <v>38</v>
      </c>
      <c r="B41" s="47" t="e">
        <f>HLOOKUP($A41,#REF!,10,FALSE)</f>
        <v>#REF!</v>
      </c>
      <c r="C41" s="18" t="e">
        <f>HLOOKUP($A41,#REF!,8,FALSE)</f>
        <v>#REF!</v>
      </c>
      <c r="D41" s="20" t="e">
        <f>HLOOKUP($A41,#REF!,9,FALSE)</f>
        <v>#REF!</v>
      </c>
      <c r="E41" s="20" t="e">
        <f>HLOOKUP($A41,#REF!,3,FALSE)</f>
        <v>#REF!</v>
      </c>
      <c r="F41" s="25" t="e">
        <f>HLOOKUP($A41,#REF!,2,FALSE)</f>
        <v>#REF!</v>
      </c>
      <c r="G41" s="29" t="e">
        <f t="shared" si="0"/>
        <v>#REF!</v>
      </c>
      <c r="H41" s="52"/>
      <c r="I41" s="66"/>
      <c r="J41" s="67"/>
      <c r="K41" s="68"/>
    </row>
    <row r="42" spans="1:11">
      <c r="A42" s="40">
        <v>39</v>
      </c>
      <c r="B42" s="43" t="e">
        <f>HLOOKUP($A42,#REF!,10,FALSE)</f>
        <v>#REF!</v>
      </c>
      <c r="C42" s="18" t="e">
        <f>HLOOKUP($A42,#REF!,8,FALSE)</f>
        <v>#REF!</v>
      </c>
      <c r="D42" s="20" t="e">
        <f>HLOOKUP($A42,#REF!,9,FALSE)</f>
        <v>#REF!</v>
      </c>
      <c r="E42" s="20" t="e">
        <f>HLOOKUP($A42,#REF!,3,FALSE)</f>
        <v>#REF!</v>
      </c>
      <c r="F42" s="25" t="e">
        <f>HLOOKUP($A42,#REF!,2,FALSE)</f>
        <v>#REF!</v>
      </c>
      <c r="G42" s="29" t="e">
        <f t="shared" si="0"/>
        <v>#REF!</v>
      </c>
      <c r="H42" s="52"/>
      <c r="I42" s="66"/>
      <c r="J42" s="67"/>
      <c r="K42" s="68"/>
    </row>
    <row r="43" spans="1:11">
      <c r="A43" s="40">
        <v>40</v>
      </c>
      <c r="B43" s="41" t="e">
        <f>HLOOKUP($A43,#REF!,10,FALSE)</f>
        <v>#REF!</v>
      </c>
      <c r="C43" s="18" t="e">
        <f>HLOOKUP($A43,#REF!,8,FALSE)</f>
        <v>#REF!</v>
      </c>
      <c r="D43" s="20" t="e">
        <f>HLOOKUP($A43,#REF!,9,FALSE)</f>
        <v>#REF!</v>
      </c>
      <c r="E43" s="20" t="e">
        <f>HLOOKUP($A43,#REF!,3,FALSE)</f>
        <v>#REF!</v>
      </c>
      <c r="F43" s="25" t="e">
        <f>HLOOKUP($A43,#REF!,2,FALSE)</f>
        <v>#REF!</v>
      </c>
      <c r="G43" s="29" t="e">
        <f t="shared" si="0"/>
        <v>#REF!</v>
      </c>
      <c r="H43" s="52"/>
      <c r="I43" s="66"/>
      <c r="J43" s="67"/>
      <c r="K43" s="68"/>
    </row>
    <row r="44" spans="1:11">
      <c r="A44" s="40">
        <v>41</v>
      </c>
      <c r="B44" s="42" t="e">
        <f>HLOOKUP($A44,#REF!,10,FALSE)</f>
        <v>#REF!</v>
      </c>
      <c r="C44" s="18" t="e">
        <f>HLOOKUP($A44,#REF!,8,FALSE)</f>
        <v>#REF!</v>
      </c>
      <c r="D44" s="20" t="e">
        <f>HLOOKUP($A44,#REF!,9,FALSE)</f>
        <v>#REF!</v>
      </c>
      <c r="E44" s="20" t="e">
        <f>HLOOKUP($A44,#REF!,3,FALSE)</f>
        <v>#REF!</v>
      </c>
      <c r="F44" s="25" t="e">
        <f>HLOOKUP($A44,#REF!,2,FALSE)</f>
        <v>#REF!</v>
      </c>
      <c r="G44" s="29" t="e">
        <f t="shared" si="0"/>
        <v>#REF!</v>
      </c>
      <c r="H44" s="52" t="s">
        <v>400</v>
      </c>
      <c r="I44" s="57" t="e">
        <f>"XX"&amp;$F44&amp;"_"&amp;$A44&amp;"_Consulta_Contribuicoes"</f>
        <v>#REF!</v>
      </c>
      <c r="J44" s="58" t="e">
        <f>"XX"&amp;$F44&amp;"_"&amp;$A44&amp;"_Audiencia_Contribuicoes"</f>
        <v>#REF!</v>
      </c>
      <c r="K44" s="59"/>
    </row>
    <row r="45" spans="1:11">
      <c r="A45" s="40">
        <v>42</v>
      </c>
      <c r="B45" s="43" t="e">
        <f>HLOOKUP($A45,#REF!,10,FALSE)</f>
        <v>#REF!</v>
      </c>
      <c r="C45" s="18" t="e">
        <f>HLOOKUP($A45,#REF!,8,FALSE)</f>
        <v>#REF!</v>
      </c>
      <c r="D45" s="20" t="e">
        <f>HLOOKUP($A45,#REF!,9,FALSE)</f>
        <v>#REF!</v>
      </c>
      <c r="E45" s="20" t="e">
        <f>HLOOKUP($A45,#REF!,3,FALSE)</f>
        <v>#REF!</v>
      </c>
      <c r="F45" s="25" t="e">
        <f>HLOOKUP($A45,#REF!,2,FALSE)</f>
        <v>#REF!</v>
      </c>
      <c r="G45" s="29" t="e">
        <f t="shared" si="0"/>
        <v>#REF!</v>
      </c>
      <c r="H45" s="52"/>
      <c r="I45" s="66"/>
      <c r="J45" s="67"/>
      <c r="K45" s="68"/>
    </row>
    <row r="46" spans="1:11">
      <c r="A46" s="40">
        <v>43</v>
      </c>
      <c r="B46" s="42" t="e">
        <f>HLOOKUP($A46,#REF!,10,FALSE)</f>
        <v>#REF!</v>
      </c>
      <c r="C46" s="18" t="e">
        <f>HLOOKUP($A46,#REF!,8,FALSE)</f>
        <v>#REF!</v>
      </c>
      <c r="D46" s="20" t="e">
        <f>HLOOKUP($A46,#REF!,9,FALSE)</f>
        <v>#REF!</v>
      </c>
      <c r="E46" s="20" t="e">
        <f>HLOOKUP($A46,#REF!,3,FALSE)</f>
        <v>#REF!</v>
      </c>
      <c r="F46" s="25" t="e">
        <f>HLOOKUP($A46,#REF!,2,FALSE)</f>
        <v>#REF!</v>
      </c>
      <c r="G46" s="29" t="e">
        <f t="shared" si="0"/>
        <v>#REF!</v>
      </c>
      <c r="H46" s="52" t="s">
        <v>64</v>
      </c>
      <c r="I46" s="301" t="e">
        <f>"XX"&amp;$F46&amp;"_"&amp;$A46&amp;"_Parecer"</f>
        <v>#REF!</v>
      </c>
      <c r="J46" s="302"/>
      <c r="K46" s="303"/>
    </row>
    <row r="47" spans="1:11">
      <c r="A47" s="40">
        <v>44</v>
      </c>
      <c r="B47" s="43" t="e">
        <f>HLOOKUP($A47,#REF!,10,FALSE)</f>
        <v>#REF!</v>
      </c>
      <c r="C47" s="18" t="e">
        <f>HLOOKUP($A47,#REF!,8,FALSE)</f>
        <v>#REF!</v>
      </c>
      <c r="D47" s="20" t="e">
        <f>HLOOKUP($A47,#REF!,9,FALSE)</f>
        <v>#REF!</v>
      </c>
      <c r="E47" s="20" t="e">
        <f>HLOOKUP($A47,#REF!,3,FALSE)</f>
        <v>#REF!</v>
      </c>
      <c r="F47" s="25" t="e">
        <f>HLOOKUP($A47,#REF!,2,FALSE)</f>
        <v>#REF!</v>
      </c>
      <c r="G47" s="29" t="e">
        <f t="shared" si="0"/>
        <v>#REF!</v>
      </c>
      <c r="H47" s="52"/>
      <c r="I47" s="66"/>
      <c r="J47" s="67"/>
      <c r="K47" s="68"/>
    </row>
    <row r="48" spans="1:11">
      <c r="A48" s="40">
        <v>45</v>
      </c>
      <c r="B48" s="42" t="e">
        <f>HLOOKUP($A48,#REF!,10,FALSE)</f>
        <v>#REF!</v>
      </c>
      <c r="C48" s="18" t="e">
        <f>HLOOKUP($A48,#REF!,8,FALSE)</f>
        <v>#REF!</v>
      </c>
      <c r="D48" s="20" t="e">
        <f>HLOOKUP($A48,#REF!,9,FALSE)</f>
        <v>#REF!</v>
      </c>
      <c r="E48" s="20" t="e">
        <f>HLOOKUP($A48,#REF!,3,FALSE)</f>
        <v>#REF!</v>
      </c>
      <c r="F48" s="25" t="e">
        <f>HLOOKUP($A48,#REF!,2,FALSE)</f>
        <v>#REF!</v>
      </c>
      <c r="G48" s="29" t="e">
        <f t="shared" si="0"/>
        <v>#REF!</v>
      </c>
      <c r="H48" s="52"/>
      <c r="I48" s="66"/>
      <c r="J48" s="67"/>
      <c r="K48" s="68"/>
    </row>
    <row r="49" spans="1:11">
      <c r="A49" s="40">
        <v>46</v>
      </c>
      <c r="B49" s="43" t="e">
        <f>HLOOKUP($A49,#REF!,10,FALSE)</f>
        <v>#REF!</v>
      </c>
      <c r="C49" s="18" t="e">
        <f>HLOOKUP($A49,#REF!,8,FALSE)</f>
        <v>#REF!</v>
      </c>
      <c r="D49" s="20" t="e">
        <f>HLOOKUP($A49,#REF!,9,FALSE)</f>
        <v>#REF!</v>
      </c>
      <c r="E49" s="20" t="e">
        <f>HLOOKUP($A49,#REF!,3,FALSE)</f>
        <v>#REF!</v>
      </c>
      <c r="F49" s="25" t="e">
        <f>HLOOKUP($A49,#REF!,2,FALSE)</f>
        <v>#REF!</v>
      </c>
      <c r="G49" s="29" t="e">
        <f t="shared" si="0"/>
        <v>#REF!</v>
      </c>
      <c r="H49" s="52"/>
      <c r="I49" s="66"/>
      <c r="J49" s="67"/>
      <c r="K49" s="68"/>
    </row>
    <row r="50" spans="1:11">
      <c r="A50" s="40">
        <v>47</v>
      </c>
      <c r="B50" s="48" t="e">
        <f>HLOOKUP($A50,#REF!,10,FALSE)</f>
        <v>#REF!</v>
      </c>
      <c r="C50" s="18" t="e">
        <f>HLOOKUP($A50,#REF!,8,FALSE)</f>
        <v>#REF!</v>
      </c>
      <c r="D50" s="20" t="e">
        <f>HLOOKUP($A50,#REF!,9,FALSE)</f>
        <v>#REF!</v>
      </c>
      <c r="E50" s="20" t="e">
        <f>HLOOKUP($A50,#REF!,3,FALSE)</f>
        <v>#REF!</v>
      </c>
      <c r="F50" s="25" t="e">
        <f>HLOOKUP($A50,#REF!,2,FALSE)</f>
        <v>#REF!</v>
      </c>
      <c r="G50" s="29" t="e">
        <f t="shared" si="0"/>
        <v>#REF!</v>
      </c>
      <c r="H50" s="52"/>
      <c r="I50" s="66"/>
      <c r="J50" s="67"/>
      <c r="K50" s="68"/>
    </row>
    <row r="51" spans="1:11">
      <c r="A51" s="40">
        <v>48</v>
      </c>
      <c r="B51" s="42" t="e">
        <f>HLOOKUP($A51,#REF!,10,FALSE)</f>
        <v>#REF!</v>
      </c>
      <c r="C51" s="18" t="e">
        <f>HLOOKUP($A51,#REF!,8,FALSE)</f>
        <v>#REF!</v>
      </c>
      <c r="D51" s="20" t="e">
        <f>HLOOKUP($A51,#REF!,9,FALSE)</f>
        <v>#REF!</v>
      </c>
      <c r="E51" s="20" t="e">
        <f>HLOOKUP($A51,#REF!,3,FALSE)</f>
        <v>#REF!</v>
      </c>
      <c r="F51" s="25" t="e">
        <f>HLOOKUP($A51,#REF!,2,FALSE)</f>
        <v>#REF!</v>
      </c>
      <c r="G51" s="29" t="e">
        <f t="shared" si="0"/>
        <v>#REF!</v>
      </c>
      <c r="H51" s="52"/>
      <c r="I51" s="66"/>
      <c r="J51" s="67"/>
      <c r="K51" s="68"/>
    </row>
    <row r="52" spans="1:11">
      <c r="A52" s="69">
        <v>49</v>
      </c>
      <c r="B52" s="43" t="e">
        <f>HLOOKUP($A52,#REF!,10,FALSE)</f>
        <v>#REF!</v>
      </c>
      <c r="C52" s="18" t="e">
        <f>HLOOKUP($A52,#REF!,8,FALSE)</f>
        <v>#REF!</v>
      </c>
      <c r="D52" s="20" t="e">
        <f>HLOOKUP($A52,#REF!,9,FALSE)</f>
        <v>#REF!</v>
      </c>
      <c r="E52" s="20" t="e">
        <f>HLOOKUP($A52,#REF!,3,FALSE)</f>
        <v>#REF!</v>
      </c>
      <c r="F52" s="25" t="e">
        <f>HLOOKUP($A52,#REF!,2,FALSE)</f>
        <v>#REF!</v>
      </c>
      <c r="G52" s="29" t="e">
        <f t="shared" si="0"/>
        <v>#REF!</v>
      </c>
      <c r="H52" s="52"/>
      <c r="I52" s="66"/>
      <c r="J52" s="67"/>
      <c r="K52" s="68"/>
    </row>
    <row r="53" spans="1:11">
      <c r="A53" s="40">
        <v>50</v>
      </c>
      <c r="B53" s="42" t="e">
        <f>HLOOKUP($A53,#REF!,10,FALSE)</f>
        <v>#REF!</v>
      </c>
      <c r="C53" s="18" t="e">
        <f>HLOOKUP($A53,#REF!,8,FALSE)</f>
        <v>#REF!</v>
      </c>
      <c r="D53" s="20" t="e">
        <f>HLOOKUP($A53,#REF!,9,FALSE)</f>
        <v>#REF!</v>
      </c>
      <c r="E53" s="20" t="e">
        <f>HLOOKUP($A53,#REF!,3,FALSE)</f>
        <v>#REF!</v>
      </c>
      <c r="F53" s="25" t="e">
        <f>HLOOKUP($A53,#REF!,2,FALSE)</f>
        <v>#REF!</v>
      </c>
      <c r="G53" s="29" t="e">
        <f t="shared" si="0"/>
        <v>#REF!</v>
      </c>
      <c r="H53" s="52"/>
      <c r="I53" s="66"/>
      <c r="J53" s="67"/>
      <c r="K53" s="68"/>
    </row>
    <row r="54" spans="1:11">
      <c r="A54" s="40">
        <v>51</v>
      </c>
      <c r="B54" s="42" t="e">
        <f>HLOOKUP($A54,#REF!,10,FALSE)</f>
        <v>#REF!</v>
      </c>
      <c r="C54" s="18" t="e">
        <f>HLOOKUP($A54,#REF!,8,FALSE)</f>
        <v>#REF!</v>
      </c>
      <c r="D54" s="20" t="e">
        <f>HLOOKUP($A54,#REF!,9,FALSE)</f>
        <v>#REF!</v>
      </c>
      <c r="E54" s="20" t="e">
        <f>HLOOKUP($A54,#REF!,3,FALSE)</f>
        <v>#REF!</v>
      </c>
      <c r="F54" s="25" t="e">
        <f>HLOOKUP($A54,#REF!,2,FALSE)</f>
        <v>#REF!</v>
      </c>
      <c r="G54" s="29" t="e">
        <f t="shared" si="0"/>
        <v>#REF!</v>
      </c>
      <c r="H54" s="52" t="s">
        <v>67</v>
      </c>
      <c r="I54" s="301" t="e">
        <f>"XX"&amp;$F54&amp;"_"&amp;$A54&amp;"_Conselho_Apresentacao"</f>
        <v>#REF!</v>
      </c>
      <c r="J54" s="302"/>
      <c r="K54" s="303"/>
    </row>
    <row r="55" spans="1:11">
      <c r="A55" s="40">
        <v>52</v>
      </c>
      <c r="B55" s="42" t="e">
        <f>HLOOKUP($A55,#REF!,10,FALSE)</f>
        <v>#REF!</v>
      </c>
      <c r="C55" s="18" t="e">
        <f>HLOOKUP($A55,#REF!,8,FALSE)</f>
        <v>#REF!</v>
      </c>
      <c r="D55" s="20" t="e">
        <f>HLOOKUP($A55,#REF!,9,FALSE)</f>
        <v>#REF!</v>
      </c>
      <c r="E55" s="20" t="e">
        <f>HLOOKUP($A55,#REF!,3,FALSE)</f>
        <v>#REF!</v>
      </c>
      <c r="F55" s="25" t="e">
        <f>HLOOKUP($A55,#REF!,2,FALSE)</f>
        <v>#REF!</v>
      </c>
      <c r="G55" s="29" t="e">
        <f t="shared" si="0"/>
        <v>#REF!</v>
      </c>
      <c r="H55" s="52" t="str">
        <f>H35</f>
        <v>Ata, posicionamento SPUrbanismo</v>
      </c>
      <c r="I55" s="66" t="e">
        <f>"XX"&amp;$F55&amp;"_"&amp;$A55&amp;"_Conselho_Ata"</f>
        <v>#REF!</v>
      </c>
      <c r="J55" s="302" t="e">
        <f>"XX"&amp;$F55&amp;"_"&amp;$A55&amp;"_Conselho_ParecerSPUrb"</f>
        <v>#REF!</v>
      </c>
      <c r="K55" s="303"/>
    </row>
    <row r="56" spans="1:11">
      <c r="A56" s="40">
        <v>53</v>
      </c>
      <c r="B56" s="42" t="e">
        <f>HLOOKUP($A56,#REF!,10,FALSE)</f>
        <v>#REF!</v>
      </c>
      <c r="C56" s="18" t="e">
        <f>HLOOKUP($A56,#REF!,8,FALSE)</f>
        <v>#REF!</v>
      </c>
      <c r="D56" s="20" t="e">
        <f>HLOOKUP($A56,#REF!,9,FALSE)</f>
        <v>#REF!</v>
      </c>
      <c r="E56" s="20" t="e">
        <f>HLOOKUP($A56,#REF!,3,FALSE)</f>
        <v>#REF!</v>
      </c>
      <c r="F56" s="25" t="e">
        <f>HLOOKUP($A56,#REF!,2,FALSE)</f>
        <v>#REF!</v>
      </c>
      <c r="G56" s="29" t="e">
        <f t="shared" si="0"/>
        <v>#REF!</v>
      </c>
      <c r="H56" s="52"/>
      <c r="I56" s="66"/>
      <c r="J56" s="67"/>
      <c r="K56" s="68"/>
    </row>
    <row r="57" spans="1:11">
      <c r="A57" s="40">
        <v>54</v>
      </c>
      <c r="B57" s="42" t="e">
        <f>HLOOKUP($A57,#REF!,10,FALSE)</f>
        <v>#REF!</v>
      </c>
      <c r="C57" s="18" t="e">
        <f>HLOOKUP($A57,#REF!,8,FALSE)</f>
        <v>#REF!</v>
      </c>
      <c r="D57" s="20" t="e">
        <f>HLOOKUP($A57,#REF!,9,FALSE)</f>
        <v>#REF!</v>
      </c>
      <c r="E57" s="20" t="e">
        <f>HLOOKUP($A57,#REF!,3,FALSE)</f>
        <v>#REF!</v>
      </c>
      <c r="F57" s="25" t="e">
        <f>HLOOKUP($A57,#REF!,2,FALSE)</f>
        <v>#REF!</v>
      </c>
      <c r="G57" s="29" t="e">
        <f t="shared" si="0"/>
        <v>#REF!</v>
      </c>
      <c r="H57" s="52"/>
      <c r="I57" s="66"/>
      <c r="J57" s="67"/>
      <c r="K57" s="68"/>
    </row>
    <row r="58" spans="1:11">
      <c r="A58" s="40">
        <v>55</v>
      </c>
      <c r="B58" s="42" t="e">
        <f>HLOOKUP($A58,#REF!,10,FALSE)</f>
        <v>#REF!</v>
      </c>
      <c r="C58" s="18" t="e">
        <f>HLOOKUP($A58,#REF!,8,FALSE)</f>
        <v>#REF!</v>
      </c>
      <c r="D58" s="20" t="e">
        <f>HLOOKUP($A58,#REF!,9,FALSE)</f>
        <v>#REF!</v>
      </c>
      <c r="E58" s="20" t="e">
        <f>HLOOKUP($A58,#REF!,3,FALSE)</f>
        <v>#REF!</v>
      </c>
      <c r="F58" s="25" t="e">
        <f>HLOOKUP($A58,#REF!,2,FALSE)</f>
        <v>#REF!</v>
      </c>
      <c r="G58" s="29" t="e">
        <f t="shared" si="0"/>
        <v>#REF!</v>
      </c>
      <c r="H58" s="52" t="s">
        <v>64</v>
      </c>
      <c r="I58" s="301" t="e">
        <f>"XX"&amp;$F58&amp;"_"&amp;$A58&amp;"_Parecer"</f>
        <v>#REF!</v>
      </c>
      <c r="J58" s="302"/>
      <c r="K58" s="303"/>
    </row>
    <row r="59" spans="1:11">
      <c r="A59" s="40">
        <v>56</v>
      </c>
      <c r="B59" s="42" t="e">
        <f>HLOOKUP($A59,#REF!,10,FALSE)</f>
        <v>#REF!</v>
      </c>
      <c r="C59" s="18" t="e">
        <f>HLOOKUP($A59,#REF!,8,FALSE)</f>
        <v>#REF!</v>
      </c>
      <c r="D59" s="20" t="e">
        <f>HLOOKUP($A59,#REF!,9,FALSE)</f>
        <v>#REF!</v>
      </c>
      <c r="E59" s="20" t="e">
        <f>HLOOKUP($A59,#REF!,3,FALSE)</f>
        <v>#REF!</v>
      </c>
      <c r="F59" s="25" t="e">
        <f>HLOOKUP($A59,#REF!,2,FALSE)</f>
        <v>#REF!</v>
      </c>
      <c r="G59" s="29" t="e">
        <f t="shared" si="0"/>
        <v>#REF!</v>
      </c>
      <c r="H59" s="52"/>
      <c r="I59" s="301"/>
      <c r="J59" s="302"/>
      <c r="K59" s="303"/>
    </row>
    <row r="60" spans="1:11">
      <c r="A60" s="40">
        <v>57</v>
      </c>
      <c r="B60" s="42" t="e">
        <f>HLOOKUP($A60,#REF!,10,FALSE)</f>
        <v>#REF!</v>
      </c>
      <c r="C60" s="18" t="e">
        <f>HLOOKUP($A60,#REF!,8,FALSE)</f>
        <v>#REF!</v>
      </c>
      <c r="D60" s="20" t="e">
        <f>HLOOKUP($A60,#REF!,9,FALSE)</f>
        <v>#REF!</v>
      </c>
      <c r="E60" s="20" t="e">
        <f>HLOOKUP($A60,#REF!,3,FALSE)</f>
        <v>#REF!</v>
      </c>
      <c r="F60" s="25" t="e">
        <f>HLOOKUP($A60,#REF!,2,FALSE)</f>
        <v>#REF!</v>
      </c>
      <c r="G60" s="29" t="e">
        <f t="shared" si="0"/>
        <v>#REF!</v>
      </c>
      <c r="H60" s="52"/>
      <c r="I60" s="301"/>
      <c r="J60" s="302"/>
      <c r="K60" s="303"/>
    </row>
    <row r="61" spans="1:11">
      <c r="A61" s="40">
        <v>58</v>
      </c>
      <c r="B61" s="42" t="e">
        <f>HLOOKUP($A61,#REF!,10,FALSE)</f>
        <v>#REF!</v>
      </c>
      <c r="C61" s="18" t="e">
        <f>HLOOKUP($A61,#REF!,8,FALSE)</f>
        <v>#REF!</v>
      </c>
      <c r="D61" s="20" t="e">
        <f>HLOOKUP($A61,#REF!,9,FALSE)</f>
        <v>#REF!</v>
      </c>
      <c r="E61" s="20" t="e">
        <f>HLOOKUP($A61,#REF!,3,FALSE)</f>
        <v>#REF!</v>
      </c>
      <c r="F61" s="25" t="e">
        <f>HLOOKUP($A61,#REF!,2,FALSE)</f>
        <v>#REF!</v>
      </c>
      <c r="G61" s="29" t="e">
        <f t="shared" si="0"/>
        <v>#REF!</v>
      </c>
      <c r="H61" s="52"/>
      <c r="I61" s="301"/>
      <c r="J61" s="302"/>
      <c r="K61" s="303"/>
    </row>
    <row r="62" spans="1:11">
      <c r="A62" s="40">
        <v>59</v>
      </c>
      <c r="B62" s="43" t="e">
        <f>HLOOKUP($A62,#REF!,10,FALSE)</f>
        <v>#REF!</v>
      </c>
      <c r="C62" s="18" t="e">
        <f>HLOOKUP($A62,#REF!,8,FALSE)</f>
        <v>#REF!</v>
      </c>
      <c r="D62" s="20" t="e">
        <f>HLOOKUP($A62,#REF!,9,FALSE)</f>
        <v>#REF!</v>
      </c>
      <c r="E62" s="20" t="e">
        <f>HLOOKUP($A62,#REF!,3,FALSE)</f>
        <v>#REF!</v>
      </c>
      <c r="F62" s="25" t="e">
        <f>HLOOKUP($A62,#REF!,2,FALSE)</f>
        <v>#REF!</v>
      </c>
      <c r="G62" s="29" t="e">
        <f t="shared" si="0"/>
        <v>#REF!</v>
      </c>
      <c r="H62" s="52"/>
      <c r="I62" s="301"/>
      <c r="J62" s="302"/>
      <c r="K62" s="303"/>
    </row>
    <row r="63" spans="1:11">
      <c r="A63" s="40">
        <v>60</v>
      </c>
      <c r="B63" s="43" t="e">
        <f>HLOOKUP($A63,#REF!,10,FALSE)</f>
        <v>#REF!</v>
      </c>
      <c r="C63" s="18" t="e">
        <f>HLOOKUP($A63,#REF!,8,FALSE)</f>
        <v>#REF!</v>
      </c>
      <c r="D63" s="20" t="e">
        <f>HLOOKUP($A63,#REF!,9,FALSE)</f>
        <v>#REF!</v>
      </c>
      <c r="E63" s="20" t="e">
        <f>HLOOKUP($A63,#REF!,3,FALSE)</f>
        <v>#REF!</v>
      </c>
      <c r="F63" s="25" t="e">
        <f>HLOOKUP($A63,#REF!,2,FALSE)</f>
        <v>#REF!</v>
      </c>
      <c r="G63" s="29" t="e">
        <f t="shared" si="0"/>
        <v>#REF!</v>
      </c>
      <c r="H63" s="52" t="s">
        <v>429</v>
      </c>
      <c r="I63" s="301"/>
      <c r="J63" s="302"/>
      <c r="K63" s="303"/>
    </row>
    <row r="64" spans="1:11">
      <c r="A64" s="40">
        <v>61</v>
      </c>
      <c r="B64" s="48" t="e">
        <f>HLOOKUP($A64,#REF!,10,FALSE)</f>
        <v>#REF!</v>
      </c>
      <c r="C64" s="18" t="e">
        <f>HLOOKUP($A64,#REF!,8,FALSE)</f>
        <v>#REF!</v>
      </c>
      <c r="D64" s="20" t="e">
        <f>HLOOKUP($A64,#REF!,9,FALSE)</f>
        <v>#REF!</v>
      </c>
      <c r="E64" s="20" t="e">
        <f>HLOOKUP($A64,#REF!,3,FALSE)</f>
        <v>#REF!</v>
      </c>
      <c r="F64" s="25" t="e">
        <f>HLOOKUP($A64,#REF!,2,FALSE)</f>
        <v>#REF!</v>
      </c>
      <c r="G64" s="29" t="e">
        <f t="shared" si="0"/>
        <v>#REF!</v>
      </c>
      <c r="H64" s="52"/>
      <c r="I64" s="301"/>
      <c r="J64" s="302"/>
      <c r="K64" s="303"/>
    </row>
    <row r="65" spans="1:11">
      <c r="A65" s="40">
        <v>62</v>
      </c>
      <c r="B65" s="42" t="e">
        <f>HLOOKUP($A65,#REF!,10,FALSE)</f>
        <v>#REF!</v>
      </c>
      <c r="C65" s="18" t="e">
        <f>HLOOKUP($A65,#REF!,8,FALSE)</f>
        <v>#REF!</v>
      </c>
      <c r="D65" s="20" t="e">
        <f>HLOOKUP($A65,#REF!,9,FALSE)</f>
        <v>#REF!</v>
      </c>
      <c r="E65" s="20" t="e">
        <f>HLOOKUP($A65,#REF!,3,FALSE)</f>
        <v>#REF!</v>
      </c>
      <c r="F65" s="25" t="e">
        <f>HLOOKUP($A65,#REF!,2,FALSE)</f>
        <v>#REF!</v>
      </c>
      <c r="G65" s="29" t="e">
        <f t="shared" si="0"/>
        <v>#REF!</v>
      </c>
      <c r="H65" s="52" t="s">
        <v>401</v>
      </c>
      <c r="I65" s="301" t="e">
        <f>"XX"&amp;$F65&amp;"_"&amp;$A65&amp;"_Oficio_Secretaria"</f>
        <v>#REF!</v>
      </c>
      <c r="J65" s="302"/>
      <c r="K65" s="303"/>
    </row>
    <row r="66" spans="1:11">
      <c r="A66" s="40">
        <v>63</v>
      </c>
      <c r="B66" s="48" t="e">
        <f>HLOOKUP($A66,#REF!,10,FALSE)</f>
        <v>#REF!</v>
      </c>
      <c r="C66" s="18" t="e">
        <f>HLOOKUP($A66,#REF!,8,FALSE)</f>
        <v>#REF!</v>
      </c>
      <c r="D66" s="20" t="e">
        <f>HLOOKUP($A66,#REF!,9,FALSE)</f>
        <v>#REF!</v>
      </c>
      <c r="E66" s="20" t="e">
        <f>HLOOKUP($A66,#REF!,3,FALSE)</f>
        <v>#REF!</v>
      </c>
      <c r="F66" s="25" t="e">
        <f>HLOOKUP($A66,#REF!,2,FALSE)</f>
        <v>#REF!</v>
      </c>
      <c r="G66" s="29" t="e">
        <f t="shared" si="0"/>
        <v>#REF!</v>
      </c>
      <c r="H66" s="52"/>
      <c r="I66" s="66"/>
      <c r="J66" s="67"/>
      <c r="K66" s="68"/>
    </row>
    <row r="67" spans="1:11">
      <c r="A67" s="40">
        <v>64</v>
      </c>
      <c r="B67" s="42" t="e">
        <f>HLOOKUP($A67,#REF!,10,FALSE)</f>
        <v>#REF!</v>
      </c>
      <c r="C67" s="18" t="e">
        <f>HLOOKUP($A67,#REF!,8,FALSE)</f>
        <v>#REF!</v>
      </c>
      <c r="D67" s="20" t="e">
        <f>HLOOKUP($A67,#REF!,9,FALSE)</f>
        <v>#REF!</v>
      </c>
      <c r="E67" s="20" t="e">
        <f>HLOOKUP($A67,#REF!,3,FALSE)</f>
        <v>#REF!</v>
      </c>
      <c r="F67" s="25" t="e">
        <f>HLOOKUP($A67,#REF!,2,FALSE)</f>
        <v>#REF!</v>
      </c>
      <c r="G67" s="29" t="e">
        <f t="shared" si="0"/>
        <v>#REF!</v>
      </c>
      <c r="H67" s="52"/>
      <c r="I67" s="66"/>
      <c r="J67" s="67"/>
      <c r="K67" s="68"/>
    </row>
    <row r="68" spans="1:11">
      <c r="A68" s="40">
        <v>65</v>
      </c>
      <c r="B68" s="43" t="e">
        <f>HLOOKUP($A68,#REF!,10,FALSE)</f>
        <v>#REF!</v>
      </c>
      <c r="C68" s="18" t="e">
        <f>HLOOKUP($A68,#REF!,8,FALSE)</f>
        <v>#REF!</v>
      </c>
      <c r="D68" s="20" t="e">
        <f>HLOOKUP($A68,#REF!,9,FALSE)</f>
        <v>#REF!</v>
      </c>
      <c r="E68" s="20" t="e">
        <f>HLOOKUP($A68,#REF!,3,FALSE)</f>
        <v>#REF!</v>
      </c>
      <c r="F68" s="25" t="e">
        <f>HLOOKUP($A68,#REF!,2,FALSE)</f>
        <v>#REF!</v>
      </c>
      <c r="G68" s="29" t="e">
        <f t="shared" si="0"/>
        <v>#REF!</v>
      </c>
      <c r="H68" s="52"/>
      <c r="I68" s="66"/>
      <c r="J68" s="67"/>
      <c r="K68" s="68"/>
    </row>
    <row r="69" spans="1:11">
      <c r="A69" s="40">
        <v>66</v>
      </c>
      <c r="B69" s="43" t="e">
        <f>HLOOKUP($A69,#REF!,10,FALSE)</f>
        <v>#REF!</v>
      </c>
      <c r="C69" s="18" t="e">
        <f>HLOOKUP($A69,#REF!,8,FALSE)</f>
        <v>#REF!</v>
      </c>
      <c r="D69" s="20" t="e">
        <f>HLOOKUP($A69,#REF!,9,FALSE)</f>
        <v>#REF!</v>
      </c>
      <c r="E69" s="20" t="e">
        <f>HLOOKUP($A69,#REF!,3,FALSE)</f>
        <v>#REF!</v>
      </c>
      <c r="F69" s="25" t="e">
        <f>HLOOKUP($A69,#REF!,2,FALSE)</f>
        <v>#REF!</v>
      </c>
      <c r="G69" s="29" t="e">
        <f t="shared" ref="G69:G132" si="1">VLOOKUP($F69,$L$4:$M$15,2,0)</f>
        <v>#REF!</v>
      </c>
      <c r="H69" s="52"/>
      <c r="I69" s="66"/>
      <c r="J69" s="67"/>
      <c r="K69" s="68"/>
    </row>
    <row r="70" spans="1:11">
      <c r="A70" s="40">
        <v>67</v>
      </c>
      <c r="B70" s="43" t="e">
        <f>HLOOKUP($A70,#REF!,10,FALSE)</f>
        <v>#REF!</v>
      </c>
      <c r="C70" s="18" t="e">
        <f>HLOOKUP($A70,#REF!,8,FALSE)</f>
        <v>#REF!</v>
      </c>
      <c r="D70" s="20" t="e">
        <f>HLOOKUP($A70,#REF!,9,FALSE)</f>
        <v>#REF!</v>
      </c>
      <c r="E70" s="20" t="e">
        <f>HLOOKUP($A70,#REF!,3,FALSE)</f>
        <v>#REF!</v>
      </c>
      <c r="F70" s="25" t="e">
        <f>HLOOKUP($A70,#REF!,2,FALSE)</f>
        <v>#REF!</v>
      </c>
      <c r="G70" s="29" t="e">
        <f t="shared" si="1"/>
        <v>#REF!</v>
      </c>
      <c r="H70" s="52"/>
      <c r="I70" s="66"/>
      <c r="J70" s="67"/>
      <c r="K70" s="68"/>
    </row>
    <row r="71" spans="1:11">
      <c r="A71" s="40">
        <v>68</v>
      </c>
      <c r="B71" s="47" t="e">
        <f>HLOOKUP($A71,#REF!,10,FALSE)</f>
        <v>#REF!</v>
      </c>
      <c r="C71" s="18" t="e">
        <f>HLOOKUP($A71,#REF!,8,FALSE)</f>
        <v>#REF!</v>
      </c>
      <c r="D71" s="20" t="e">
        <f>HLOOKUP($A71,#REF!,9,FALSE)</f>
        <v>#REF!</v>
      </c>
      <c r="E71" s="20" t="e">
        <f>HLOOKUP($A71,#REF!,3,FALSE)</f>
        <v>#REF!</v>
      </c>
      <c r="F71" s="25" t="e">
        <f>HLOOKUP($A71,#REF!,2,FALSE)</f>
        <v>#REF!</v>
      </c>
      <c r="G71" s="29" t="e">
        <f t="shared" si="1"/>
        <v>#REF!</v>
      </c>
      <c r="H71" s="52" t="s">
        <v>65</v>
      </c>
      <c r="I71" s="301" t="e">
        <f>"XX"&amp;$F71&amp;"_"&amp;$A71&amp;"_CronogramaParticipacao"</f>
        <v>#REF!</v>
      </c>
      <c r="J71" s="302"/>
      <c r="K71" s="303"/>
    </row>
    <row r="72" spans="1:11">
      <c r="A72" s="40">
        <v>69</v>
      </c>
      <c r="B72" s="48" t="e">
        <f>HLOOKUP($A72,#REF!,10,FALSE)</f>
        <v>#REF!</v>
      </c>
      <c r="C72" s="18" t="e">
        <f>HLOOKUP($A72,#REF!,8,FALSE)</f>
        <v>#REF!</v>
      </c>
      <c r="D72" s="20" t="e">
        <f>HLOOKUP($A72,#REF!,9,FALSE)</f>
        <v>#REF!</v>
      </c>
      <c r="E72" s="20" t="e">
        <f>HLOOKUP($A72,#REF!,3,FALSE)</f>
        <v>#REF!</v>
      </c>
      <c r="F72" s="25" t="e">
        <f>HLOOKUP($A72,#REF!,2,FALSE)</f>
        <v>#REF!</v>
      </c>
      <c r="G72" s="29" t="e">
        <f t="shared" si="1"/>
        <v>#REF!</v>
      </c>
      <c r="H72" s="52"/>
      <c r="I72" s="66"/>
      <c r="J72" s="67"/>
      <c r="K72" s="68"/>
    </row>
    <row r="73" spans="1:11">
      <c r="A73" s="40">
        <v>70</v>
      </c>
      <c r="B73" s="42" t="e">
        <f>HLOOKUP($A73,#REF!,10,FALSE)</f>
        <v>#REF!</v>
      </c>
      <c r="C73" s="18" t="e">
        <f>HLOOKUP($A73,#REF!,8,FALSE)</f>
        <v>#REF!</v>
      </c>
      <c r="D73" s="20" t="e">
        <f>HLOOKUP($A73,#REF!,9,FALSE)</f>
        <v>#REF!</v>
      </c>
      <c r="E73" s="20" t="e">
        <f>HLOOKUP($A73,#REF!,3,FALSE)</f>
        <v>#REF!</v>
      </c>
      <c r="F73" s="25" t="e">
        <f>HLOOKUP($A73,#REF!,2,FALSE)</f>
        <v>#REF!</v>
      </c>
      <c r="G73" s="29" t="e">
        <f t="shared" si="1"/>
        <v>#REF!</v>
      </c>
      <c r="H73" s="52"/>
      <c r="I73" s="66"/>
      <c r="J73" s="67"/>
      <c r="K73" s="68"/>
    </row>
    <row r="74" spans="1:11">
      <c r="A74" s="40">
        <v>71</v>
      </c>
      <c r="B74" s="43" t="e">
        <f>HLOOKUP($A74,#REF!,10,FALSE)</f>
        <v>#REF!</v>
      </c>
      <c r="C74" s="18" t="e">
        <f>HLOOKUP($A74,#REF!,8,FALSE)</f>
        <v>#REF!</v>
      </c>
      <c r="D74" s="20" t="e">
        <f>HLOOKUP($A74,#REF!,9,FALSE)</f>
        <v>#REF!</v>
      </c>
      <c r="E74" s="20" t="e">
        <f>HLOOKUP($A74,#REF!,3,FALSE)</f>
        <v>#REF!</v>
      </c>
      <c r="F74" s="25" t="e">
        <f>HLOOKUP($A74,#REF!,2,FALSE)</f>
        <v>#REF!</v>
      </c>
      <c r="G74" s="29" t="e">
        <f t="shared" si="1"/>
        <v>#REF!</v>
      </c>
      <c r="H74" s="52"/>
      <c r="I74" s="66"/>
      <c r="J74" s="67"/>
      <c r="K74" s="68"/>
    </row>
    <row r="75" spans="1:11">
      <c r="A75" s="40">
        <v>72</v>
      </c>
      <c r="B75" s="42" t="e">
        <f>HLOOKUP($A75,#REF!,10,FALSE)</f>
        <v>#REF!</v>
      </c>
      <c r="C75" s="18" t="e">
        <f>HLOOKUP($A75,#REF!,8,FALSE)</f>
        <v>#REF!</v>
      </c>
      <c r="D75" s="20" t="e">
        <f>HLOOKUP($A75,#REF!,9,FALSE)</f>
        <v>#REF!</v>
      </c>
      <c r="E75" s="20" t="e">
        <f>HLOOKUP($A75,#REF!,3,FALSE)</f>
        <v>#REF!</v>
      </c>
      <c r="F75" s="25" t="e">
        <f>HLOOKUP($A75,#REF!,2,FALSE)</f>
        <v>#REF!</v>
      </c>
      <c r="G75" s="29" t="e">
        <f t="shared" si="1"/>
        <v>#REF!</v>
      </c>
      <c r="H75" s="52"/>
      <c r="I75" s="66"/>
      <c r="J75" s="67"/>
      <c r="K75" s="68"/>
    </row>
    <row r="76" spans="1:11">
      <c r="A76" s="40">
        <v>73</v>
      </c>
      <c r="B76" s="42" t="e">
        <f>HLOOKUP($A76,#REF!,10,FALSE)</f>
        <v>#REF!</v>
      </c>
      <c r="C76" s="18" t="e">
        <f>HLOOKUP($A76,#REF!,8,FALSE)</f>
        <v>#REF!</v>
      </c>
      <c r="D76" s="20" t="e">
        <f>HLOOKUP($A76,#REF!,9,FALSE)</f>
        <v>#REF!</v>
      </c>
      <c r="E76" s="20" t="e">
        <f>HLOOKUP($A76,#REF!,3,FALSE)</f>
        <v>#REF!</v>
      </c>
      <c r="F76" s="25" t="e">
        <f>HLOOKUP($A76,#REF!,2,FALSE)</f>
        <v>#REF!</v>
      </c>
      <c r="G76" s="29" t="e">
        <f t="shared" si="1"/>
        <v>#REF!</v>
      </c>
      <c r="H76" s="52" t="s">
        <v>67</v>
      </c>
      <c r="I76" s="301" t="e">
        <f>"XX"&amp;$F76&amp;"_"&amp;$A76&amp;"_Instancia_Apresentacao"</f>
        <v>#REF!</v>
      </c>
      <c r="J76" s="302"/>
      <c r="K76" s="303"/>
    </row>
    <row r="77" spans="1:11">
      <c r="A77" s="40">
        <v>74</v>
      </c>
      <c r="B77" s="42" t="e">
        <f>HLOOKUP($A77,#REF!,10,FALSE)</f>
        <v>#REF!</v>
      </c>
      <c r="C77" s="18" t="e">
        <f>HLOOKUP($A77,#REF!,8,FALSE)</f>
        <v>#REF!</v>
      </c>
      <c r="D77" s="20" t="e">
        <f>HLOOKUP($A77,#REF!,9,FALSE)</f>
        <v>#REF!</v>
      </c>
      <c r="E77" s="20" t="e">
        <f>HLOOKUP($A77,#REF!,3,FALSE)</f>
        <v>#REF!</v>
      </c>
      <c r="F77" s="25" t="e">
        <f>HLOOKUP($A77,#REF!,2,FALSE)</f>
        <v>#REF!</v>
      </c>
      <c r="G77" s="29" t="e">
        <f t="shared" si="1"/>
        <v>#REF!</v>
      </c>
      <c r="H77" s="52" t="str">
        <f>H55</f>
        <v>Ata, posicionamento SPUrbanismo</v>
      </c>
      <c r="I77" s="66" t="e">
        <f>"XX"&amp;$F77&amp;"_"&amp;$A77&amp;"_Instancia_Ata"</f>
        <v>#REF!</v>
      </c>
      <c r="J77" s="302" t="e">
        <f>"XX"&amp;$F77&amp;"_"&amp;$A77&amp;"_Instancia_ParecerSPUrb"</f>
        <v>#REF!</v>
      </c>
      <c r="K77" s="303"/>
    </row>
    <row r="78" spans="1:11">
      <c r="A78" s="40">
        <v>75</v>
      </c>
      <c r="B78" s="47" t="e">
        <f>HLOOKUP($A78,#REF!,10,FALSE)</f>
        <v>#REF!</v>
      </c>
      <c r="C78" s="18" t="e">
        <f>HLOOKUP($A78,#REF!,8,FALSE)</f>
        <v>#REF!</v>
      </c>
      <c r="D78" s="20" t="e">
        <f>HLOOKUP($A78,#REF!,9,FALSE)</f>
        <v>#REF!</v>
      </c>
      <c r="E78" s="20" t="e">
        <f>HLOOKUP($A78,#REF!,3,FALSE)</f>
        <v>#REF!</v>
      </c>
      <c r="F78" s="25" t="e">
        <f>HLOOKUP($A78,#REF!,2,FALSE)</f>
        <v>#REF!</v>
      </c>
      <c r="G78" s="29" t="e">
        <f t="shared" si="1"/>
        <v>#REF!</v>
      </c>
      <c r="H78" s="52"/>
      <c r="I78" s="66"/>
      <c r="J78" s="67"/>
      <c r="K78" s="68"/>
    </row>
    <row r="79" spans="1:11">
      <c r="A79" s="40">
        <v>76</v>
      </c>
      <c r="B79" s="47" t="e">
        <f>HLOOKUP($A79,#REF!,10,FALSE)</f>
        <v>#REF!</v>
      </c>
      <c r="C79" s="18" t="e">
        <f>HLOOKUP($A79,#REF!,8,FALSE)</f>
        <v>#REF!</v>
      </c>
      <c r="D79" s="20" t="e">
        <f>HLOOKUP($A79,#REF!,9,FALSE)</f>
        <v>#REF!</v>
      </c>
      <c r="E79" s="20" t="e">
        <f>HLOOKUP($A79,#REF!,3,FALSE)</f>
        <v>#REF!</v>
      </c>
      <c r="F79" s="25" t="e">
        <f>HLOOKUP($A79,#REF!,2,FALSE)</f>
        <v>#REF!</v>
      </c>
      <c r="G79" s="29" t="e">
        <f t="shared" si="1"/>
        <v>#REF!</v>
      </c>
      <c r="H79" s="52" t="s">
        <v>399</v>
      </c>
      <c r="I79" s="301" t="e">
        <f>"XX"&amp;$F79&amp;"_"&amp;$A79&amp;"_TiposConsulta"</f>
        <v>#REF!</v>
      </c>
      <c r="J79" s="302"/>
      <c r="K79" s="303"/>
    </row>
    <row r="80" spans="1:11">
      <c r="A80" s="69">
        <v>77</v>
      </c>
      <c r="B80" s="42" t="e">
        <f>HLOOKUP($A80,#REF!,10,FALSE)</f>
        <v>#REF!</v>
      </c>
      <c r="C80" s="18" t="e">
        <f>HLOOKUP($A80,#REF!,8,FALSE)</f>
        <v>#REF!</v>
      </c>
      <c r="D80" s="20" t="e">
        <f>HLOOKUP($A80,#REF!,9,FALSE)</f>
        <v>#REF!</v>
      </c>
      <c r="E80" s="20" t="e">
        <f>HLOOKUP($A80,#REF!,3,FALSE)</f>
        <v>#REF!</v>
      </c>
      <c r="F80" s="25" t="e">
        <f>HLOOKUP($A80,#REF!,2,FALSE)</f>
        <v>#REF!</v>
      </c>
      <c r="G80" s="29" t="e">
        <f t="shared" si="1"/>
        <v>#REF!</v>
      </c>
      <c r="H80" s="52" t="s">
        <v>69</v>
      </c>
      <c r="I80" s="301" t="e">
        <f>"XX"&amp;$F80&amp;"_"&amp;$A80&amp;"_Consulta_Noticia"</f>
        <v>#REF!</v>
      </c>
      <c r="J80" s="302"/>
      <c r="K80" s="303"/>
    </row>
    <row r="81" spans="1:13">
      <c r="A81" s="40">
        <v>78</v>
      </c>
      <c r="B81" s="47" t="e">
        <f>HLOOKUP($A81,#REF!,10,FALSE)</f>
        <v>#REF!</v>
      </c>
      <c r="C81" s="18" t="e">
        <f>HLOOKUP($A81,#REF!,8,FALSE)</f>
        <v>#REF!</v>
      </c>
      <c r="D81" s="20" t="e">
        <f>HLOOKUP($A81,#REF!,9,FALSE)</f>
        <v>#REF!</v>
      </c>
      <c r="E81" s="20" t="e">
        <f>HLOOKUP($A81,#REF!,3,FALSE)</f>
        <v>#REF!</v>
      </c>
      <c r="F81" s="25" t="e">
        <f>HLOOKUP($A81,#REF!,2,FALSE)</f>
        <v>#REF!</v>
      </c>
      <c r="G81" s="29" t="e">
        <f t="shared" si="1"/>
        <v>#REF!</v>
      </c>
      <c r="H81" s="52" t="s">
        <v>46</v>
      </c>
      <c r="I81" s="66" t="e">
        <f>"XX"&amp;$F81&amp;"_"&amp;$A81&amp;"_Consulta_Texto"</f>
        <v>#REF!</v>
      </c>
      <c r="J81" s="67" t="e">
        <f>"XX"&amp;$F81&amp;"_"&amp;$A81&amp;"_Consulta_Anexos"</f>
        <v>#REF!</v>
      </c>
      <c r="K81" s="68" t="e">
        <f>"XX"&amp;$F81&amp;"_"&amp;$A81&amp;"_Consulta_Contribuicoes"</f>
        <v>#REF!</v>
      </c>
      <c r="L81" s="6"/>
      <c r="M81" s="6"/>
    </row>
    <row r="82" spans="1:13">
      <c r="A82" s="40">
        <v>79</v>
      </c>
      <c r="B82" s="47" t="e">
        <f>HLOOKUP($A82,#REF!,10,FALSE)</f>
        <v>#REF!</v>
      </c>
      <c r="C82" s="18" t="e">
        <f>HLOOKUP($A82,#REF!,8,FALSE)</f>
        <v>#REF!</v>
      </c>
      <c r="D82" s="20" t="e">
        <f>HLOOKUP($A82,#REF!,9,FALSE)</f>
        <v>#REF!</v>
      </c>
      <c r="E82" s="20" t="e">
        <f>HLOOKUP($A82,#REF!,3,FALSE)</f>
        <v>#REF!</v>
      </c>
      <c r="F82" s="25" t="e">
        <f>HLOOKUP($A82,#REF!,2,FALSE)</f>
        <v>#REF!</v>
      </c>
      <c r="G82" s="29" t="e">
        <f t="shared" si="1"/>
        <v>#REF!</v>
      </c>
      <c r="H82" s="52"/>
      <c r="I82" s="66"/>
      <c r="J82" s="67"/>
      <c r="K82" s="68"/>
    </row>
    <row r="83" spans="1:13">
      <c r="A83" s="40">
        <v>80</v>
      </c>
      <c r="B83" s="47" t="e">
        <f>HLOOKUP($A83,#REF!,10,FALSE)</f>
        <v>#REF!</v>
      </c>
      <c r="C83" s="18" t="e">
        <f>HLOOKUP($A83,#REF!,8,FALSE)</f>
        <v>#REF!</v>
      </c>
      <c r="D83" s="20" t="e">
        <f>HLOOKUP($A83,#REF!,9,FALSE)</f>
        <v>#REF!</v>
      </c>
      <c r="E83" s="20" t="e">
        <f>HLOOKUP($A83,#REF!,3,FALSE)</f>
        <v>#REF!</v>
      </c>
      <c r="F83" s="25" t="e">
        <f>HLOOKUP($A83,#REF!,2,FALSE)</f>
        <v>#REF!</v>
      </c>
      <c r="G83" s="29" t="e">
        <f t="shared" si="1"/>
        <v>#REF!</v>
      </c>
      <c r="H83" s="52"/>
      <c r="I83" s="66"/>
      <c r="J83" s="67"/>
      <c r="K83" s="68"/>
    </row>
    <row r="84" spans="1:13">
      <c r="A84" s="40">
        <v>81</v>
      </c>
      <c r="B84" s="42" t="e">
        <f>HLOOKUP($A84,#REF!,10,FALSE)</f>
        <v>#REF!</v>
      </c>
      <c r="C84" s="18" t="e">
        <f>HLOOKUP($A84,#REF!,8,FALSE)</f>
        <v>#REF!</v>
      </c>
      <c r="D84" s="20" t="e">
        <f>HLOOKUP($A84,#REF!,9,FALSE)</f>
        <v>#REF!</v>
      </c>
      <c r="E84" s="20" t="e">
        <f>HLOOKUP($A84,#REF!,3,FALSE)</f>
        <v>#REF!</v>
      </c>
      <c r="F84" s="25" t="e">
        <f>HLOOKUP($A84,#REF!,2,FALSE)</f>
        <v>#REF!</v>
      </c>
      <c r="G84" s="29" t="e">
        <f t="shared" si="1"/>
        <v>#REF!</v>
      </c>
      <c r="H84" s="53" t="s">
        <v>392</v>
      </c>
      <c r="I84" s="301" t="e">
        <f>"XX"&amp;$F84&amp;"_"&amp;$A84&amp;"_Parecer"</f>
        <v>#REF!</v>
      </c>
      <c r="J84" s="302"/>
      <c r="K84" s="303"/>
    </row>
    <row r="85" spans="1:13">
      <c r="A85" s="40">
        <v>82</v>
      </c>
      <c r="B85" s="42" t="e">
        <f>HLOOKUP($A85,#REF!,10,FALSE)</f>
        <v>#REF!</v>
      </c>
      <c r="C85" s="18" t="e">
        <f>HLOOKUP($A85,#REF!,8,FALSE)</f>
        <v>#REF!</v>
      </c>
      <c r="D85" s="20" t="e">
        <f>HLOOKUP($A85,#REF!,9,FALSE)</f>
        <v>#REF!</v>
      </c>
      <c r="E85" s="20" t="e">
        <f>HLOOKUP($A85,#REF!,3,FALSE)</f>
        <v>#REF!</v>
      </c>
      <c r="F85" s="25" t="e">
        <f>HLOOKUP($A85,#REF!,2,FALSE)</f>
        <v>#REF!</v>
      </c>
      <c r="G85" s="29" t="e">
        <f t="shared" si="1"/>
        <v>#REF!</v>
      </c>
      <c r="H85" s="52" t="s">
        <v>44</v>
      </c>
      <c r="I85" s="301" t="e">
        <f>"XX"&amp;$F85&amp;"_"&amp;$A85&amp;"_Minuta_Noticia"</f>
        <v>#REF!</v>
      </c>
      <c r="J85" s="302"/>
      <c r="K85" s="303"/>
    </row>
    <row r="86" spans="1:13">
      <c r="A86" s="40">
        <v>83</v>
      </c>
      <c r="B86" s="47" t="e">
        <f>HLOOKUP($A86,#REF!,10,FALSE)</f>
        <v>#REF!</v>
      </c>
      <c r="C86" s="18" t="e">
        <f>HLOOKUP($A86,#REF!,8,FALSE)</f>
        <v>#REF!</v>
      </c>
      <c r="D86" s="20" t="e">
        <f>HLOOKUP($A86,#REF!,9,FALSE)</f>
        <v>#REF!</v>
      </c>
      <c r="E86" s="20" t="e">
        <f>HLOOKUP($A86,#REF!,3,FALSE)</f>
        <v>#REF!</v>
      </c>
      <c r="F86" s="25" t="e">
        <f>HLOOKUP($A86,#REF!,2,FALSE)</f>
        <v>#REF!</v>
      </c>
      <c r="G86" s="29" t="e">
        <f t="shared" si="1"/>
        <v>#REF!</v>
      </c>
      <c r="H86" s="52" t="s">
        <v>45</v>
      </c>
      <c r="I86" s="66" t="e">
        <f>"XX"&amp;$F86&amp;"_"&amp;$A86&amp;"_Minuta_Texto"</f>
        <v>#REF!</v>
      </c>
      <c r="J86" s="302" t="e">
        <f>"XX"&amp;$F86&amp;"_"&amp;$A86&amp;"_Minuta_Anexos"</f>
        <v>#REF!</v>
      </c>
      <c r="K86" s="303"/>
    </row>
    <row r="87" spans="1:13">
      <c r="A87" s="40">
        <v>84</v>
      </c>
      <c r="B87" s="47" t="e">
        <f>HLOOKUP($A87,#REF!,10,FALSE)</f>
        <v>#REF!</v>
      </c>
      <c r="C87" s="18" t="e">
        <f>HLOOKUP($A87,#REF!,8,FALSE)</f>
        <v>#REF!</v>
      </c>
      <c r="D87" s="20" t="e">
        <f>HLOOKUP($A87,#REF!,9,FALSE)</f>
        <v>#REF!</v>
      </c>
      <c r="E87" s="20" t="e">
        <f>HLOOKUP($A87,#REF!,3,FALSE)</f>
        <v>#REF!</v>
      </c>
      <c r="F87" s="25" t="e">
        <f>HLOOKUP($A87,#REF!,2,FALSE)</f>
        <v>#REF!</v>
      </c>
      <c r="G87" s="29" t="e">
        <f t="shared" si="1"/>
        <v>#REF!</v>
      </c>
      <c r="H87" s="52"/>
      <c r="I87" s="66"/>
      <c r="J87" s="67"/>
      <c r="K87" s="68"/>
    </row>
    <row r="88" spans="1:13">
      <c r="A88" s="40">
        <v>85</v>
      </c>
      <c r="B88" s="47" t="e">
        <f>HLOOKUP($A88,#REF!,10,FALSE)</f>
        <v>#REF!</v>
      </c>
      <c r="C88" s="18" t="e">
        <f>HLOOKUP($A88,#REF!,8,FALSE)</f>
        <v>#REF!</v>
      </c>
      <c r="D88" s="20" t="e">
        <f>HLOOKUP($A88,#REF!,9,FALSE)</f>
        <v>#REF!</v>
      </c>
      <c r="E88" s="20" t="e">
        <f>HLOOKUP($A88,#REF!,3,FALSE)</f>
        <v>#REF!</v>
      </c>
      <c r="F88" s="25" t="e">
        <f>HLOOKUP($A88,#REF!,2,FALSE)</f>
        <v>#REF!</v>
      </c>
      <c r="G88" s="29" t="e">
        <f t="shared" si="1"/>
        <v>#REF!</v>
      </c>
      <c r="H88" s="52"/>
      <c r="I88" s="66"/>
      <c r="J88" s="67"/>
      <c r="K88" s="68"/>
    </row>
    <row r="89" spans="1:13">
      <c r="A89" s="40">
        <v>86</v>
      </c>
      <c r="B89" s="42" t="e">
        <f>HLOOKUP($A89,#REF!,10,FALSE)</f>
        <v>#REF!</v>
      </c>
      <c r="C89" s="18" t="e">
        <f>HLOOKUP($A89,#REF!,8,FALSE)</f>
        <v>#REF!</v>
      </c>
      <c r="D89" s="20" t="e">
        <f>HLOOKUP($A89,#REF!,9,FALSE)</f>
        <v>#REF!</v>
      </c>
      <c r="E89" s="20" t="e">
        <f>HLOOKUP($A89,#REF!,3,FALSE)</f>
        <v>#REF!</v>
      </c>
      <c r="F89" s="25" t="e">
        <f>HLOOKUP($A89,#REF!,2,FALSE)</f>
        <v>#REF!</v>
      </c>
      <c r="G89" s="29" t="e">
        <f t="shared" si="1"/>
        <v>#REF!</v>
      </c>
      <c r="H89" s="52" t="s">
        <v>19</v>
      </c>
      <c r="I89" s="301" t="e">
        <f>"XX"&amp;$F89&amp;"_"&amp;$A89&amp;"_Minuta_Contribuicoes"</f>
        <v>#REF!</v>
      </c>
      <c r="J89" s="302"/>
      <c r="K89" s="303"/>
    </row>
    <row r="90" spans="1:13">
      <c r="A90" s="40">
        <v>87</v>
      </c>
      <c r="B90" s="43" t="e">
        <f>HLOOKUP($A90,#REF!,10,FALSE)</f>
        <v>#REF!</v>
      </c>
      <c r="C90" s="18" t="e">
        <f>HLOOKUP($A90,#REF!,8,FALSE)</f>
        <v>#REF!</v>
      </c>
      <c r="D90" s="20" t="e">
        <f>HLOOKUP($A90,#REF!,9,FALSE)</f>
        <v>#REF!</v>
      </c>
      <c r="E90" s="20" t="e">
        <f>HLOOKUP($A90,#REF!,3,FALSE)</f>
        <v>#REF!</v>
      </c>
      <c r="F90" s="25" t="e">
        <f>HLOOKUP($A90,#REF!,2,FALSE)</f>
        <v>#REF!</v>
      </c>
      <c r="G90" s="29" t="e">
        <f t="shared" si="1"/>
        <v>#REF!</v>
      </c>
      <c r="H90" s="53" t="s">
        <v>392</v>
      </c>
      <c r="I90" s="301" t="e">
        <f>"XX"&amp;$F90&amp;"_"&amp;$A90&amp;"_AvaliacaoPosConsultaPublica"</f>
        <v>#REF!</v>
      </c>
      <c r="J90" s="302"/>
      <c r="K90" s="303"/>
    </row>
    <row r="91" spans="1:13">
      <c r="A91" s="40">
        <v>88</v>
      </c>
      <c r="B91" s="42" t="e">
        <f>HLOOKUP($A91,#REF!,10,FALSE)</f>
        <v>#REF!</v>
      </c>
      <c r="C91" s="18" t="e">
        <f>HLOOKUP($A91,#REF!,8,FALSE)</f>
        <v>#REF!</v>
      </c>
      <c r="D91" s="20" t="e">
        <f>HLOOKUP($A91,#REF!,9,FALSE)</f>
        <v>#REF!</v>
      </c>
      <c r="E91" s="20" t="e">
        <f>HLOOKUP($A91,#REF!,3,FALSE)</f>
        <v>#REF!</v>
      </c>
      <c r="F91" s="25" t="e">
        <f>HLOOKUP($A91,#REF!,2,FALSE)</f>
        <v>#REF!</v>
      </c>
      <c r="G91" s="29" t="e">
        <f t="shared" si="1"/>
        <v>#REF!</v>
      </c>
      <c r="H91" s="52" t="s">
        <v>64</v>
      </c>
      <c r="I91" s="301" t="e">
        <f>"XX"&amp;$F91&amp;"_"&amp;$A91&amp;"_Parecer"</f>
        <v>#REF!</v>
      </c>
      <c r="J91" s="302"/>
      <c r="K91" s="303"/>
    </row>
    <row r="92" spans="1:13">
      <c r="A92" s="40">
        <v>89</v>
      </c>
      <c r="B92" s="42" t="e">
        <f>HLOOKUP($A92,#REF!,10,FALSE)</f>
        <v>#REF!</v>
      </c>
      <c r="C92" s="18" t="e">
        <f>HLOOKUP($A92,#REF!,8,FALSE)</f>
        <v>#REF!</v>
      </c>
      <c r="D92" s="20" t="e">
        <f>HLOOKUP($A92,#REF!,9,FALSE)</f>
        <v>#REF!</v>
      </c>
      <c r="E92" s="20" t="e">
        <f>HLOOKUP($A92,#REF!,3,FALSE)</f>
        <v>#REF!</v>
      </c>
      <c r="F92" s="25" t="e">
        <f>HLOOKUP($A92,#REF!,2,FALSE)</f>
        <v>#REF!</v>
      </c>
      <c r="G92" s="29" t="e">
        <f t="shared" si="1"/>
        <v>#REF!</v>
      </c>
      <c r="H92" s="52" t="s">
        <v>47</v>
      </c>
      <c r="I92" s="301" t="e">
        <f>"XX"&amp;$F92&amp;"_"&amp;$A92&amp;"_Audiencia_Noticia"</f>
        <v>#REF!</v>
      </c>
      <c r="J92" s="302"/>
      <c r="K92" s="303"/>
    </row>
    <row r="93" spans="1:13">
      <c r="A93" s="40">
        <v>90</v>
      </c>
      <c r="B93" s="47" t="e">
        <f>HLOOKUP($A93,#REF!,10,FALSE)</f>
        <v>#REF!</v>
      </c>
      <c r="C93" s="18" t="e">
        <f>HLOOKUP($A93,#REF!,8,FALSE)</f>
        <v>#REF!</v>
      </c>
      <c r="D93" s="20" t="e">
        <f>HLOOKUP($A93,#REF!,9,FALSE)</f>
        <v>#REF!</v>
      </c>
      <c r="E93" s="20" t="e">
        <f>HLOOKUP($A93,#REF!,3,FALSE)</f>
        <v>#REF!</v>
      </c>
      <c r="F93" s="25" t="e">
        <f>HLOOKUP($A93,#REF!,2,FALSE)</f>
        <v>#REF!</v>
      </c>
      <c r="G93" s="29" t="e">
        <f t="shared" si="1"/>
        <v>#REF!</v>
      </c>
      <c r="H93" s="52"/>
      <c r="I93" s="66"/>
      <c r="J93" s="67"/>
      <c r="K93" s="68"/>
    </row>
    <row r="94" spans="1:13">
      <c r="A94" s="40">
        <v>91</v>
      </c>
      <c r="B94" s="47" t="e">
        <f>HLOOKUP($A94,#REF!,10,FALSE)</f>
        <v>#REF!</v>
      </c>
      <c r="C94" s="18" t="e">
        <f>HLOOKUP($A94,#REF!,8,FALSE)</f>
        <v>#REF!</v>
      </c>
      <c r="D94" s="20" t="e">
        <f>HLOOKUP($A94,#REF!,9,FALSE)</f>
        <v>#REF!</v>
      </c>
      <c r="E94" s="20" t="e">
        <f>HLOOKUP($A94,#REF!,3,FALSE)</f>
        <v>#REF!</v>
      </c>
      <c r="F94" s="25" t="e">
        <f>HLOOKUP($A94,#REF!,2,FALSE)</f>
        <v>#REF!</v>
      </c>
      <c r="G94" s="29" t="e">
        <f t="shared" si="1"/>
        <v>#REF!</v>
      </c>
      <c r="H94" s="52"/>
      <c r="I94" s="66"/>
      <c r="J94" s="67"/>
      <c r="K94" s="68"/>
    </row>
    <row r="95" spans="1:13">
      <c r="A95" s="40">
        <v>92</v>
      </c>
      <c r="B95" s="42" t="e">
        <f>HLOOKUP($A95,#REF!,10,FALSE)</f>
        <v>#REF!</v>
      </c>
      <c r="C95" s="18" t="e">
        <f>HLOOKUP($A95,#REF!,8,FALSE)</f>
        <v>#REF!</v>
      </c>
      <c r="D95" s="20" t="e">
        <f>HLOOKUP($A95,#REF!,9,FALSE)</f>
        <v>#REF!</v>
      </c>
      <c r="E95" s="20" t="e">
        <f>HLOOKUP($A95,#REF!,3,FALSE)</f>
        <v>#REF!</v>
      </c>
      <c r="F95" s="25" t="e">
        <f>HLOOKUP($A95,#REF!,2,FALSE)</f>
        <v>#REF!</v>
      </c>
      <c r="G95" s="29" t="e">
        <f t="shared" si="1"/>
        <v>#REF!</v>
      </c>
      <c r="H95" s="52" t="s">
        <v>67</v>
      </c>
      <c r="I95" s="301" t="e">
        <f>"XX"&amp;$F95&amp;"_"&amp;$A95&amp;"_Audiencia_Apresentacao"</f>
        <v>#REF!</v>
      </c>
      <c r="J95" s="302"/>
      <c r="K95" s="303"/>
    </row>
    <row r="96" spans="1:13">
      <c r="A96" s="40">
        <v>93</v>
      </c>
      <c r="B96" s="42" t="e">
        <f>HLOOKUP($A96,#REF!,10,FALSE)</f>
        <v>#REF!</v>
      </c>
      <c r="C96" s="18" t="e">
        <f>HLOOKUP($A96,#REF!,8,FALSE)</f>
        <v>#REF!</v>
      </c>
      <c r="D96" s="20" t="e">
        <f>HLOOKUP($A96,#REF!,9,FALSE)</f>
        <v>#REF!</v>
      </c>
      <c r="E96" s="20" t="e">
        <f>HLOOKUP($A96,#REF!,3,FALSE)</f>
        <v>#REF!</v>
      </c>
      <c r="F96" s="25" t="e">
        <f>HLOOKUP($A96,#REF!,2,FALSE)</f>
        <v>#REF!</v>
      </c>
      <c r="G96" s="29" t="e">
        <f t="shared" si="1"/>
        <v>#REF!</v>
      </c>
      <c r="H96" s="52" t="s">
        <v>48</v>
      </c>
      <c r="I96" s="301" t="e">
        <f>"XX"&amp;$F96&amp;"_"&amp;$A96&amp;"_Audiencia_Contribuicoes"</f>
        <v>#REF!</v>
      </c>
      <c r="J96" s="302"/>
      <c r="K96" s="303"/>
    </row>
    <row r="97" spans="1:11">
      <c r="A97" s="40">
        <v>94</v>
      </c>
      <c r="B97" s="43" t="e">
        <f>HLOOKUP($A97,#REF!,10,FALSE)</f>
        <v>#REF!</v>
      </c>
      <c r="C97" s="18" t="e">
        <f>HLOOKUP($A97,#REF!,8,FALSE)</f>
        <v>#REF!</v>
      </c>
      <c r="D97" s="20" t="e">
        <f>HLOOKUP($A97,#REF!,9,FALSE)</f>
        <v>#REF!</v>
      </c>
      <c r="E97" s="20" t="e">
        <f>HLOOKUP($A97,#REF!,3,FALSE)</f>
        <v>#REF!</v>
      </c>
      <c r="F97" s="25" t="e">
        <f>HLOOKUP($A97,#REF!,2,FALSE)</f>
        <v>#REF!</v>
      </c>
      <c r="G97" s="29" t="e">
        <f t="shared" si="1"/>
        <v>#REF!</v>
      </c>
      <c r="H97" s="52"/>
      <c r="I97" s="66"/>
      <c r="J97" s="67"/>
      <c r="K97" s="68"/>
    </row>
    <row r="98" spans="1:11">
      <c r="A98" s="40">
        <v>95</v>
      </c>
      <c r="B98" s="47" t="e">
        <f>HLOOKUP($A98,#REF!,10,FALSE)</f>
        <v>#REF!</v>
      </c>
      <c r="C98" s="18" t="e">
        <f>HLOOKUP($A98,#REF!,8,FALSE)</f>
        <v>#REF!</v>
      </c>
      <c r="D98" s="20" t="e">
        <f>HLOOKUP($A98,#REF!,9,FALSE)</f>
        <v>#REF!</v>
      </c>
      <c r="E98" s="20" t="e">
        <f>HLOOKUP($A98,#REF!,3,FALSE)</f>
        <v>#REF!</v>
      </c>
      <c r="F98" s="25" t="e">
        <f>HLOOKUP($A98,#REF!,2,FALSE)</f>
        <v>#REF!</v>
      </c>
      <c r="G98" s="29" t="e">
        <f t="shared" si="1"/>
        <v>#REF!</v>
      </c>
      <c r="H98" s="52"/>
      <c r="I98" s="66"/>
      <c r="J98" s="67"/>
      <c r="K98" s="68"/>
    </row>
    <row r="99" spans="1:11">
      <c r="A99" s="40">
        <v>96</v>
      </c>
      <c r="B99" s="43" t="e">
        <f>HLOOKUP($A99,#REF!,10,FALSE)</f>
        <v>#REF!</v>
      </c>
      <c r="C99" s="18" t="e">
        <f>HLOOKUP($A99,#REF!,8,FALSE)</f>
        <v>#REF!</v>
      </c>
      <c r="D99" s="20" t="e">
        <f>HLOOKUP($A99,#REF!,9,FALSE)</f>
        <v>#REF!</v>
      </c>
      <c r="E99" s="20" t="e">
        <f>HLOOKUP($A99,#REF!,3,FALSE)</f>
        <v>#REF!</v>
      </c>
      <c r="F99" s="25" t="e">
        <f>HLOOKUP($A99,#REF!,2,FALSE)</f>
        <v>#REF!</v>
      </c>
      <c r="G99" s="29" t="e">
        <f t="shared" si="1"/>
        <v>#REF!</v>
      </c>
      <c r="H99" s="52"/>
      <c r="I99" s="66"/>
      <c r="J99" s="67"/>
      <c r="K99" s="68"/>
    </row>
    <row r="100" spans="1:11">
      <c r="A100" s="40">
        <v>97</v>
      </c>
      <c r="B100" s="43" t="e">
        <f>HLOOKUP($A100,#REF!,10,FALSE)</f>
        <v>#REF!</v>
      </c>
      <c r="C100" s="18" t="e">
        <f>HLOOKUP($A100,#REF!,8,FALSE)</f>
        <v>#REF!</v>
      </c>
      <c r="D100" s="20" t="e">
        <f>HLOOKUP($A100,#REF!,9,FALSE)</f>
        <v>#REF!</v>
      </c>
      <c r="E100" s="20" t="e">
        <f>HLOOKUP($A100,#REF!,3,FALSE)</f>
        <v>#REF!</v>
      </c>
      <c r="F100" s="25" t="e">
        <f>HLOOKUP($A100,#REF!,2,FALSE)</f>
        <v>#REF!</v>
      </c>
      <c r="G100" s="29" t="e">
        <f t="shared" si="1"/>
        <v>#REF!</v>
      </c>
      <c r="H100" s="52"/>
      <c r="I100" s="66"/>
      <c r="J100" s="67"/>
      <c r="K100" s="68"/>
    </row>
    <row r="101" spans="1:11">
      <c r="A101" s="40">
        <v>98</v>
      </c>
      <c r="B101" s="41" t="e">
        <f>HLOOKUP($A101,#REF!,10,FALSE)</f>
        <v>#REF!</v>
      </c>
      <c r="C101" s="18" t="e">
        <f>HLOOKUP($A101,#REF!,8,FALSE)</f>
        <v>#REF!</v>
      </c>
      <c r="D101" s="20" t="e">
        <f>HLOOKUP($A101,#REF!,9,FALSE)</f>
        <v>#REF!</v>
      </c>
      <c r="E101" s="20" t="e">
        <f>HLOOKUP($A101,#REF!,3,FALSE)</f>
        <v>#REF!</v>
      </c>
      <c r="F101" s="25" t="e">
        <f>HLOOKUP($A101,#REF!,2,FALSE)</f>
        <v>#REF!</v>
      </c>
      <c r="G101" s="29" t="e">
        <f t="shared" si="1"/>
        <v>#REF!</v>
      </c>
      <c r="H101" s="52"/>
      <c r="I101" s="66"/>
      <c r="J101" s="67"/>
      <c r="K101" s="68"/>
    </row>
    <row r="102" spans="1:11">
      <c r="A102" s="40">
        <v>99</v>
      </c>
      <c r="B102" s="41" t="e">
        <f>HLOOKUP($A102,#REF!,10,FALSE)</f>
        <v>#REF!</v>
      </c>
      <c r="C102" s="18" t="e">
        <f>HLOOKUP($A102,#REF!,8,FALSE)</f>
        <v>#REF!</v>
      </c>
      <c r="D102" s="20" t="e">
        <f>HLOOKUP($A102,#REF!,9,FALSE)</f>
        <v>#REF!</v>
      </c>
      <c r="E102" s="20" t="e">
        <f>HLOOKUP($A102,#REF!,3,FALSE)</f>
        <v>#REF!</v>
      </c>
      <c r="F102" s="25" t="e">
        <f>HLOOKUP($A102,#REF!,2,FALSE)</f>
        <v>#REF!</v>
      </c>
      <c r="G102" s="29" t="e">
        <f t="shared" si="1"/>
        <v>#REF!</v>
      </c>
      <c r="H102" s="52"/>
      <c r="I102" s="66"/>
      <c r="J102" s="67"/>
      <c r="K102" s="68"/>
    </row>
    <row r="103" spans="1:11">
      <c r="A103" s="40">
        <v>100</v>
      </c>
      <c r="B103" s="48" t="e">
        <f>HLOOKUP($A103,#REF!,10,FALSE)</f>
        <v>#REF!</v>
      </c>
      <c r="C103" s="18" t="e">
        <f>HLOOKUP($A103,#REF!,8,FALSE)</f>
        <v>#REF!</v>
      </c>
      <c r="D103" s="20" t="e">
        <f>HLOOKUP($A103,#REF!,9,FALSE)</f>
        <v>#REF!</v>
      </c>
      <c r="E103" s="20" t="e">
        <f>HLOOKUP($A103,#REF!,3,FALSE)</f>
        <v>#REF!</v>
      </c>
      <c r="F103" s="25" t="e">
        <f>HLOOKUP($A103,#REF!,2,FALSE)</f>
        <v>#REF!</v>
      </c>
      <c r="G103" s="29" t="e">
        <f t="shared" si="1"/>
        <v>#REF!</v>
      </c>
      <c r="H103" s="52"/>
      <c r="I103" s="66"/>
      <c r="J103" s="67"/>
      <c r="K103" s="68"/>
    </row>
    <row r="104" spans="1:11">
      <c r="A104" s="40">
        <v>101</v>
      </c>
      <c r="B104" s="42" t="e">
        <f>HLOOKUP($A104,#REF!,10,FALSE)</f>
        <v>#REF!</v>
      </c>
      <c r="C104" s="18" t="e">
        <f>HLOOKUP($A104,#REF!,8,FALSE)</f>
        <v>#REF!</v>
      </c>
      <c r="D104" s="20" t="e">
        <f>HLOOKUP($A104,#REF!,9,FALSE)</f>
        <v>#REF!</v>
      </c>
      <c r="E104" s="20" t="e">
        <f>HLOOKUP($A104,#REF!,3,FALSE)</f>
        <v>#REF!</v>
      </c>
      <c r="F104" s="25" t="e">
        <f>HLOOKUP($A104,#REF!,2,FALSE)</f>
        <v>#REF!</v>
      </c>
      <c r="G104" s="29" t="e">
        <f t="shared" si="1"/>
        <v>#REF!</v>
      </c>
      <c r="H104" s="52"/>
      <c r="I104" s="66"/>
      <c r="J104" s="67"/>
      <c r="K104" s="68"/>
    </row>
    <row r="105" spans="1:11">
      <c r="A105" s="40">
        <v>102</v>
      </c>
      <c r="B105" s="43" t="e">
        <f>HLOOKUP($A105,#REF!,10,FALSE)</f>
        <v>#REF!</v>
      </c>
      <c r="C105" s="18" t="e">
        <f>HLOOKUP($A105,#REF!,8,FALSE)</f>
        <v>#REF!</v>
      </c>
      <c r="D105" s="20" t="e">
        <f>HLOOKUP($A105,#REF!,9,FALSE)</f>
        <v>#REF!</v>
      </c>
      <c r="E105" s="20" t="e">
        <f>HLOOKUP($A105,#REF!,3,FALSE)</f>
        <v>#REF!</v>
      </c>
      <c r="F105" s="25" t="e">
        <f>HLOOKUP($A105,#REF!,2,FALSE)</f>
        <v>#REF!</v>
      </c>
      <c r="G105" s="29" t="e">
        <f t="shared" si="1"/>
        <v>#REF!</v>
      </c>
      <c r="H105" s="52"/>
      <c r="I105" s="66"/>
      <c r="J105" s="67"/>
      <c r="K105" s="68"/>
    </row>
    <row r="106" spans="1:11">
      <c r="A106" s="40">
        <v>103</v>
      </c>
      <c r="B106" s="42" t="e">
        <f>HLOOKUP($A106,#REF!,10,FALSE)</f>
        <v>#REF!</v>
      </c>
      <c r="C106" s="18" t="e">
        <f>HLOOKUP($A106,#REF!,8,FALSE)</f>
        <v>#REF!</v>
      </c>
      <c r="D106" s="20" t="e">
        <f>HLOOKUP($A106,#REF!,9,FALSE)</f>
        <v>#REF!</v>
      </c>
      <c r="E106" s="20" t="e">
        <f>HLOOKUP($A106,#REF!,3,FALSE)</f>
        <v>#REF!</v>
      </c>
      <c r="F106" s="25" t="e">
        <f>HLOOKUP($A106,#REF!,2,FALSE)</f>
        <v>#REF!</v>
      </c>
      <c r="G106" s="29" t="e">
        <f t="shared" si="1"/>
        <v>#REF!</v>
      </c>
      <c r="H106" s="52"/>
      <c r="I106" s="66"/>
      <c r="J106" s="67"/>
      <c r="K106" s="68"/>
    </row>
    <row r="107" spans="1:11">
      <c r="A107" s="40">
        <v>104</v>
      </c>
      <c r="B107" s="42" t="e">
        <f>HLOOKUP($A107,#REF!,10,FALSE)</f>
        <v>#REF!</v>
      </c>
      <c r="C107" s="18" t="e">
        <f>HLOOKUP($A107,#REF!,8,FALSE)</f>
        <v>#REF!</v>
      </c>
      <c r="D107" s="20" t="e">
        <f>HLOOKUP($A107,#REF!,9,FALSE)</f>
        <v>#REF!</v>
      </c>
      <c r="E107" s="20" t="e">
        <f>HLOOKUP($A107,#REF!,3,FALSE)</f>
        <v>#REF!</v>
      </c>
      <c r="F107" s="25" t="e">
        <f>HLOOKUP($A107,#REF!,2,FALSE)</f>
        <v>#REF!</v>
      </c>
      <c r="G107" s="29" t="e">
        <f t="shared" si="1"/>
        <v>#REF!</v>
      </c>
      <c r="H107" s="52"/>
      <c r="I107" s="66"/>
      <c r="J107" s="67"/>
      <c r="K107" s="68"/>
    </row>
    <row r="108" spans="1:11">
      <c r="A108" s="40">
        <v>105</v>
      </c>
      <c r="B108" s="42" t="e">
        <f>HLOOKUP($A108,#REF!,10,FALSE)</f>
        <v>#REF!</v>
      </c>
      <c r="C108" s="18" t="e">
        <f>HLOOKUP($A108,#REF!,8,FALSE)</f>
        <v>#REF!</v>
      </c>
      <c r="D108" s="20" t="e">
        <f>HLOOKUP($A108,#REF!,9,FALSE)</f>
        <v>#REF!</v>
      </c>
      <c r="E108" s="20" t="e">
        <f>HLOOKUP($A108,#REF!,3,FALSE)</f>
        <v>#REF!</v>
      </c>
      <c r="F108" s="25" t="e">
        <f>HLOOKUP($A108,#REF!,2,FALSE)</f>
        <v>#REF!</v>
      </c>
      <c r="G108" s="29" t="e">
        <f t="shared" si="1"/>
        <v>#REF!</v>
      </c>
      <c r="H108" s="52"/>
      <c r="I108" s="66"/>
      <c r="J108" s="67"/>
      <c r="K108" s="68"/>
    </row>
    <row r="109" spans="1:11">
      <c r="A109" s="40">
        <v>106</v>
      </c>
      <c r="B109" s="42" t="e">
        <f>HLOOKUP($A109,#REF!,10,FALSE)</f>
        <v>#REF!</v>
      </c>
      <c r="C109" s="18" t="e">
        <f>HLOOKUP($A109,#REF!,8,FALSE)</f>
        <v>#REF!</v>
      </c>
      <c r="D109" s="20" t="e">
        <f>HLOOKUP($A109,#REF!,9,FALSE)</f>
        <v>#REF!</v>
      </c>
      <c r="E109" s="20" t="e">
        <f>HLOOKUP($A109,#REF!,3,FALSE)</f>
        <v>#REF!</v>
      </c>
      <c r="F109" s="25" t="e">
        <f>HLOOKUP($A109,#REF!,2,FALSE)</f>
        <v>#REF!</v>
      </c>
      <c r="G109" s="29" t="e">
        <f t="shared" si="1"/>
        <v>#REF!</v>
      </c>
      <c r="H109" s="52"/>
      <c r="I109" s="66"/>
      <c r="J109" s="67"/>
      <c r="K109" s="68"/>
    </row>
    <row r="110" spans="1:11">
      <c r="A110" s="40">
        <v>107</v>
      </c>
      <c r="B110" s="43" t="e">
        <f>HLOOKUP($A110,#REF!,10,FALSE)</f>
        <v>#REF!</v>
      </c>
      <c r="C110" s="18" t="e">
        <f>HLOOKUP($A110,#REF!,8,FALSE)</f>
        <v>#REF!</v>
      </c>
      <c r="D110" s="20" t="e">
        <f>HLOOKUP($A110,#REF!,9,FALSE)</f>
        <v>#REF!</v>
      </c>
      <c r="E110" s="20" t="e">
        <f>HLOOKUP($A110,#REF!,3,FALSE)</f>
        <v>#REF!</v>
      </c>
      <c r="F110" s="25" t="e">
        <f>HLOOKUP($A110,#REF!,2,FALSE)</f>
        <v>#REF!</v>
      </c>
      <c r="G110" s="29" t="e">
        <f t="shared" si="1"/>
        <v>#REF!</v>
      </c>
      <c r="H110" s="52"/>
      <c r="I110" s="66"/>
      <c r="J110" s="67"/>
      <c r="K110" s="68"/>
    </row>
    <row r="111" spans="1:11">
      <c r="A111" s="40">
        <v>108</v>
      </c>
      <c r="B111" s="43" t="e">
        <f>HLOOKUP($A111,#REF!,10,FALSE)</f>
        <v>#REF!</v>
      </c>
      <c r="C111" s="18" t="e">
        <f>HLOOKUP($A111,#REF!,8,FALSE)</f>
        <v>#REF!</v>
      </c>
      <c r="D111" s="20" t="e">
        <f>HLOOKUP($A111,#REF!,9,FALSE)</f>
        <v>#REF!</v>
      </c>
      <c r="E111" s="20" t="e">
        <f>HLOOKUP($A111,#REF!,3,FALSE)</f>
        <v>#REF!</v>
      </c>
      <c r="F111" s="25" t="e">
        <f>HLOOKUP($A111,#REF!,2,FALSE)</f>
        <v>#REF!</v>
      </c>
      <c r="G111" s="29" t="e">
        <f t="shared" si="1"/>
        <v>#REF!</v>
      </c>
      <c r="H111" s="52"/>
      <c r="I111" s="66"/>
      <c r="J111" s="67"/>
      <c r="K111" s="68"/>
    </row>
    <row r="112" spans="1:11">
      <c r="A112" s="40">
        <v>109</v>
      </c>
      <c r="B112" s="42" t="e">
        <f>HLOOKUP($A112,#REF!,10,FALSE)</f>
        <v>#REF!</v>
      </c>
      <c r="C112" s="18" t="e">
        <f>HLOOKUP($A112,#REF!,8,FALSE)</f>
        <v>#REF!</v>
      </c>
      <c r="D112" s="20" t="e">
        <f>HLOOKUP($A112,#REF!,9,FALSE)</f>
        <v>#REF!</v>
      </c>
      <c r="E112" s="20" t="e">
        <f>HLOOKUP($A112,#REF!,3,FALSE)</f>
        <v>#REF!</v>
      </c>
      <c r="F112" s="25" t="e">
        <f>HLOOKUP($A112,#REF!,2,FALSE)</f>
        <v>#REF!</v>
      </c>
      <c r="G112" s="29" t="e">
        <f t="shared" si="1"/>
        <v>#REF!</v>
      </c>
      <c r="H112" s="52"/>
      <c r="I112" s="66"/>
      <c r="J112" s="67"/>
      <c r="K112" s="68"/>
    </row>
    <row r="113" spans="1:11">
      <c r="A113" s="40">
        <v>110</v>
      </c>
      <c r="B113" s="42" t="e">
        <f>HLOOKUP($A113,#REF!,10,FALSE)</f>
        <v>#REF!</v>
      </c>
      <c r="C113" s="18" t="e">
        <f>HLOOKUP($A113,#REF!,8,FALSE)</f>
        <v>#REF!</v>
      </c>
      <c r="D113" s="20" t="e">
        <f>HLOOKUP($A113,#REF!,9,FALSE)</f>
        <v>#REF!</v>
      </c>
      <c r="E113" s="20" t="e">
        <f>HLOOKUP($A113,#REF!,3,FALSE)</f>
        <v>#REF!</v>
      </c>
      <c r="F113" s="25" t="e">
        <f>HLOOKUP($A113,#REF!,2,FALSE)</f>
        <v>#REF!</v>
      </c>
      <c r="G113" s="29" t="e">
        <f t="shared" si="1"/>
        <v>#REF!</v>
      </c>
      <c r="H113" s="52"/>
      <c r="I113" s="66"/>
      <c r="J113" s="67"/>
      <c r="K113" s="68"/>
    </row>
    <row r="114" spans="1:11">
      <c r="A114" s="40">
        <v>111</v>
      </c>
      <c r="B114" s="42" t="e">
        <f>HLOOKUP($A114,#REF!,10,FALSE)</f>
        <v>#REF!</v>
      </c>
      <c r="C114" s="18" t="e">
        <f>HLOOKUP($A114,#REF!,8,FALSE)</f>
        <v>#REF!</v>
      </c>
      <c r="D114" s="20" t="e">
        <f>HLOOKUP($A114,#REF!,9,FALSE)</f>
        <v>#REF!</v>
      </c>
      <c r="E114" s="20" t="e">
        <f>HLOOKUP($A114,#REF!,3,FALSE)</f>
        <v>#REF!</v>
      </c>
      <c r="F114" s="25" t="e">
        <f>HLOOKUP($A114,#REF!,2,FALSE)</f>
        <v>#REF!</v>
      </c>
      <c r="G114" s="29" t="e">
        <f t="shared" si="1"/>
        <v>#REF!</v>
      </c>
      <c r="H114" s="52"/>
      <c r="I114" s="66"/>
      <c r="J114" s="67"/>
      <c r="K114" s="68"/>
    </row>
    <row r="115" spans="1:11">
      <c r="A115" s="40">
        <v>112</v>
      </c>
      <c r="B115" s="47" t="e">
        <f>HLOOKUP($A115,#REF!,10,FALSE)</f>
        <v>#REF!</v>
      </c>
      <c r="C115" s="18" t="e">
        <f>HLOOKUP($A115,#REF!,8,FALSE)</f>
        <v>#REF!</v>
      </c>
      <c r="D115" s="20" t="e">
        <f>HLOOKUP($A115,#REF!,9,FALSE)</f>
        <v>#REF!</v>
      </c>
      <c r="E115" s="20" t="e">
        <f>HLOOKUP($A115,#REF!,3,FALSE)</f>
        <v>#REF!</v>
      </c>
      <c r="F115" s="25" t="e">
        <f>HLOOKUP($A115,#REF!,2,FALSE)</f>
        <v>#REF!</v>
      </c>
      <c r="G115" s="29" t="e">
        <f t="shared" si="1"/>
        <v>#REF!</v>
      </c>
      <c r="H115" s="52" t="s">
        <v>44</v>
      </c>
      <c r="I115" s="301" t="e">
        <f>"XX"&amp;$F115&amp;"_"&amp;$A115&amp;"_EnvioNormativo_Noticia"</f>
        <v>#REF!</v>
      </c>
      <c r="J115" s="302"/>
      <c r="K115" s="303"/>
    </row>
    <row r="116" spans="1:11">
      <c r="A116" s="40">
        <v>113</v>
      </c>
      <c r="B116" s="42" t="e">
        <f>HLOOKUP($A116,#REF!,10,FALSE)</f>
        <v>#REF!</v>
      </c>
      <c r="C116" s="18" t="e">
        <f>HLOOKUP($A116,#REF!,8,FALSE)</f>
        <v>#REF!</v>
      </c>
      <c r="D116" s="20" t="e">
        <f>HLOOKUP($A116,#REF!,9,FALSE)</f>
        <v>#REF!</v>
      </c>
      <c r="E116" s="20" t="e">
        <f>HLOOKUP($A116,#REF!,3,FALSE)</f>
        <v>#REF!</v>
      </c>
      <c r="F116" s="25" t="e">
        <f>HLOOKUP($A116,#REF!,2,FALSE)</f>
        <v>#REF!</v>
      </c>
      <c r="G116" s="29" t="e">
        <f t="shared" si="1"/>
        <v>#REF!</v>
      </c>
      <c r="H116" s="52"/>
      <c r="I116" s="66"/>
      <c r="J116" s="67"/>
      <c r="K116" s="68"/>
    </row>
    <row r="117" spans="1:11">
      <c r="A117" s="40">
        <v>114</v>
      </c>
      <c r="B117" s="43" t="e">
        <f>HLOOKUP($A117,#REF!,10,FALSE)</f>
        <v>#REF!</v>
      </c>
      <c r="C117" s="18" t="e">
        <f>HLOOKUP($A117,#REF!,8,FALSE)</f>
        <v>#REF!</v>
      </c>
      <c r="D117" s="20" t="e">
        <f>HLOOKUP($A117,#REF!,9,FALSE)</f>
        <v>#REF!</v>
      </c>
      <c r="E117" s="20" t="e">
        <f>HLOOKUP($A117,#REF!,3,FALSE)</f>
        <v>#REF!</v>
      </c>
      <c r="F117" s="25" t="e">
        <f>HLOOKUP($A117,#REF!,2,FALSE)</f>
        <v>#REF!</v>
      </c>
      <c r="G117" s="29" t="e">
        <f t="shared" si="1"/>
        <v>#REF!</v>
      </c>
      <c r="H117" s="52"/>
      <c r="I117" s="66"/>
      <c r="J117" s="67"/>
      <c r="K117" s="68"/>
    </row>
    <row r="118" spans="1:11">
      <c r="A118" s="40">
        <v>115</v>
      </c>
      <c r="B118" s="42" t="e">
        <f>HLOOKUP($A118,#REF!,10,FALSE)</f>
        <v>#REF!</v>
      </c>
      <c r="C118" s="18" t="e">
        <f>HLOOKUP($A118,#REF!,8,FALSE)</f>
        <v>#REF!</v>
      </c>
      <c r="D118" s="20" t="e">
        <f>HLOOKUP($A118,#REF!,9,FALSE)</f>
        <v>#REF!</v>
      </c>
      <c r="E118" s="20" t="e">
        <f>HLOOKUP($A118,#REF!,3,FALSE)</f>
        <v>#REF!</v>
      </c>
      <c r="F118" s="25" t="e">
        <f>HLOOKUP($A118,#REF!,2,FALSE)</f>
        <v>#REF!</v>
      </c>
      <c r="G118" s="29" t="e">
        <f t="shared" si="1"/>
        <v>#REF!</v>
      </c>
      <c r="H118" s="52" t="s">
        <v>389</v>
      </c>
      <c r="I118" s="66" t="e">
        <f>"XX"&amp;$F118&amp;"_"&amp;$A118&amp;"_Decreto"</f>
        <v>#REF!</v>
      </c>
      <c r="J118" s="302" t="e">
        <f>"XX"&amp;$F118&amp;"_"&amp;$A118&amp;"_ProjetoFinal"</f>
        <v>#REF!</v>
      </c>
      <c r="K118" s="303"/>
    </row>
    <row r="119" spans="1:11">
      <c r="A119" s="40">
        <v>116</v>
      </c>
      <c r="B119" s="42" t="e">
        <f>HLOOKUP($A119,#REF!,10,FALSE)</f>
        <v>#REF!</v>
      </c>
      <c r="C119" s="18" t="e">
        <f>HLOOKUP($A119,#REF!,8,FALSE)</f>
        <v>#REF!</v>
      </c>
      <c r="D119" s="20" t="e">
        <f>HLOOKUP($A119,#REF!,9,FALSE)</f>
        <v>#REF!</v>
      </c>
      <c r="E119" s="20" t="e">
        <f>HLOOKUP($A119,#REF!,3,FALSE)</f>
        <v>#REF!</v>
      </c>
      <c r="F119" s="25" t="e">
        <f>HLOOKUP($A119,#REF!,2,FALSE)</f>
        <v>#REF!</v>
      </c>
      <c r="G119" s="29" t="e">
        <f t="shared" si="1"/>
        <v>#REF!</v>
      </c>
      <c r="H119" s="52"/>
      <c r="I119" s="66"/>
      <c r="J119" s="67"/>
      <c r="K119" s="68"/>
    </row>
    <row r="120" spans="1:11">
      <c r="A120" s="40">
        <v>117</v>
      </c>
      <c r="B120" s="42" t="e">
        <f>HLOOKUP($A120,#REF!,10,FALSE)</f>
        <v>#REF!</v>
      </c>
      <c r="C120" s="18" t="e">
        <f>HLOOKUP($A120,#REF!,8,FALSE)</f>
        <v>#REF!</v>
      </c>
      <c r="D120" s="20" t="e">
        <f>HLOOKUP($A120,#REF!,9,FALSE)</f>
        <v>#REF!</v>
      </c>
      <c r="E120" s="20" t="e">
        <f>HLOOKUP($A120,#REF!,3,FALSE)</f>
        <v>#REF!</v>
      </c>
      <c r="F120" s="25" t="e">
        <f>HLOOKUP($A120,#REF!,2,FALSE)</f>
        <v>#REF!</v>
      </c>
      <c r="G120" s="29" t="e">
        <f t="shared" si="1"/>
        <v>#REF!</v>
      </c>
      <c r="H120" s="52"/>
      <c r="I120" s="66"/>
      <c r="J120" s="67"/>
      <c r="K120" s="68"/>
    </row>
    <row r="121" spans="1:11">
      <c r="A121" s="40">
        <v>118</v>
      </c>
      <c r="B121" s="42" t="e">
        <f>HLOOKUP($A121,#REF!,10,FALSE)</f>
        <v>#REF!</v>
      </c>
      <c r="C121" s="18" t="e">
        <f>HLOOKUP($A121,#REF!,8,FALSE)</f>
        <v>#REF!</v>
      </c>
      <c r="D121" s="20" t="e">
        <f>HLOOKUP($A121,#REF!,9,FALSE)</f>
        <v>#REF!</v>
      </c>
      <c r="E121" s="20" t="e">
        <f>HLOOKUP($A121,#REF!,3,FALSE)</f>
        <v>#REF!</v>
      </c>
      <c r="F121" s="25" t="e">
        <f>HLOOKUP($A121,#REF!,2,FALSE)</f>
        <v>#REF!</v>
      </c>
      <c r="G121" s="29" t="e">
        <f t="shared" si="1"/>
        <v>#REF!</v>
      </c>
      <c r="H121" s="52"/>
      <c r="I121" s="66"/>
      <c r="J121" s="67"/>
      <c r="K121" s="68"/>
    </row>
    <row r="122" spans="1:11">
      <c r="A122" s="40">
        <v>119</v>
      </c>
      <c r="B122" s="42" t="e">
        <f>HLOOKUP($A122,#REF!,10,FALSE)</f>
        <v>#REF!</v>
      </c>
      <c r="C122" s="18" t="e">
        <f>HLOOKUP($A122,#REF!,8,FALSE)</f>
        <v>#REF!</v>
      </c>
      <c r="D122" s="20" t="e">
        <f>HLOOKUP($A122,#REF!,9,FALSE)</f>
        <v>#REF!</v>
      </c>
      <c r="E122" s="20" t="e">
        <f>HLOOKUP($A122,#REF!,3,FALSE)</f>
        <v>#REF!</v>
      </c>
      <c r="F122" s="25" t="e">
        <f>HLOOKUP($A122,#REF!,2,FALSE)</f>
        <v>#REF!</v>
      </c>
      <c r="G122" s="29" t="e">
        <f t="shared" si="1"/>
        <v>#REF!</v>
      </c>
      <c r="H122" s="52"/>
      <c r="I122" s="66"/>
      <c r="J122" s="67"/>
      <c r="K122" s="68"/>
    </row>
    <row r="123" spans="1:11">
      <c r="A123" s="40">
        <v>120</v>
      </c>
      <c r="B123" s="42" t="e">
        <f>HLOOKUP($A123,#REF!,10,FALSE)</f>
        <v>#REF!</v>
      </c>
      <c r="C123" s="18" t="e">
        <f>HLOOKUP($A123,#REF!,8,FALSE)</f>
        <v>#REF!</v>
      </c>
      <c r="D123" s="20" t="e">
        <f>HLOOKUP($A123,#REF!,9,FALSE)</f>
        <v>#REF!</v>
      </c>
      <c r="E123" s="20" t="e">
        <f>HLOOKUP($A123,#REF!,3,FALSE)</f>
        <v>#REF!</v>
      </c>
      <c r="F123" s="25" t="e">
        <f>HLOOKUP($A123,#REF!,2,FALSE)</f>
        <v>#REF!</v>
      </c>
      <c r="G123" s="29" t="e">
        <f t="shared" si="1"/>
        <v>#REF!</v>
      </c>
      <c r="H123" s="52"/>
      <c r="I123" s="66"/>
      <c r="J123" s="67"/>
      <c r="K123" s="68"/>
    </row>
    <row r="124" spans="1:11">
      <c r="A124" s="40">
        <v>121</v>
      </c>
      <c r="B124" s="41" t="e">
        <f>HLOOKUP($A124,#REF!,10,FALSE)</f>
        <v>#REF!</v>
      </c>
      <c r="C124" s="18" t="e">
        <f>HLOOKUP($A124,#REF!,8,FALSE)</f>
        <v>#REF!</v>
      </c>
      <c r="D124" s="20" t="e">
        <f>HLOOKUP($A124,#REF!,9,FALSE)</f>
        <v>#REF!</v>
      </c>
      <c r="E124" s="20" t="e">
        <f>HLOOKUP($A124,#REF!,3,FALSE)</f>
        <v>#REF!</v>
      </c>
      <c r="F124" s="25" t="e">
        <f>HLOOKUP($A124,#REF!,2,FALSE)</f>
        <v>#REF!</v>
      </c>
      <c r="G124" s="29" t="e">
        <f t="shared" si="1"/>
        <v>#REF!</v>
      </c>
      <c r="H124" s="52"/>
      <c r="I124" s="66"/>
      <c r="J124" s="67"/>
      <c r="K124" s="68"/>
    </row>
    <row r="125" spans="1:11">
      <c r="A125" s="40">
        <v>122</v>
      </c>
      <c r="B125" s="41" t="e">
        <f>HLOOKUP($A125,#REF!,10,FALSE)</f>
        <v>#REF!</v>
      </c>
      <c r="C125" s="18" t="e">
        <f>HLOOKUP($A125,#REF!,8,FALSE)</f>
        <v>#REF!</v>
      </c>
      <c r="D125" s="20" t="e">
        <f>HLOOKUP($A125,#REF!,9,FALSE)</f>
        <v>#REF!</v>
      </c>
      <c r="E125" s="20" t="e">
        <f>HLOOKUP($A125,#REF!,3,FALSE)</f>
        <v>#REF!</v>
      </c>
      <c r="F125" s="25" t="e">
        <f>HLOOKUP($A125,#REF!,2,FALSE)</f>
        <v>#REF!</v>
      </c>
      <c r="G125" s="29" t="e">
        <f t="shared" si="1"/>
        <v>#REF!</v>
      </c>
      <c r="H125" s="52"/>
      <c r="I125" s="66"/>
      <c r="J125" s="67"/>
      <c r="K125" s="68"/>
    </row>
    <row r="126" spans="1:11">
      <c r="A126" s="40">
        <v>123</v>
      </c>
      <c r="B126" s="41" t="e">
        <f>HLOOKUP($A126,#REF!,10,FALSE)</f>
        <v>#REF!</v>
      </c>
      <c r="C126" s="18" t="e">
        <f>HLOOKUP($A126,#REF!,8,FALSE)</f>
        <v>#REF!</v>
      </c>
      <c r="D126" s="20" t="e">
        <f>HLOOKUP($A126,#REF!,9,FALSE)</f>
        <v>#REF!</v>
      </c>
      <c r="E126" s="20" t="e">
        <f>HLOOKUP($A126,#REF!,3,FALSE)</f>
        <v>#REF!</v>
      </c>
      <c r="F126" s="25" t="e">
        <f>HLOOKUP($A126,#REF!,2,FALSE)</f>
        <v>#REF!</v>
      </c>
      <c r="G126" s="29" t="e">
        <f t="shared" si="1"/>
        <v>#REF!</v>
      </c>
      <c r="H126" s="52"/>
      <c r="I126" s="66"/>
      <c r="J126" s="67"/>
      <c r="K126" s="68"/>
    </row>
    <row r="127" spans="1:11">
      <c r="A127" s="40">
        <v>124</v>
      </c>
      <c r="B127" s="41" t="e">
        <f>HLOOKUP($A127,#REF!,10,FALSE)</f>
        <v>#REF!</v>
      </c>
      <c r="C127" s="18" t="e">
        <f>HLOOKUP($A127,#REF!,8,FALSE)</f>
        <v>#REF!</v>
      </c>
      <c r="D127" s="20" t="e">
        <f>HLOOKUP($A127,#REF!,9,FALSE)</f>
        <v>#REF!</v>
      </c>
      <c r="E127" s="20" t="e">
        <f>HLOOKUP($A127,#REF!,3,FALSE)</f>
        <v>#REF!</v>
      </c>
      <c r="F127" s="25" t="e">
        <f>HLOOKUP($A127,#REF!,2,FALSE)</f>
        <v>#REF!</v>
      </c>
      <c r="G127" s="29" t="e">
        <f t="shared" si="1"/>
        <v>#REF!</v>
      </c>
      <c r="H127" s="52"/>
      <c r="I127" s="66"/>
      <c r="J127" s="67"/>
      <c r="K127" s="68"/>
    </row>
    <row r="128" spans="1:11">
      <c r="A128" s="40">
        <v>125</v>
      </c>
      <c r="B128" s="41" t="e">
        <f>HLOOKUP($A128,#REF!,10,FALSE)</f>
        <v>#REF!</v>
      </c>
      <c r="C128" s="18" t="e">
        <f>HLOOKUP($A128,#REF!,8,FALSE)</f>
        <v>#REF!</v>
      </c>
      <c r="D128" s="20" t="e">
        <f>HLOOKUP($A128,#REF!,9,FALSE)</f>
        <v>#REF!</v>
      </c>
      <c r="E128" s="20" t="e">
        <f>HLOOKUP($A128,#REF!,3,FALSE)</f>
        <v>#REF!</v>
      </c>
      <c r="F128" s="25" t="e">
        <f>HLOOKUP($A128,#REF!,2,FALSE)</f>
        <v>#REF!</v>
      </c>
      <c r="G128" s="29" t="e">
        <f t="shared" si="1"/>
        <v>#REF!</v>
      </c>
      <c r="H128" s="52"/>
      <c r="I128" s="66"/>
      <c r="J128" s="67"/>
      <c r="K128" s="68"/>
    </row>
    <row r="129" spans="1:11">
      <c r="A129" s="40">
        <v>126</v>
      </c>
      <c r="B129" s="41" t="e">
        <f>HLOOKUP($A129,#REF!,10,FALSE)</f>
        <v>#REF!</v>
      </c>
      <c r="C129" s="18" t="e">
        <f>HLOOKUP($A129,#REF!,8,FALSE)</f>
        <v>#REF!</v>
      </c>
      <c r="D129" s="20" t="e">
        <f>HLOOKUP($A129,#REF!,9,FALSE)</f>
        <v>#REF!</v>
      </c>
      <c r="E129" s="20" t="e">
        <f>HLOOKUP($A129,#REF!,3,FALSE)</f>
        <v>#REF!</v>
      </c>
      <c r="F129" s="25" t="e">
        <f>HLOOKUP($A129,#REF!,2,FALSE)</f>
        <v>#REF!</v>
      </c>
      <c r="G129" s="29" t="e">
        <f t="shared" si="1"/>
        <v>#REF!</v>
      </c>
      <c r="H129" s="52" t="s">
        <v>391</v>
      </c>
      <c r="I129" s="301" t="e">
        <f>"XX"&amp;$F129&amp;"_"&amp;$A129&amp;"_Perimetro"</f>
        <v>#REF!</v>
      </c>
      <c r="J129" s="302"/>
      <c r="K129" s="303"/>
    </row>
    <row r="130" spans="1:11">
      <c r="A130" s="40">
        <v>127</v>
      </c>
      <c r="B130" s="41" t="e">
        <f>HLOOKUP($A130,#REF!,10,FALSE)</f>
        <v>#REF!</v>
      </c>
      <c r="C130" s="18" t="e">
        <f>HLOOKUP($A130,#REF!,8,FALSE)</f>
        <v>#REF!</v>
      </c>
      <c r="D130" s="20" t="e">
        <f>HLOOKUP($A130,#REF!,9,FALSE)</f>
        <v>#REF!</v>
      </c>
      <c r="E130" s="20" t="e">
        <f>HLOOKUP($A130,#REF!,3,FALSE)</f>
        <v>#REF!</v>
      </c>
      <c r="F130" s="25" t="e">
        <f>HLOOKUP($A130,#REF!,2,FALSE)</f>
        <v>#REF!</v>
      </c>
      <c r="G130" s="29" t="e">
        <f t="shared" si="1"/>
        <v>#REF!</v>
      </c>
      <c r="H130" s="52"/>
      <c r="I130" s="66"/>
      <c r="J130" s="67"/>
      <c r="K130" s="68"/>
    </row>
    <row r="131" spans="1:11">
      <c r="A131" s="40">
        <v>128</v>
      </c>
      <c r="B131" s="41" t="e">
        <f>HLOOKUP($A131,#REF!,10,FALSE)</f>
        <v>#REF!</v>
      </c>
      <c r="C131" s="18" t="e">
        <f>HLOOKUP($A131,#REF!,8,FALSE)</f>
        <v>#REF!</v>
      </c>
      <c r="D131" s="20" t="e">
        <f>HLOOKUP($A131,#REF!,9,FALSE)</f>
        <v>#REF!</v>
      </c>
      <c r="E131" s="20" t="e">
        <f>HLOOKUP($A131,#REF!,3,FALSE)</f>
        <v>#REF!</v>
      </c>
      <c r="F131" s="25" t="e">
        <f>HLOOKUP($A131,#REF!,2,FALSE)</f>
        <v>#REF!</v>
      </c>
      <c r="G131" s="29" t="e">
        <f t="shared" si="1"/>
        <v>#REF!</v>
      </c>
      <c r="H131" s="52"/>
      <c r="I131" s="12"/>
      <c r="J131" s="6"/>
      <c r="K131" s="10"/>
    </row>
    <row r="132" spans="1:11">
      <c r="A132" s="40">
        <v>129</v>
      </c>
      <c r="B132" s="41" t="e">
        <f>HLOOKUP($A132,#REF!,10,FALSE)</f>
        <v>#REF!</v>
      </c>
      <c r="C132" s="18" t="e">
        <f>HLOOKUP($A132,#REF!,8,FALSE)</f>
        <v>#REF!</v>
      </c>
      <c r="D132" s="20" t="e">
        <f>HLOOKUP($A132,#REF!,9,FALSE)</f>
        <v>#REF!</v>
      </c>
      <c r="E132" s="20" t="e">
        <f>HLOOKUP($A132,#REF!,3,FALSE)</f>
        <v>#REF!</v>
      </c>
      <c r="F132" s="25" t="e">
        <f>HLOOKUP($A132,#REF!,2,FALSE)</f>
        <v>#REF!</v>
      </c>
      <c r="G132" s="29" t="e">
        <f t="shared" si="1"/>
        <v>#REF!</v>
      </c>
      <c r="H132" s="52"/>
      <c r="I132" s="12"/>
      <c r="J132" s="6"/>
      <c r="K132" s="10"/>
    </row>
    <row r="133" spans="1:11">
      <c r="A133" s="40">
        <v>130</v>
      </c>
      <c r="B133" s="41" t="e">
        <f>HLOOKUP($A133,#REF!,10,FALSE)</f>
        <v>#REF!</v>
      </c>
      <c r="C133" s="18" t="e">
        <f>HLOOKUP($A133,#REF!,8,FALSE)</f>
        <v>#REF!</v>
      </c>
      <c r="D133" s="20" t="e">
        <f>HLOOKUP($A133,#REF!,9,FALSE)</f>
        <v>#REF!</v>
      </c>
      <c r="E133" s="20" t="e">
        <f>HLOOKUP($A133,#REF!,3,FALSE)</f>
        <v>#REF!</v>
      </c>
      <c r="F133" s="25" t="e">
        <f>HLOOKUP($A133,#REF!,2,FALSE)</f>
        <v>#REF!</v>
      </c>
      <c r="G133" s="29" t="e">
        <f t="shared" ref="G133:G157" si="2">VLOOKUP($F133,$L$4:$M$15,2,0)</f>
        <v>#REF!</v>
      </c>
      <c r="H133" s="52"/>
      <c r="I133" s="12"/>
      <c r="J133" s="6"/>
      <c r="K133" s="10"/>
    </row>
    <row r="134" spans="1:11">
      <c r="A134" s="40">
        <v>131</v>
      </c>
      <c r="B134" s="41" t="e">
        <f>HLOOKUP($A134,#REF!,10,FALSE)</f>
        <v>#REF!</v>
      </c>
      <c r="C134" s="18" t="e">
        <f>HLOOKUP($A134,#REF!,8,FALSE)</f>
        <v>#REF!</v>
      </c>
      <c r="D134" s="20" t="e">
        <f>HLOOKUP($A134,#REF!,9,FALSE)</f>
        <v>#REF!</v>
      </c>
      <c r="E134" s="20" t="e">
        <f>HLOOKUP($A134,#REF!,3,FALSE)</f>
        <v>#REF!</v>
      </c>
      <c r="F134" s="25" t="e">
        <f>HLOOKUP($A134,#REF!,2,FALSE)</f>
        <v>#REF!</v>
      </c>
      <c r="G134" s="29" t="e">
        <f t="shared" si="2"/>
        <v>#REF!</v>
      </c>
      <c r="H134" s="52"/>
      <c r="I134" s="12"/>
      <c r="J134" s="6"/>
      <c r="K134" s="10"/>
    </row>
    <row r="135" spans="1:11">
      <c r="A135" s="40">
        <v>132</v>
      </c>
      <c r="B135" s="41" t="e">
        <f>HLOOKUP($A135,#REF!,10,FALSE)</f>
        <v>#REF!</v>
      </c>
      <c r="C135" s="18" t="e">
        <f>HLOOKUP($A135,#REF!,8,FALSE)</f>
        <v>#REF!</v>
      </c>
      <c r="D135" s="20" t="e">
        <f>HLOOKUP($A135,#REF!,9,FALSE)</f>
        <v>#REF!</v>
      </c>
      <c r="E135" s="20" t="e">
        <f>HLOOKUP($A135,#REF!,3,FALSE)</f>
        <v>#REF!</v>
      </c>
      <c r="F135" s="25" t="e">
        <f>HLOOKUP($A135,#REF!,2,FALSE)</f>
        <v>#REF!</v>
      </c>
      <c r="G135" s="29" t="e">
        <f t="shared" si="2"/>
        <v>#REF!</v>
      </c>
      <c r="H135" s="51"/>
      <c r="I135" s="12"/>
      <c r="J135" s="6"/>
      <c r="K135" s="10"/>
    </row>
    <row r="136" spans="1:11">
      <c r="A136" s="40">
        <v>133</v>
      </c>
      <c r="B136" s="41" t="e">
        <f>HLOOKUP($A136,#REF!,10,FALSE)</f>
        <v>#REF!</v>
      </c>
      <c r="C136" s="18" t="e">
        <f>HLOOKUP($A136,#REF!,8,FALSE)</f>
        <v>#REF!</v>
      </c>
      <c r="D136" s="20" t="e">
        <f>HLOOKUP($A136,#REF!,9,FALSE)</f>
        <v>#REF!</v>
      </c>
      <c r="E136" s="20" t="e">
        <f>HLOOKUP($A136,#REF!,3,FALSE)</f>
        <v>#REF!</v>
      </c>
      <c r="F136" s="25" t="e">
        <f>HLOOKUP($A136,#REF!,2,FALSE)</f>
        <v>#REF!</v>
      </c>
      <c r="G136" s="29" t="e">
        <f t="shared" si="2"/>
        <v>#REF!</v>
      </c>
      <c r="H136" s="51"/>
      <c r="I136" s="12"/>
      <c r="J136" s="6"/>
      <c r="K136" s="10"/>
    </row>
    <row r="137" spans="1:11">
      <c r="A137" s="40">
        <v>134</v>
      </c>
      <c r="B137" s="41" t="e">
        <f>HLOOKUP($A137,#REF!,10,FALSE)</f>
        <v>#REF!</v>
      </c>
      <c r="C137" s="18" t="e">
        <f>HLOOKUP($A137,#REF!,8,FALSE)</f>
        <v>#REF!</v>
      </c>
      <c r="D137" s="20" t="e">
        <f>HLOOKUP($A137,#REF!,9,FALSE)</f>
        <v>#REF!</v>
      </c>
      <c r="E137" s="20" t="e">
        <f>HLOOKUP($A137,#REF!,3,FALSE)</f>
        <v>#REF!</v>
      </c>
      <c r="F137" s="25" t="e">
        <f>HLOOKUP($A137,#REF!,2,FALSE)</f>
        <v>#REF!</v>
      </c>
      <c r="G137" s="29" t="e">
        <f t="shared" si="2"/>
        <v>#REF!</v>
      </c>
      <c r="H137" s="51"/>
      <c r="I137" s="12"/>
      <c r="J137" s="6"/>
      <c r="K137" s="10"/>
    </row>
    <row r="138" spans="1:11">
      <c r="A138" s="40">
        <v>135</v>
      </c>
      <c r="B138" s="41" t="e">
        <f>HLOOKUP($A138,#REF!,10,FALSE)</f>
        <v>#REF!</v>
      </c>
      <c r="C138" s="18" t="e">
        <f>HLOOKUP($A138,#REF!,8,FALSE)</f>
        <v>#REF!</v>
      </c>
      <c r="D138" s="20" t="e">
        <f>HLOOKUP($A138,#REF!,9,FALSE)</f>
        <v>#REF!</v>
      </c>
      <c r="E138" s="20" t="e">
        <f>HLOOKUP($A138,#REF!,3,FALSE)</f>
        <v>#REF!</v>
      </c>
      <c r="F138" s="25" t="e">
        <f>HLOOKUP($A138,#REF!,2,FALSE)</f>
        <v>#REF!</v>
      </c>
      <c r="G138" s="29" t="e">
        <f t="shared" si="2"/>
        <v>#REF!</v>
      </c>
      <c r="H138" s="51"/>
      <c r="I138" s="12"/>
      <c r="J138" s="6"/>
      <c r="K138" s="10"/>
    </row>
    <row r="139" spans="1:11">
      <c r="A139" s="40">
        <v>136</v>
      </c>
      <c r="B139" s="41" t="e">
        <f>HLOOKUP($A139,#REF!,10,FALSE)</f>
        <v>#REF!</v>
      </c>
      <c r="C139" s="18" t="e">
        <f>HLOOKUP($A139,#REF!,8,FALSE)</f>
        <v>#REF!</v>
      </c>
      <c r="D139" s="20" t="e">
        <f>HLOOKUP($A139,#REF!,9,FALSE)</f>
        <v>#REF!</v>
      </c>
      <c r="E139" s="20" t="e">
        <f>HLOOKUP($A139,#REF!,3,FALSE)</f>
        <v>#REF!</v>
      </c>
      <c r="F139" s="25" t="e">
        <f>HLOOKUP($A139,#REF!,2,FALSE)</f>
        <v>#REF!</v>
      </c>
      <c r="G139" s="29" t="e">
        <f t="shared" si="2"/>
        <v>#REF!</v>
      </c>
      <c r="H139" s="51"/>
      <c r="I139" s="12"/>
      <c r="J139" s="6"/>
      <c r="K139" s="10"/>
    </row>
    <row r="140" spans="1:11">
      <c r="A140" s="40">
        <v>137</v>
      </c>
      <c r="B140" s="41" t="e">
        <f>HLOOKUP($A140,#REF!,10,FALSE)</f>
        <v>#REF!</v>
      </c>
      <c r="C140" s="18" t="e">
        <f>HLOOKUP($A140,#REF!,8,FALSE)</f>
        <v>#REF!</v>
      </c>
      <c r="D140" s="20" t="e">
        <f>HLOOKUP($A140,#REF!,9,FALSE)</f>
        <v>#REF!</v>
      </c>
      <c r="E140" s="20" t="e">
        <f>HLOOKUP($A140,#REF!,3,FALSE)</f>
        <v>#REF!</v>
      </c>
      <c r="F140" s="25" t="e">
        <f>HLOOKUP($A140,#REF!,2,FALSE)</f>
        <v>#REF!</v>
      </c>
      <c r="G140" s="29" t="e">
        <f t="shared" si="2"/>
        <v>#REF!</v>
      </c>
      <c r="H140" s="51"/>
      <c r="I140" s="12"/>
      <c r="J140" s="6"/>
      <c r="K140" s="10"/>
    </row>
    <row r="141" spans="1:11">
      <c r="A141" s="40">
        <v>138</v>
      </c>
      <c r="B141" s="41" t="e">
        <f>HLOOKUP($A141,#REF!,10,FALSE)</f>
        <v>#REF!</v>
      </c>
      <c r="C141" s="18" t="e">
        <f>HLOOKUP($A141,#REF!,8,FALSE)</f>
        <v>#REF!</v>
      </c>
      <c r="D141" s="20" t="e">
        <f>HLOOKUP($A141,#REF!,9,FALSE)</f>
        <v>#REF!</v>
      </c>
      <c r="E141" s="20" t="e">
        <f>HLOOKUP($A141,#REF!,3,FALSE)</f>
        <v>#REF!</v>
      </c>
      <c r="F141" s="25" t="e">
        <f>HLOOKUP($A141,#REF!,2,FALSE)</f>
        <v>#REF!</v>
      </c>
      <c r="G141" s="29" t="e">
        <f t="shared" si="2"/>
        <v>#REF!</v>
      </c>
      <c r="H141" s="51"/>
      <c r="I141" s="12"/>
      <c r="J141" s="6"/>
      <c r="K141" s="10"/>
    </row>
    <row r="142" spans="1:11">
      <c r="A142" s="40">
        <v>139</v>
      </c>
      <c r="B142" s="41" t="e">
        <f>HLOOKUP($A142,#REF!,10,FALSE)</f>
        <v>#REF!</v>
      </c>
      <c r="C142" s="18" t="e">
        <f>HLOOKUP($A142,#REF!,8,FALSE)</f>
        <v>#REF!</v>
      </c>
      <c r="D142" s="20" t="e">
        <f>HLOOKUP($A142,#REF!,9,FALSE)</f>
        <v>#REF!</v>
      </c>
      <c r="E142" s="20" t="e">
        <f>HLOOKUP($A142,#REF!,3,FALSE)</f>
        <v>#REF!</v>
      </c>
      <c r="F142" s="25" t="e">
        <f>HLOOKUP($A142,#REF!,2,FALSE)</f>
        <v>#REF!</v>
      </c>
      <c r="G142" s="29" t="e">
        <f t="shared" si="2"/>
        <v>#REF!</v>
      </c>
      <c r="H142" s="51"/>
      <c r="I142" s="12"/>
      <c r="J142" s="6"/>
      <c r="K142" s="10"/>
    </row>
    <row r="143" spans="1:11">
      <c r="A143" s="40">
        <v>140</v>
      </c>
      <c r="B143" s="41" t="e">
        <f>HLOOKUP($A143,#REF!,10,FALSE)</f>
        <v>#REF!</v>
      </c>
      <c r="C143" s="20" t="e">
        <f>HLOOKUP($A143,#REF!,8,FALSE)</f>
        <v>#REF!</v>
      </c>
      <c r="D143" s="20" t="e">
        <f>HLOOKUP($A143,#REF!,9,FALSE)</f>
        <v>#REF!</v>
      </c>
      <c r="E143" s="79" t="e">
        <f>HLOOKUP($A143,#REF!,3,FALSE)</f>
        <v>#REF!</v>
      </c>
      <c r="F143" s="49" t="e">
        <f>HLOOKUP($A143,#REF!,2,FALSE)</f>
        <v>#REF!</v>
      </c>
      <c r="G143" s="29" t="e">
        <f t="shared" si="2"/>
        <v>#REF!</v>
      </c>
      <c r="H143" s="51"/>
      <c r="I143" s="12"/>
      <c r="J143" s="6"/>
      <c r="K143" s="10"/>
    </row>
    <row r="144" spans="1:11">
      <c r="A144" s="13">
        <v>141</v>
      </c>
      <c r="B144" s="41" t="e">
        <f>HLOOKUP($A144,#REF!,10,FALSE)</f>
        <v>#REF!</v>
      </c>
      <c r="C144" s="20" t="e">
        <f>HLOOKUP($A144,#REF!,8,FALSE)</f>
        <v>#REF!</v>
      </c>
      <c r="D144" s="20" t="e">
        <f>HLOOKUP($A144,#REF!,9,FALSE)</f>
        <v>#REF!</v>
      </c>
      <c r="E144" s="78" t="e">
        <f>HLOOKUP($A144,#REF!,3,FALSE)</f>
        <v>#REF!</v>
      </c>
      <c r="F144" s="14" t="e">
        <f>HLOOKUP($A144,#REF!,2,FALSE)</f>
        <v>#REF!</v>
      </c>
      <c r="G144" s="29" t="e">
        <f t="shared" si="2"/>
        <v>#REF!</v>
      </c>
      <c r="H144" s="51"/>
      <c r="I144" s="12"/>
      <c r="J144" s="6"/>
      <c r="K144" s="10"/>
    </row>
    <row r="145" spans="1:11">
      <c r="A145" s="13">
        <v>142</v>
      </c>
      <c r="B145" s="41" t="e">
        <f>HLOOKUP($A145,#REF!,10,FALSE)</f>
        <v>#REF!</v>
      </c>
      <c r="C145" s="20" t="e">
        <f>HLOOKUP($A145,#REF!,8,FALSE)</f>
        <v>#REF!</v>
      </c>
      <c r="D145" s="20" t="e">
        <f>HLOOKUP($A145,#REF!,9,FALSE)</f>
        <v>#REF!</v>
      </c>
      <c r="E145" s="78" t="e">
        <f>HLOOKUP($A145,#REF!,3,FALSE)</f>
        <v>#REF!</v>
      </c>
      <c r="F145" s="49" t="e">
        <f>HLOOKUP($A145,#REF!,2,FALSE)</f>
        <v>#REF!</v>
      </c>
      <c r="G145" s="91" t="e">
        <f t="shared" si="2"/>
        <v>#REF!</v>
      </c>
      <c r="H145" s="51"/>
      <c r="I145" s="12"/>
      <c r="J145" s="6"/>
      <c r="K145" s="10"/>
    </row>
    <row r="146" spans="1:11">
      <c r="A146" s="13">
        <v>143</v>
      </c>
      <c r="B146" s="41" t="e">
        <f>HLOOKUP($A146,#REF!,10,FALSE)</f>
        <v>#REF!</v>
      </c>
      <c r="C146" s="20" t="e">
        <f>HLOOKUP($A146,#REF!,8,FALSE)</f>
        <v>#REF!</v>
      </c>
      <c r="D146" s="20" t="e">
        <f>HLOOKUP($A146,#REF!,9,FALSE)</f>
        <v>#REF!</v>
      </c>
      <c r="E146" s="20" t="e">
        <f>HLOOKUP($A146,#REF!,3,FALSE)</f>
        <v>#REF!</v>
      </c>
      <c r="F146" s="49" t="e">
        <f>HLOOKUP($A146,#REF!,2,FALSE)</f>
        <v>#REF!</v>
      </c>
      <c r="G146" s="91" t="e">
        <f t="shared" si="2"/>
        <v>#REF!</v>
      </c>
      <c r="H146" s="51"/>
      <c r="I146" s="12"/>
      <c r="J146" s="6"/>
      <c r="K146" s="10"/>
    </row>
    <row r="147" spans="1:11">
      <c r="A147" s="78">
        <v>144</v>
      </c>
      <c r="B147" s="90" t="e">
        <f>HLOOKUP($A147,#REF!,10,FALSE)</f>
        <v>#REF!</v>
      </c>
      <c r="C147" s="20" t="e">
        <f>HLOOKUP($A147,#REF!,8,FALSE)</f>
        <v>#REF!</v>
      </c>
      <c r="D147" s="20" t="e">
        <f>HLOOKUP($A147,#REF!,9,FALSE)</f>
        <v>#REF!</v>
      </c>
      <c r="E147" s="20" t="e">
        <f>HLOOKUP($A147,#REF!,3,FALSE)</f>
        <v>#REF!</v>
      </c>
      <c r="F147" s="49" t="e">
        <f>HLOOKUP($A147,#REF!,2,FALSE)</f>
        <v>#REF!</v>
      </c>
      <c r="G147" s="29" t="e">
        <f t="shared" si="2"/>
        <v>#REF!</v>
      </c>
    </row>
    <row r="148" spans="1:11">
      <c r="A148" s="78">
        <v>145</v>
      </c>
      <c r="B148" s="90" t="e">
        <f>HLOOKUP($A148,#REF!,10,FALSE)</f>
        <v>#REF!</v>
      </c>
      <c r="C148" s="20" t="e">
        <f>HLOOKUP($A148,#REF!,8,FALSE)</f>
        <v>#REF!</v>
      </c>
      <c r="D148" s="20" t="e">
        <f>HLOOKUP($A148,#REF!,9,FALSE)</f>
        <v>#REF!</v>
      </c>
      <c r="E148" s="20" t="e">
        <f>HLOOKUP($A148,#REF!,3,FALSE)</f>
        <v>#REF!</v>
      </c>
      <c r="F148" s="49" t="e">
        <f>HLOOKUP($A148,#REF!,2,FALSE)</f>
        <v>#REF!</v>
      </c>
      <c r="G148" s="29" t="e">
        <f t="shared" si="2"/>
        <v>#REF!</v>
      </c>
    </row>
    <row r="149" spans="1:11">
      <c r="A149" s="13">
        <v>146</v>
      </c>
      <c r="B149" s="90" t="e">
        <f>HLOOKUP($A149,#REF!,10,FALSE)</f>
        <v>#REF!</v>
      </c>
      <c r="C149" s="20" t="e">
        <f>HLOOKUP($A149,#REF!,8,FALSE)</f>
        <v>#REF!</v>
      </c>
      <c r="D149" s="20" t="e">
        <f>HLOOKUP($A149,#REF!,9,FALSE)</f>
        <v>#REF!</v>
      </c>
      <c r="E149" s="20" t="e">
        <f>HLOOKUP($A149,#REF!,3,FALSE)</f>
        <v>#REF!</v>
      </c>
      <c r="F149" s="49" t="e">
        <f>HLOOKUP($A149,#REF!,2,FALSE)</f>
        <v>#REF!</v>
      </c>
      <c r="G149" s="29" t="e">
        <f t="shared" si="2"/>
        <v>#REF!</v>
      </c>
    </row>
    <row r="150" spans="1:11">
      <c r="A150" s="13">
        <v>147</v>
      </c>
      <c r="B150" s="90" t="e">
        <f>HLOOKUP($A150,#REF!,10,FALSE)</f>
        <v>#REF!</v>
      </c>
      <c r="C150" s="20" t="e">
        <f>HLOOKUP($A150,#REF!,8,FALSE)</f>
        <v>#REF!</v>
      </c>
      <c r="D150" s="20" t="e">
        <f>HLOOKUP($A150,#REF!,9,FALSE)</f>
        <v>#REF!</v>
      </c>
      <c r="E150" s="20" t="e">
        <f>HLOOKUP($A150,#REF!,3,FALSE)</f>
        <v>#REF!</v>
      </c>
      <c r="F150" s="49" t="e">
        <f>HLOOKUP($A150,#REF!,2,FALSE)</f>
        <v>#REF!</v>
      </c>
      <c r="G150" s="29" t="e">
        <f t="shared" si="2"/>
        <v>#REF!</v>
      </c>
    </row>
    <row r="151" spans="1:11">
      <c r="A151" s="13">
        <v>148</v>
      </c>
      <c r="B151" s="90" t="e">
        <f>HLOOKUP($A151,#REF!,10,FALSE)</f>
        <v>#REF!</v>
      </c>
      <c r="C151" s="20" t="e">
        <f>HLOOKUP($A151,#REF!,8,FALSE)</f>
        <v>#REF!</v>
      </c>
      <c r="D151" s="20" t="e">
        <f>HLOOKUP($A151,#REF!,9,FALSE)</f>
        <v>#REF!</v>
      </c>
      <c r="E151" s="20" t="e">
        <f>HLOOKUP($A151,#REF!,3,FALSE)</f>
        <v>#REF!</v>
      </c>
      <c r="F151" s="49" t="e">
        <f>HLOOKUP($A151,#REF!,2,FALSE)</f>
        <v>#REF!</v>
      </c>
      <c r="G151" s="29" t="e">
        <f t="shared" si="2"/>
        <v>#REF!</v>
      </c>
    </row>
    <row r="152" spans="1:11">
      <c r="A152" s="78">
        <v>149</v>
      </c>
      <c r="B152" s="90" t="e">
        <f>HLOOKUP($A152,#REF!,10,FALSE)</f>
        <v>#REF!</v>
      </c>
      <c r="C152" s="20" t="e">
        <f>HLOOKUP($A152,#REF!,8,FALSE)</f>
        <v>#REF!</v>
      </c>
      <c r="D152" s="20" t="e">
        <f>HLOOKUP($A152,#REF!,9,FALSE)</f>
        <v>#REF!</v>
      </c>
      <c r="E152" s="20" t="e">
        <f>HLOOKUP($A152,#REF!,3,FALSE)</f>
        <v>#REF!</v>
      </c>
      <c r="F152" s="49" t="e">
        <f>HLOOKUP($A152,#REF!,2,FALSE)</f>
        <v>#REF!</v>
      </c>
      <c r="G152" s="29" t="e">
        <f t="shared" si="2"/>
        <v>#REF!</v>
      </c>
    </row>
    <row r="153" spans="1:11">
      <c r="A153" s="78">
        <v>150</v>
      </c>
      <c r="B153" s="90" t="e">
        <f>HLOOKUP($A153,#REF!,10,FALSE)</f>
        <v>#REF!</v>
      </c>
      <c r="C153" s="20" t="e">
        <f>HLOOKUP($A153,#REF!,8,FALSE)</f>
        <v>#REF!</v>
      </c>
      <c r="D153" s="20" t="e">
        <f>HLOOKUP($A153,#REF!,9,FALSE)</f>
        <v>#REF!</v>
      </c>
      <c r="E153" s="20" t="e">
        <f>HLOOKUP($A153,#REF!,3,FALSE)</f>
        <v>#REF!</v>
      </c>
      <c r="F153" s="49" t="e">
        <f>HLOOKUP($A153,#REF!,2,FALSE)</f>
        <v>#REF!</v>
      </c>
      <c r="G153" s="29" t="e">
        <f t="shared" si="2"/>
        <v>#REF!</v>
      </c>
    </row>
    <row r="154" spans="1:11">
      <c r="A154" s="13">
        <v>151</v>
      </c>
      <c r="B154" s="90" t="e">
        <f>HLOOKUP($A154,#REF!,10,FALSE)</f>
        <v>#REF!</v>
      </c>
      <c r="C154" s="20" t="e">
        <f>HLOOKUP($A154,#REF!,8,FALSE)</f>
        <v>#REF!</v>
      </c>
      <c r="D154" s="20" t="e">
        <f>HLOOKUP($A154,#REF!,9,FALSE)</f>
        <v>#REF!</v>
      </c>
      <c r="E154" s="20" t="e">
        <f>HLOOKUP($A154,#REF!,3,FALSE)</f>
        <v>#REF!</v>
      </c>
      <c r="F154" s="49" t="e">
        <f>HLOOKUP($A154,#REF!,2,FALSE)</f>
        <v>#REF!</v>
      </c>
      <c r="G154" s="29" t="e">
        <f t="shared" si="2"/>
        <v>#REF!</v>
      </c>
    </row>
    <row r="155" spans="1:11">
      <c r="A155" s="13">
        <v>152</v>
      </c>
      <c r="B155" s="90" t="e">
        <f>HLOOKUP($A155,#REF!,10,FALSE)</f>
        <v>#REF!</v>
      </c>
      <c r="C155" s="20" t="e">
        <f>HLOOKUP($A155,#REF!,8,FALSE)</f>
        <v>#REF!</v>
      </c>
      <c r="D155" s="20" t="e">
        <f>HLOOKUP($A155,#REF!,9,FALSE)</f>
        <v>#REF!</v>
      </c>
      <c r="E155" s="20" t="e">
        <f>HLOOKUP($A155,#REF!,3,FALSE)</f>
        <v>#REF!</v>
      </c>
      <c r="F155" s="49" t="e">
        <f>HLOOKUP($A155,#REF!,2,FALSE)</f>
        <v>#REF!</v>
      </c>
      <c r="G155" s="29" t="e">
        <f t="shared" si="2"/>
        <v>#REF!</v>
      </c>
    </row>
    <row r="156" spans="1:11">
      <c r="A156" s="13">
        <v>153</v>
      </c>
      <c r="B156" s="90" t="e">
        <f>HLOOKUP($A156,#REF!,10,FALSE)</f>
        <v>#REF!</v>
      </c>
      <c r="C156" s="20" t="e">
        <f>HLOOKUP($A156,#REF!,8,FALSE)</f>
        <v>#REF!</v>
      </c>
      <c r="D156" s="20" t="e">
        <f>HLOOKUP($A156,#REF!,9,FALSE)</f>
        <v>#REF!</v>
      </c>
      <c r="E156" s="20" t="e">
        <f>HLOOKUP($A156,#REF!,3,FALSE)</f>
        <v>#REF!</v>
      </c>
      <c r="F156" s="49" t="e">
        <f>HLOOKUP($A156,#REF!,2,FALSE)</f>
        <v>#REF!</v>
      </c>
      <c r="G156" s="29" t="e">
        <f t="shared" si="2"/>
        <v>#REF!</v>
      </c>
    </row>
    <row r="157" spans="1:11">
      <c r="A157" s="78">
        <v>154</v>
      </c>
      <c r="B157" s="90" t="e">
        <f>HLOOKUP($A157,#REF!,10,FALSE)</f>
        <v>#REF!</v>
      </c>
      <c r="C157" s="20" t="e">
        <f>HLOOKUP($A157,#REF!,8,FALSE)</f>
        <v>#REF!</v>
      </c>
      <c r="D157" s="20" t="e">
        <f>HLOOKUP($A157,#REF!,9,FALSE)</f>
        <v>#REF!</v>
      </c>
      <c r="E157" s="20" t="e">
        <f>HLOOKUP($A157,#REF!,3,FALSE)</f>
        <v>#REF!</v>
      </c>
      <c r="F157" s="49" t="e">
        <f>HLOOKUP($A157,#REF!,2,FALSE)</f>
        <v>#REF!</v>
      </c>
      <c r="G157" s="29" t="e">
        <f t="shared" si="2"/>
        <v>#REF!</v>
      </c>
    </row>
    <row r="158" spans="1:11">
      <c r="F158" s="49"/>
      <c r="G158" s="20"/>
    </row>
  </sheetData>
  <autoFilter ref="A3:H157"/>
  <mergeCells count="39">
    <mergeCell ref="J15:K15"/>
    <mergeCell ref="I11:K11"/>
    <mergeCell ref="J35:K35"/>
    <mergeCell ref="I36:K36"/>
    <mergeCell ref="I46:K46"/>
    <mergeCell ref="I22:K22"/>
    <mergeCell ref="J23:K23"/>
    <mergeCell ref="I24:K24"/>
    <mergeCell ref="I25:K25"/>
    <mergeCell ref="I34:K34"/>
    <mergeCell ref="J86:K86"/>
    <mergeCell ref="I54:K54"/>
    <mergeCell ref="J55:K55"/>
    <mergeCell ref="I58:K58"/>
    <mergeCell ref="I71:K71"/>
    <mergeCell ref="I76:K76"/>
    <mergeCell ref="I64:K64"/>
    <mergeCell ref="I65:K65"/>
    <mergeCell ref="J77:K77"/>
    <mergeCell ref="I79:K79"/>
    <mergeCell ref="I80:K80"/>
    <mergeCell ref="I84:K84"/>
    <mergeCell ref="I85:K85"/>
    <mergeCell ref="I115:K115"/>
    <mergeCell ref="J118:K118"/>
    <mergeCell ref="I129:K129"/>
    <mergeCell ref="I3:K3"/>
    <mergeCell ref="J37:K37"/>
    <mergeCell ref="I59:K59"/>
    <mergeCell ref="I60:K60"/>
    <mergeCell ref="I61:K61"/>
    <mergeCell ref="I62:K62"/>
    <mergeCell ref="I63:K63"/>
    <mergeCell ref="I89:K89"/>
    <mergeCell ref="I90:K90"/>
    <mergeCell ref="I91:K91"/>
    <mergeCell ref="I92:K92"/>
    <mergeCell ref="I95:K95"/>
    <mergeCell ref="I96:K96"/>
  </mergeCells>
  <conditionalFormatting sqref="C4:C143">
    <cfRule type="cellIs" dxfId="644" priority="12" operator="equal">
      <formula>"NOT"</formula>
    </cfRule>
    <cfRule type="cellIs" dxfId="643" priority="13" operator="equal">
      <formula>"PPT"</formula>
    </cfRule>
    <cfRule type="cellIs" dxfId="642" priority="14" operator="equal">
      <formula>"DOC"</formula>
    </cfRule>
  </conditionalFormatting>
  <conditionalFormatting sqref="D4:G143 G144:G146">
    <cfRule type="cellIs" dxfId="641" priority="11" operator="equal">
      <formula>"P"</formula>
    </cfRule>
  </conditionalFormatting>
  <conditionalFormatting sqref="B5:B6">
    <cfRule type="containsText" dxfId="640" priority="7" operator="containsText" text="Projeto">
      <formula>NOT(ISERROR(SEARCH("Projeto",B5)))</formula>
    </cfRule>
  </conditionalFormatting>
  <conditionalFormatting sqref="E1:E1048576">
    <cfRule type="cellIs" dxfId="639" priority="1" operator="equal">
      <formula>"h"</formula>
    </cfRule>
  </conditionalFormatting>
  <pageMargins left="0.511811024" right="0.511811024" top="0.78740157499999996" bottom="0.78740157499999996" header="0.31496062000000002" footer="0.31496062000000002"/>
  <pageSetup paperSize="9" orientation="portrait" verticalDpi="597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Plan3">
    <tabColor rgb="FF92D050"/>
  </sheetPr>
  <dimension ref="A1:AE667"/>
  <sheetViews>
    <sheetView tabSelected="1" zoomScaleNormal="100" workbookViewId="0">
      <pane ySplit="1" topLeftCell="A628" activePane="bottomLeft" state="frozen"/>
      <selection pane="bottomLeft" activeCell="D1" sqref="D1"/>
    </sheetView>
  </sheetViews>
  <sheetFormatPr defaultRowHeight="15"/>
  <cols>
    <col min="1" max="1" width="10.7109375" style="116" customWidth="1"/>
    <col min="2" max="2" width="21" style="133" customWidth="1"/>
    <col min="3" max="3" width="16.42578125" style="120" customWidth="1"/>
    <col min="4" max="4" width="12.140625" style="120" bestFit="1" customWidth="1"/>
    <col min="5" max="5" width="28.7109375" style="133" customWidth="1"/>
    <col min="6" max="6" width="8.5703125" style="120" customWidth="1"/>
    <col min="7" max="7" width="7.5703125" style="120" customWidth="1"/>
    <col min="8" max="8" width="73.5703125" style="133" customWidth="1"/>
    <col min="9" max="9" width="101.7109375" style="267" customWidth="1"/>
    <col min="10" max="10" width="13.42578125" style="135" customWidth="1"/>
    <col min="11" max="11" width="20.140625" style="137" customWidth="1"/>
    <col min="12" max="12" width="16.140625" style="176" customWidth="1"/>
    <col min="13" max="13" width="12.42578125" style="159" customWidth="1"/>
    <col min="14" max="14" width="47.140625" style="92" bestFit="1" customWidth="1"/>
    <col min="15" max="15" width="12.140625" customWidth="1"/>
    <col min="32" max="16384" width="9.140625" style="31"/>
  </cols>
  <sheetData>
    <row r="1" spans="1:14" ht="15" customHeight="1" thickBot="1">
      <c r="A1" s="118" t="s">
        <v>13</v>
      </c>
      <c r="B1" s="117" t="s">
        <v>4</v>
      </c>
      <c r="C1" s="163" t="s">
        <v>580</v>
      </c>
      <c r="D1" s="113" t="s">
        <v>71</v>
      </c>
      <c r="E1" s="117" t="s">
        <v>569</v>
      </c>
      <c r="F1" s="113" t="s">
        <v>536</v>
      </c>
      <c r="G1" s="113" t="s">
        <v>609</v>
      </c>
      <c r="H1" s="117" t="s">
        <v>72</v>
      </c>
      <c r="I1" s="259" t="s">
        <v>73</v>
      </c>
      <c r="J1" s="134" t="s">
        <v>366</v>
      </c>
      <c r="K1" s="136"/>
      <c r="L1" s="178" t="s">
        <v>424</v>
      </c>
      <c r="M1" s="148" t="s">
        <v>559</v>
      </c>
      <c r="N1" s="134" t="s">
        <v>1108</v>
      </c>
    </row>
    <row r="2" spans="1:14" s="32" customFormat="1" ht="15" customHeight="1">
      <c r="A2" s="114">
        <v>1</v>
      </c>
      <c r="B2" s="128" t="str">
        <f>VLOOKUP(A2,'Hiperlinks - refugo'!$B$11:$C$29,2,0)</f>
        <v>PIU Rio Branco</v>
      </c>
      <c r="C2" s="119">
        <v>34</v>
      </c>
      <c r="D2" s="119">
        <v>2</v>
      </c>
      <c r="E2" s="128" t="str">
        <f>VLOOKUP(D2,'Hiperlinks - refugo'!$B$34:$C$47,2,0)</f>
        <v>Consulta Pública Inicial</v>
      </c>
      <c r="F2" s="119"/>
      <c r="G2" s="119"/>
      <c r="H2" s="153" t="s">
        <v>503</v>
      </c>
      <c r="I2" s="260" t="s">
        <v>80</v>
      </c>
      <c r="J2" s="122">
        <v>2</v>
      </c>
      <c r="K2" s="129" t="str">
        <f>VLOOKUP(J2,'Hiperlinks - refugo'!$B$2:$C$9,2,0)</f>
        <v>Consulta Caderno</v>
      </c>
      <c r="L2" s="151" t="s">
        <v>458</v>
      </c>
      <c r="M2" s="152">
        <f>$M$3</f>
        <v>43271</v>
      </c>
      <c r="N2" s="92"/>
    </row>
    <row r="3" spans="1:14" s="32" customFormat="1" ht="15" customHeight="1">
      <c r="A3" s="114">
        <v>1</v>
      </c>
      <c r="B3" s="128" t="str">
        <f>VLOOKUP(A3,'Hiperlinks - refugo'!$B$11:$C$29,2,0)</f>
        <v>PIU Rio Branco</v>
      </c>
      <c r="C3" s="119">
        <v>20</v>
      </c>
      <c r="D3" s="119">
        <v>2</v>
      </c>
      <c r="E3" s="128" t="str">
        <f>VLOOKUP(D3,'Hiperlinks - refugo'!$B$34:$C$47,2,0)</f>
        <v>Consulta Pública Inicial</v>
      </c>
      <c r="F3" s="119"/>
      <c r="G3" s="119"/>
      <c r="H3" s="149" t="s">
        <v>16</v>
      </c>
      <c r="I3" s="260" t="s">
        <v>75</v>
      </c>
      <c r="J3" s="122">
        <v>2</v>
      </c>
      <c r="K3" s="129" t="str">
        <f>VLOOKUP(J3,'Hiperlinks - refugo'!$B$2:$C$9,2,0)</f>
        <v>Consulta Caderno</v>
      </c>
      <c r="L3" s="151" t="s">
        <v>458</v>
      </c>
      <c r="M3" s="152">
        <v>43271</v>
      </c>
      <c r="N3" s="92"/>
    </row>
    <row r="4" spans="1:14" s="32" customFormat="1" ht="15" customHeight="1">
      <c r="A4" s="114">
        <v>1</v>
      </c>
      <c r="B4" s="128" t="str">
        <f>VLOOKUP(A4,'Hiperlinks - refugo'!$B$11:$C$29,2,0)</f>
        <v>PIU Rio Branco</v>
      </c>
      <c r="C4" s="119">
        <v>20</v>
      </c>
      <c r="D4" s="119">
        <v>2</v>
      </c>
      <c r="E4" s="128" t="str">
        <f>VLOOKUP(D4,'Hiperlinks - refugo'!$B$34:$C$47,2,0)</f>
        <v>Consulta Pública Inicial</v>
      </c>
      <c r="F4" s="119"/>
      <c r="G4" s="119"/>
      <c r="H4" s="153" t="s">
        <v>77</v>
      </c>
      <c r="I4" s="260" t="s">
        <v>78</v>
      </c>
      <c r="J4" s="122">
        <v>2</v>
      </c>
      <c r="K4" s="129" t="str">
        <f>VLOOKUP(J4,'Hiperlinks - refugo'!$B$2:$C$9,2,0)</f>
        <v>Consulta Caderno</v>
      </c>
      <c r="L4" s="151" t="s">
        <v>458</v>
      </c>
      <c r="M4" s="152">
        <f>$M$3</f>
        <v>43271</v>
      </c>
      <c r="N4" s="92"/>
    </row>
    <row r="5" spans="1:14" s="32" customFormat="1" ht="15" customHeight="1">
      <c r="A5" s="114">
        <v>1</v>
      </c>
      <c r="B5" s="128" t="str">
        <f>VLOOKUP(A5,'Hiperlinks - refugo'!$B$11:$C$29,2,0)</f>
        <v>PIU Rio Branco</v>
      </c>
      <c r="C5" s="119">
        <v>20</v>
      </c>
      <c r="D5" s="119">
        <v>2</v>
      </c>
      <c r="E5" s="128" t="str">
        <f>VLOOKUP(D5,'Hiperlinks - refugo'!$B$34:$C$47,2,0)</f>
        <v>Consulta Pública Inicial</v>
      </c>
      <c r="F5" s="119"/>
      <c r="G5" s="119"/>
      <c r="H5" s="153" t="s">
        <v>811</v>
      </c>
      <c r="I5" s="260" t="s">
        <v>82</v>
      </c>
      <c r="J5" s="122">
        <v>2</v>
      </c>
      <c r="K5" s="129" t="str">
        <f>VLOOKUP(J5,'Hiperlinks - refugo'!$B$2:$C$9,2,0)</f>
        <v>Consulta Caderno</v>
      </c>
      <c r="L5" s="151" t="s">
        <v>458</v>
      </c>
      <c r="M5" s="152">
        <f>$M$3</f>
        <v>43271</v>
      </c>
      <c r="N5" s="92"/>
    </row>
    <row r="6" spans="1:14" s="32" customFormat="1" ht="15" customHeight="1">
      <c r="A6" s="114">
        <v>1</v>
      </c>
      <c r="B6" s="128" t="str">
        <f>VLOOKUP(A6,'Hiperlinks - refugo'!$B$11:$C$29,2,0)</f>
        <v>PIU Rio Branco</v>
      </c>
      <c r="C6" s="119">
        <v>41</v>
      </c>
      <c r="D6" s="119">
        <v>2</v>
      </c>
      <c r="E6" s="128" t="str">
        <f>VLOOKUP(D6,'Hiperlinks - refugo'!$B$34:$C$47,2,0)</f>
        <v>Consulta Pública Inicial</v>
      </c>
      <c r="F6" s="119"/>
      <c r="G6" s="119"/>
      <c r="H6" s="153" t="s">
        <v>83</v>
      </c>
      <c r="I6" s="260" t="s">
        <v>84</v>
      </c>
      <c r="J6" s="122">
        <v>2</v>
      </c>
      <c r="K6" s="129" t="str">
        <f>VLOOKUP(J6,'Hiperlinks - refugo'!$B$2:$C$9,2,0)</f>
        <v>Consulta Caderno</v>
      </c>
      <c r="L6" s="151" t="s">
        <v>458</v>
      </c>
      <c r="M6" s="152">
        <f>$M$3</f>
        <v>43271</v>
      </c>
      <c r="N6" s="92"/>
    </row>
    <row r="7" spans="1:14" s="32" customFormat="1" ht="15" customHeight="1">
      <c r="A7" s="114" t="s">
        <v>802</v>
      </c>
      <c r="B7" s="133" t="e">
        <f>VLOOKUP(A7,'Hiperlinks - refugo'!$B$11:$C$29,2,0)</f>
        <v>#N/A</v>
      </c>
      <c r="C7" s="120" t="s">
        <v>374</v>
      </c>
      <c r="D7" s="119">
        <v>100</v>
      </c>
      <c r="E7" s="128" t="e">
        <f>VLOOKUP(D7,'Hiperlinks - refugo'!$B$34:$C$47,2,0)</f>
        <v>#N/A</v>
      </c>
      <c r="F7" s="120"/>
      <c r="G7" s="120"/>
      <c r="H7" s="153" t="s">
        <v>586</v>
      </c>
      <c r="I7" s="260" t="s">
        <v>82</v>
      </c>
      <c r="J7" s="135" t="s">
        <v>6</v>
      </c>
      <c r="K7" s="129" t="e">
        <f>VLOOKUP(J7,'Hiperlinks - refugo'!$B$2:$C$9,2,0)</f>
        <v>#N/A</v>
      </c>
      <c r="L7" s="151" t="s">
        <v>458</v>
      </c>
      <c r="M7" s="152">
        <v>43276</v>
      </c>
      <c r="N7" s="92"/>
    </row>
    <row r="8" spans="1:14" s="32" customFormat="1" ht="15" customHeight="1">
      <c r="A8" s="114">
        <v>2</v>
      </c>
      <c r="B8" s="128" t="str">
        <f>VLOOKUP(A8,'Hiperlinks - refugo'!$B$11:$C$29,2,0)</f>
        <v>PIU Vila Leopoldina</v>
      </c>
      <c r="C8" s="119">
        <v>12</v>
      </c>
      <c r="D8" s="119">
        <v>1</v>
      </c>
      <c r="E8" s="128" t="str">
        <f>VLOOKUP(D8,'Hiperlinks - refugo'!$B$34:$C$47,2,0)</f>
        <v>Proposição</v>
      </c>
      <c r="F8" s="119"/>
      <c r="G8" s="119"/>
      <c r="H8" s="153" t="s">
        <v>85</v>
      </c>
      <c r="I8" s="260" t="s">
        <v>86</v>
      </c>
      <c r="J8" s="122">
        <v>2</v>
      </c>
      <c r="K8" s="129" t="str">
        <f>VLOOKUP(J8,'Hiperlinks - refugo'!$B$2:$C$9,2,0)</f>
        <v>Consulta Caderno</v>
      </c>
      <c r="L8" s="151" t="s">
        <v>458</v>
      </c>
      <c r="M8" s="152">
        <f>$M$2</f>
        <v>43271</v>
      </c>
      <c r="N8" s="92"/>
    </row>
    <row r="9" spans="1:14" s="32" customFormat="1" ht="15" customHeight="1">
      <c r="A9" s="114">
        <v>2</v>
      </c>
      <c r="B9" s="128" t="str">
        <f>VLOOKUP(A9,'Hiperlinks - refugo'!$B$11:$C$29,2,0)</f>
        <v>PIU Vila Leopoldina</v>
      </c>
      <c r="C9" s="119">
        <v>19</v>
      </c>
      <c r="D9" s="119">
        <v>1</v>
      </c>
      <c r="E9" s="128" t="str">
        <f>VLOOKUP(D9,'Hiperlinks - refugo'!$B$34:$C$47,2,0)</f>
        <v>Proposição</v>
      </c>
      <c r="F9" s="119" t="s">
        <v>369</v>
      </c>
      <c r="G9" s="119" t="s">
        <v>609</v>
      </c>
      <c r="H9" s="153" t="s">
        <v>435</v>
      </c>
      <c r="I9" s="261" t="s">
        <v>825</v>
      </c>
      <c r="J9" s="122"/>
      <c r="K9" s="129" t="e">
        <f>VLOOKUP(J9,'Hiperlinks - refugo'!$B$2:$C$9,2,0)</f>
        <v>#N/A</v>
      </c>
      <c r="L9" s="151" t="s">
        <v>434</v>
      </c>
      <c r="M9" s="152">
        <v>43293</v>
      </c>
      <c r="N9" s="92"/>
    </row>
    <row r="10" spans="1:14" s="32" customFormat="1" ht="15" customHeight="1">
      <c r="A10" s="114">
        <v>2</v>
      </c>
      <c r="B10" s="128" t="str">
        <f>VLOOKUP(A10,'Hiperlinks - refugo'!$B$11:$C$29,2,0)</f>
        <v>PIU Vila Leopoldina</v>
      </c>
      <c r="C10" s="119">
        <v>19</v>
      </c>
      <c r="D10" s="119">
        <v>1</v>
      </c>
      <c r="E10" s="128" t="str">
        <f>VLOOKUP(D10,'Hiperlinks - refugo'!$B$34:$C$47,2,0)</f>
        <v>Proposição</v>
      </c>
      <c r="F10" s="119" t="s">
        <v>369</v>
      </c>
      <c r="G10" s="119" t="s">
        <v>609</v>
      </c>
      <c r="H10" s="153" t="s">
        <v>436</v>
      </c>
      <c r="I10" s="261" t="s">
        <v>826</v>
      </c>
      <c r="J10" s="122"/>
      <c r="K10" s="129" t="e">
        <f>VLOOKUP(J10,'Hiperlinks - refugo'!$B$2:$C$9,2,0)</f>
        <v>#N/A</v>
      </c>
      <c r="L10" s="151" t="s">
        <v>434</v>
      </c>
      <c r="M10" s="152">
        <v>43293</v>
      </c>
      <c r="N10" s="92"/>
    </row>
    <row r="11" spans="1:14" s="32" customFormat="1" ht="15" customHeight="1">
      <c r="A11" s="114">
        <v>2</v>
      </c>
      <c r="B11" s="128" t="str">
        <f>VLOOKUP(A11,'Hiperlinks - refugo'!$B$11:$C$29,2,0)</f>
        <v>PIU Vila Leopoldina</v>
      </c>
      <c r="C11" s="119">
        <v>19</v>
      </c>
      <c r="D11" s="119">
        <v>1</v>
      </c>
      <c r="E11" s="128" t="str">
        <f>VLOOKUP(D11,'Hiperlinks - refugo'!$B$34:$C$47,2,0)</f>
        <v>Proposição</v>
      </c>
      <c r="F11" s="119" t="s">
        <v>369</v>
      </c>
      <c r="G11" s="119" t="s">
        <v>609</v>
      </c>
      <c r="H11" s="153" t="s">
        <v>437</v>
      </c>
      <c r="I11" s="261" t="s">
        <v>827</v>
      </c>
      <c r="J11" s="122"/>
      <c r="K11" s="129" t="e">
        <f>VLOOKUP(J11,'Hiperlinks - refugo'!$B$2:$C$9,2,0)</f>
        <v>#N/A</v>
      </c>
      <c r="L11" s="151" t="s">
        <v>434</v>
      </c>
      <c r="M11" s="152">
        <v>43293</v>
      </c>
      <c r="N11" s="92"/>
    </row>
    <row r="12" spans="1:14" s="32" customFormat="1" ht="15" customHeight="1">
      <c r="A12" s="114">
        <v>2</v>
      </c>
      <c r="B12" s="128" t="str">
        <f>VLOOKUP(A12,'Hiperlinks - refugo'!$B$11:$C$29,2,0)</f>
        <v>PIU Vila Leopoldina</v>
      </c>
      <c r="C12" s="119">
        <v>19</v>
      </c>
      <c r="D12" s="119">
        <v>1</v>
      </c>
      <c r="E12" s="128" t="str">
        <f>VLOOKUP(D12,'Hiperlinks - refugo'!$B$34:$C$47,2,0)</f>
        <v>Proposição</v>
      </c>
      <c r="F12" s="119" t="s">
        <v>369</v>
      </c>
      <c r="G12" s="119" t="s">
        <v>609</v>
      </c>
      <c r="H12" s="153" t="s">
        <v>438</v>
      </c>
      <c r="I12" s="262" t="s">
        <v>828</v>
      </c>
      <c r="J12" s="122"/>
      <c r="K12" s="129" t="e">
        <f>VLOOKUP(J12,'Hiperlinks - refugo'!$B$2:$C$9,2,0)</f>
        <v>#N/A</v>
      </c>
      <c r="L12" s="151" t="s">
        <v>434</v>
      </c>
      <c r="M12" s="152">
        <v>43293</v>
      </c>
      <c r="N12" s="92"/>
    </row>
    <row r="13" spans="1:14" s="32" customFormat="1" ht="15" customHeight="1">
      <c r="A13" s="114">
        <v>2</v>
      </c>
      <c r="B13" s="128" t="str">
        <f>VLOOKUP(A13,'Hiperlinks - refugo'!$B$11:$C$29,2,0)</f>
        <v>PIU Vila Leopoldina</v>
      </c>
      <c r="C13" s="119">
        <v>19</v>
      </c>
      <c r="D13" s="119">
        <v>1</v>
      </c>
      <c r="E13" s="128" t="str">
        <f>VLOOKUP(D13,'Hiperlinks - refugo'!$B$34:$C$47,2,0)</f>
        <v>Proposição</v>
      </c>
      <c r="F13" s="119" t="s">
        <v>369</v>
      </c>
      <c r="G13" s="119" t="s">
        <v>609</v>
      </c>
      <c r="H13" s="153" t="s">
        <v>439</v>
      </c>
      <c r="I13" s="261" t="s">
        <v>829</v>
      </c>
      <c r="J13" s="122"/>
      <c r="K13" s="129" t="e">
        <f>VLOOKUP(J13,'Hiperlinks - refugo'!$B$2:$C$9,2,0)</f>
        <v>#N/A</v>
      </c>
      <c r="L13" s="151" t="s">
        <v>434</v>
      </c>
      <c r="M13" s="152">
        <v>43293</v>
      </c>
      <c r="N13" s="92"/>
    </row>
    <row r="14" spans="1:14" s="32" customFormat="1" ht="15" customHeight="1">
      <c r="A14" s="114">
        <v>2</v>
      </c>
      <c r="B14" s="128" t="str">
        <f>VLOOKUP(A14,'Hiperlinks - refugo'!$B$11:$C$29,2,0)</f>
        <v>PIU Vila Leopoldina</v>
      </c>
      <c r="C14" s="119">
        <v>19</v>
      </c>
      <c r="D14" s="119">
        <v>1</v>
      </c>
      <c r="E14" s="128" t="str">
        <f>VLOOKUP(D14,'Hiperlinks - refugo'!$B$34:$C$47,2,0)</f>
        <v>Proposição</v>
      </c>
      <c r="F14" s="119" t="s">
        <v>369</v>
      </c>
      <c r="G14" s="119" t="s">
        <v>609</v>
      </c>
      <c r="H14" s="153" t="s">
        <v>440</v>
      </c>
      <c r="I14" s="261" t="s">
        <v>830</v>
      </c>
      <c r="J14" s="122"/>
      <c r="K14" s="129" t="e">
        <f>VLOOKUP(J14,'Hiperlinks - refugo'!$B$2:$C$9,2,0)</f>
        <v>#N/A</v>
      </c>
      <c r="L14" s="151" t="s">
        <v>434</v>
      </c>
      <c r="M14" s="152">
        <v>43293</v>
      </c>
      <c r="N14" s="92"/>
    </row>
    <row r="15" spans="1:14" s="32" customFormat="1" ht="15" customHeight="1">
      <c r="A15" s="114">
        <v>2</v>
      </c>
      <c r="B15" s="128" t="str">
        <f>VLOOKUP(A15,'Hiperlinks - refugo'!$B$11:$C$29,2,0)</f>
        <v>PIU Vila Leopoldina</v>
      </c>
      <c r="C15" s="119">
        <v>20</v>
      </c>
      <c r="D15" s="119">
        <v>2</v>
      </c>
      <c r="E15" s="128" t="str">
        <f>VLOOKUP(D15,'Hiperlinks - refugo'!$B$34:$C$47,2,0)</f>
        <v>Consulta Pública Inicial</v>
      </c>
      <c r="F15" s="119"/>
      <c r="G15" s="119"/>
      <c r="H15" s="149" t="s">
        <v>16</v>
      </c>
      <c r="I15" s="260" t="s">
        <v>87</v>
      </c>
      <c r="J15" s="122">
        <v>2</v>
      </c>
      <c r="K15" s="129" t="str">
        <f>VLOOKUP(J15,'Hiperlinks - refugo'!$B$2:$C$9,2,0)</f>
        <v>Consulta Caderno</v>
      </c>
      <c r="L15" s="151" t="s">
        <v>458</v>
      </c>
      <c r="M15" s="152">
        <f t="shared" ref="M15:M20" si="0">$M$2</f>
        <v>43271</v>
      </c>
      <c r="N15" s="92"/>
    </row>
    <row r="16" spans="1:14" s="32" customFormat="1" ht="15" customHeight="1">
      <c r="A16" s="114">
        <v>2</v>
      </c>
      <c r="B16" s="128" t="str">
        <f>VLOOKUP(A16,'Hiperlinks - refugo'!$B$11:$C$29,2,0)</f>
        <v>PIU Vila Leopoldina</v>
      </c>
      <c r="C16" s="119">
        <v>20</v>
      </c>
      <c r="D16" s="119">
        <v>2</v>
      </c>
      <c r="E16" s="128" t="str">
        <f>VLOOKUP(D16,'Hiperlinks - refugo'!$B$34:$C$47,2,0)</f>
        <v>Consulta Pública Inicial</v>
      </c>
      <c r="F16" s="119"/>
      <c r="G16" s="119"/>
      <c r="H16" s="153" t="s">
        <v>77</v>
      </c>
      <c r="I16" s="260" t="s">
        <v>88</v>
      </c>
      <c r="J16" s="122">
        <v>2</v>
      </c>
      <c r="K16" s="129" t="str">
        <f>VLOOKUP(J16,'Hiperlinks - refugo'!$B$2:$C$9,2,0)</f>
        <v>Consulta Caderno</v>
      </c>
      <c r="L16" s="151" t="s">
        <v>458</v>
      </c>
      <c r="M16" s="152">
        <f t="shared" si="0"/>
        <v>43271</v>
      </c>
      <c r="N16" s="92"/>
    </row>
    <row r="17" spans="1:14" s="32" customFormat="1" ht="15" customHeight="1">
      <c r="A17" s="114">
        <v>2</v>
      </c>
      <c r="B17" s="128" t="str">
        <f>VLOOKUP(A17,'Hiperlinks - refugo'!$B$11:$C$29,2,0)</f>
        <v>PIU Vila Leopoldina</v>
      </c>
      <c r="C17" s="119">
        <v>34</v>
      </c>
      <c r="D17" s="119">
        <v>2</v>
      </c>
      <c r="E17" s="128" t="str">
        <f>VLOOKUP(D17,'Hiperlinks - refugo'!$B$34:$C$47,2,0)</f>
        <v>Consulta Pública Inicial</v>
      </c>
      <c r="F17" s="119"/>
      <c r="G17" s="119"/>
      <c r="H17" s="153" t="s">
        <v>503</v>
      </c>
      <c r="I17" s="262" t="s">
        <v>89</v>
      </c>
      <c r="J17" s="122">
        <v>2</v>
      </c>
      <c r="K17" s="129" t="str">
        <f>VLOOKUP(J17,'Hiperlinks - refugo'!$B$2:$C$9,2,0)</f>
        <v>Consulta Caderno</v>
      </c>
      <c r="L17" s="151" t="s">
        <v>458</v>
      </c>
      <c r="M17" s="152">
        <f t="shared" si="0"/>
        <v>43271</v>
      </c>
      <c r="N17" s="92"/>
    </row>
    <row r="18" spans="1:14" s="32" customFormat="1" ht="15" customHeight="1">
      <c r="A18" s="114">
        <v>2</v>
      </c>
      <c r="B18" s="128" t="str">
        <f>VLOOKUP(A18,'Hiperlinks - refugo'!$B$11:$C$29,2,0)</f>
        <v>PIU Vila Leopoldina</v>
      </c>
      <c r="C18" s="119"/>
      <c r="D18" s="119">
        <v>2</v>
      </c>
      <c r="E18" s="128" t="str">
        <f>VLOOKUP(D18,'Hiperlinks - refugo'!$B$34:$C$47,2,0)</f>
        <v>Consulta Pública Inicial</v>
      </c>
      <c r="F18" s="119" t="s">
        <v>369</v>
      </c>
      <c r="G18" s="119" t="s">
        <v>609</v>
      </c>
      <c r="H18" s="153" t="s">
        <v>503</v>
      </c>
      <c r="I18" s="262" t="s">
        <v>880</v>
      </c>
      <c r="J18" s="122">
        <v>2</v>
      </c>
      <c r="K18" s="129" t="str">
        <f>VLOOKUP(J18,'Hiperlinks - refugo'!$B$2:$C$9,2,0)</f>
        <v>Consulta Caderno</v>
      </c>
      <c r="L18" s="151" t="s">
        <v>423</v>
      </c>
      <c r="M18" s="152">
        <f t="shared" si="0"/>
        <v>43271</v>
      </c>
      <c r="N18" s="92"/>
    </row>
    <row r="19" spans="1:14" s="32" customFormat="1" ht="15" customHeight="1">
      <c r="A19" s="114">
        <v>2</v>
      </c>
      <c r="B19" s="128" t="str">
        <f>VLOOKUP(A19,'Hiperlinks - refugo'!$B$11:$C$29,2,0)</f>
        <v>PIU Vila Leopoldina</v>
      </c>
      <c r="C19" s="119">
        <v>20</v>
      </c>
      <c r="D19" s="119">
        <v>2</v>
      </c>
      <c r="E19" s="128" t="str">
        <f>VLOOKUP(D19,'Hiperlinks - refugo'!$B$34:$C$47,2,0)</f>
        <v>Consulta Pública Inicial</v>
      </c>
      <c r="F19" s="119"/>
      <c r="G19" s="119"/>
      <c r="H19" s="153" t="s">
        <v>18</v>
      </c>
      <c r="I19" s="260" t="s">
        <v>90</v>
      </c>
      <c r="J19" s="122">
        <v>2</v>
      </c>
      <c r="K19" s="129" t="str">
        <f>VLOOKUP(J19,'Hiperlinks - refugo'!$B$2:$C$9,2,0)</f>
        <v>Consulta Caderno</v>
      </c>
      <c r="L19" s="151" t="s">
        <v>458</v>
      </c>
      <c r="M19" s="152">
        <f t="shared" si="0"/>
        <v>43271</v>
      </c>
      <c r="N19" s="92"/>
    </row>
    <row r="20" spans="1:14" s="32" customFormat="1" ht="15" customHeight="1">
      <c r="A20" s="114">
        <v>2</v>
      </c>
      <c r="B20" s="128" t="str">
        <f>VLOOKUP(A20,'Hiperlinks - refugo'!$B$11:$C$29,2,0)</f>
        <v>PIU Vila Leopoldina</v>
      </c>
      <c r="C20" s="119">
        <v>41</v>
      </c>
      <c r="D20" s="119">
        <v>2</v>
      </c>
      <c r="E20" s="128" t="str">
        <f>VLOOKUP(D20,'Hiperlinks - refugo'!$B$34:$C$47,2,0)</f>
        <v>Consulta Pública Inicial</v>
      </c>
      <c r="F20" s="119"/>
      <c r="G20" s="119"/>
      <c r="H20" s="153" t="s">
        <v>83</v>
      </c>
      <c r="I20" s="260" t="s">
        <v>91</v>
      </c>
      <c r="J20" s="122">
        <v>2</v>
      </c>
      <c r="K20" s="129" t="str">
        <f>VLOOKUP(J20,'Hiperlinks - refugo'!$B$2:$C$9,2,0)</f>
        <v>Consulta Caderno</v>
      </c>
      <c r="L20" s="151" t="s">
        <v>458</v>
      </c>
      <c r="M20" s="152">
        <f t="shared" si="0"/>
        <v>43271</v>
      </c>
      <c r="N20" s="92"/>
    </row>
    <row r="21" spans="1:14" s="32" customFormat="1" ht="15" customHeight="1">
      <c r="A21" s="114">
        <v>2</v>
      </c>
      <c r="B21" s="128" t="str">
        <f>VLOOKUP(A21,'Hiperlinks - refugo'!$B$11:$C$29,2,0)</f>
        <v>PIU Vila Leopoldina</v>
      </c>
      <c r="C21" s="119">
        <v>28</v>
      </c>
      <c r="D21" s="119">
        <v>2</v>
      </c>
      <c r="E21" s="128" t="str">
        <f>VLOOKUP(D21,'Hiperlinks - refugo'!$B$34:$C$47,2,0)</f>
        <v>Consulta Pública Inicial</v>
      </c>
      <c r="F21" s="119" t="s">
        <v>369</v>
      </c>
      <c r="G21" s="119" t="s">
        <v>609</v>
      </c>
      <c r="H21" s="153" t="s">
        <v>503</v>
      </c>
      <c r="I21" s="261" t="s">
        <v>831</v>
      </c>
      <c r="J21" s="122">
        <v>4</v>
      </c>
      <c r="K21" s="129" t="str">
        <f>VLOOKUP(J21,'Hiperlinks - refugo'!$B$2:$C$9,2,0)</f>
        <v>Audiência Pública</v>
      </c>
      <c r="L21" s="151" t="s">
        <v>423</v>
      </c>
      <c r="M21" s="152">
        <v>43293</v>
      </c>
      <c r="N21" s="92"/>
    </row>
    <row r="22" spans="1:14" s="32" customFormat="1" ht="15" customHeight="1">
      <c r="A22" s="114">
        <v>2</v>
      </c>
      <c r="B22" s="128" t="str">
        <f>VLOOKUP(A22,'Hiperlinks - refugo'!$B$11:$C$29,2,0)</f>
        <v>PIU Vila Leopoldina</v>
      </c>
      <c r="C22" s="119">
        <v>31</v>
      </c>
      <c r="D22" s="119">
        <v>2</v>
      </c>
      <c r="E22" s="128" t="str">
        <f>VLOOKUP(D22,'Hiperlinks - refugo'!$B$34:$C$47,2,0)</f>
        <v>Consulta Pública Inicial</v>
      </c>
      <c r="F22" s="119"/>
      <c r="G22" s="119"/>
      <c r="H22" s="153" t="s">
        <v>22</v>
      </c>
      <c r="I22" s="260" t="s">
        <v>92</v>
      </c>
      <c r="J22" s="122">
        <v>4</v>
      </c>
      <c r="K22" s="129" t="str">
        <f>VLOOKUP(J22,'Hiperlinks - refugo'!$B$2:$C$9,2,0)</f>
        <v>Audiência Pública</v>
      </c>
      <c r="L22" s="151" t="s">
        <v>458</v>
      </c>
      <c r="M22" s="152">
        <f>$M$2</f>
        <v>43271</v>
      </c>
      <c r="N22" s="92"/>
    </row>
    <row r="23" spans="1:14" s="32" customFormat="1" ht="15" customHeight="1">
      <c r="A23" s="114">
        <v>2</v>
      </c>
      <c r="B23" s="128" t="str">
        <f>VLOOKUP(A23,'Hiperlinks - refugo'!$B$11:$C$29,2,0)</f>
        <v>PIU Vila Leopoldina</v>
      </c>
      <c r="C23" s="119">
        <v>31</v>
      </c>
      <c r="D23" s="119">
        <v>2</v>
      </c>
      <c r="E23" s="128" t="str">
        <f>VLOOKUP(D23,'Hiperlinks - refugo'!$B$34:$C$47,2,0)</f>
        <v>Consulta Pública Inicial</v>
      </c>
      <c r="F23" s="119"/>
      <c r="G23" s="119"/>
      <c r="H23" s="153" t="s">
        <v>22</v>
      </c>
      <c r="I23" s="260" t="s">
        <v>93</v>
      </c>
      <c r="J23" s="122">
        <v>4</v>
      </c>
      <c r="K23" s="129" t="str">
        <f>VLOOKUP(J23,'Hiperlinks - refugo'!$B$2:$C$9,2,0)</f>
        <v>Audiência Pública</v>
      </c>
      <c r="L23" s="151" t="s">
        <v>458</v>
      </c>
      <c r="M23" s="152">
        <f>$M$2</f>
        <v>43271</v>
      </c>
      <c r="N23" s="92"/>
    </row>
    <row r="24" spans="1:14" s="32" customFormat="1" ht="15" customHeight="1">
      <c r="A24" s="114">
        <v>2</v>
      </c>
      <c r="B24" s="128" t="str">
        <f>VLOOKUP(A24,'Hiperlinks - refugo'!$B$11:$C$29,2,0)</f>
        <v>PIU Vila Leopoldina</v>
      </c>
      <c r="C24" s="119">
        <v>32</v>
      </c>
      <c r="D24" s="119">
        <v>2</v>
      </c>
      <c r="E24" s="128" t="str">
        <f>VLOOKUP(D24,'Hiperlinks - refugo'!$B$34:$C$47,2,0)</f>
        <v>Consulta Pública Inicial</v>
      </c>
      <c r="F24" s="119"/>
      <c r="G24" s="119"/>
      <c r="H24" s="153" t="s">
        <v>23</v>
      </c>
      <c r="I24" s="260" t="s">
        <v>94</v>
      </c>
      <c r="J24" s="122">
        <v>4</v>
      </c>
      <c r="K24" s="129" t="str">
        <f>VLOOKUP(J24,'Hiperlinks - refugo'!$B$2:$C$9,2,0)</f>
        <v>Audiência Pública</v>
      </c>
      <c r="L24" s="151" t="s">
        <v>458</v>
      </c>
      <c r="M24" s="152">
        <f>$M$2</f>
        <v>43271</v>
      </c>
      <c r="N24" s="92"/>
    </row>
    <row r="25" spans="1:14" s="32" customFormat="1" ht="15" customHeight="1">
      <c r="A25" s="114">
        <v>2</v>
      </c>
      <c r="B25" s="128" t="str">
        <f>VLOOKUP(A25,'Hiperlinks - refugo'!$B$11:$C$29,2,0)</f>
        <v>PIU Vila Leopoldina</v>
      </c>
      <c r="C25" s="119">
        <v>32</v>
      </c>
      <c r="D25" s="119">
        <v>2</v>
      </c>
      <c r="E25" s="128" t="str">
        <f>VLOOKUP(D25,'Hiperlinks - refugo'!$B$34:$C$47,2,0)</f>
        <v>Consulta Pública Inicial</v>
      </c>
      <c r="F25" s="119"/>
      <c r="G25" s="119"/>
      <c r="H25" s="153" t="s">
        <v>24</v>
      </c>
      <c r="I25" s="260" t="s">
        <v>95</v>
      </c>
      <c r="J25" s="122">
        <v>4</v>
      </c>
      <c r="K25" s="129" t="str">
        <f>VLOOKUP(J25,'Hiperlinks - refugo'!$B$2:$C$9,2,0)</f>
        <v>Audiência Pública</v>
      </c>
      <c r="L25" s="151" t="s">
        <v>458</v>
      </c>
      <c r="M25" s="152">
        <f>$M$2</f>
        <v>43271</v>
      </c>
      <c r="N25" s="92"/>
    </row>
    <row r="26" spans="1:14" s="32" customFormat="1" ht="15" customHeight="1">
      <c r="A26" s="114">
        <v>2</v>
      </c>
      <c r="B26" s="128" t="str">
        <f>VLOOKUP(A26,'Hiperlinks - refugo'!$B$11:$C$29,2,0)</f>
        <v>PIU Vila Leopoldina</v>
      </c>
      <c r="C26" s="119">
        <v>43</v>
      </c>
      <c r="D26" s="119">
        <v>2</v>
      </c>
      <c r="E26" s="128" t="str">
        <f>VLOOKUP(D26,'Hiperlinks - refugo'!$B$34:$C$47,2,0)</f>
        <v>Consulta Pública Inicial</v>
      </c>
      <c r="F26" s="119" t="s">
        <v>369</v>
      </c>
      <c r="G26" s="119" t="s">
        <v>609</v>
      </c>
      <c r="H26" s="153" t="s">
        <v>441</v>
      </c>
      <c r="I26" s="261" t="s">
        <v>832</v>
      </c>
      <c r="J26" s="122"/>
      <c r="K26" s="129" t="e">
        <f>VLOOKUP(J26,'Hiperlinks - refugo'!$B$2:$C$9,2,0)</f>
        <v>#N/A</v>
      </c>
      <c r="L26" s="151" t="s">
        <v>434</v>
      </c>
      <c r="M26" s="152">
        <v>43293</v>
      </c>
      <c r="N26" s="92"/>
    </row>
    <row r="27" spans="1:14" s="32" customFormat="1" ht="15" customHeight="1">
      <c r="A27" s="114">
        <v>2</v>
      </c>
      <c r="B27" s="128" t="str">
        <f>VLOOKUP(A27,'Hiperlinks - refugo'!$B$11:$C$29,2,0)</f>
        <v>PIU Vila Leopoldina</v>
      </c>
      <c r="C27" s="119">
        <v>55</v>
      </c>
      <c r="D27" s="119">
        <v>3</v>
      </c>
      <c r="E27" s="128" t="str">
        <f>VLOOKUP(D27,'Hiperlinks - refugo'!$B$34:$C$47,2,0)</f>
        <v>Avaliação SMUL</v>
      </c>
      <c r="F27" s="119" t="s">
        <v>369</v>
      </c>
      <c r="G27" s="119" t="s">
        <v>609</v>
      </c>
      <c r="H27" s="153" t="s">
        <v>435</v>
      </c>
      <c r="I27" s="261" t="s">
        <v>833</v>
      </c>
      <c r="J27" s="122"/>
      <c r="K27" s="129" t="e">
        <f>VLOOKUP(J27,'Hiperlinks - refugo'!$B$2:$C$9,2,0)</f>
        <v>#N/A</v>
      </c>
      <c r="L27" s="151" t="s">
        <v>434</v>
      </c>
      <c r="M27" s="152">
        <v>43293</v>
      </c>
      <c r="N27" s="92"/>
    </row>
    <row r="28" spans="1:14" s="32" customFormat="1" ht="15" customHeight="1">
      <c r="A28" s="114">
        <v>2</v>
      </c>
      <c r="B28" s="128" t="str">
        <f>VLOOKUP(A28,'Hiperlinks - refugo'!$B$11:$C$29,2,0)</f>
        <v>PIU Vila Leopoldina</v>
      </c>
      <c r="C28" s="119">
        <v>55</v>
      </c>
      <c r="D28" s="119">
        <v>3</v>
      </c>
      <c r="E28" s="128" t="str">
        <f>VLOOKUP(D28,'Hiperlinks - refugo'!$B$34:$C$47,2,0)</f>
        <v>Avaliação SMUL</v>
      </c>
      <c r="F28" s="119" t="s">
        <v>369</v>
      </c>
      <c r="G28" s="119" t="s">
        <v>609</v>
      </c>
      <c r="H28" s="153" t="s">
        <v>467</v>
      </c>
      <c r="I28" s="261" t="s">
        <v>834</v>
      </c>
      <c r="J28" s="122"/>
      <c r="K28" s="129" t="e">
        <f>VLOOKUP(J28,'Hiperlinks - refugo'!$B$2:$C$9,2,0)</f>
        <v>#N/A</v>
      </c>
      <c r="L28" s="151" t="s">
        <v>434</v>
      </c>
      <c r="M28" s="152">
        <v>43293</v>
      </c>
      <c r="N28" s="92"/>
    </row>
    <row r="29" spans="1:14" s="32" customFormat="1" ht="15" customHeight="1">
      <c r="A29" s="114">
        <v>2</v>
      </c>
      <c r="B29" s="128" t="str">
        <f>VLOOKUP(A29,'Hiperlinks - refugo'!$B$11:$C$29,2,0)</f>
        <v>PIU Vila Leopoldina</v>
      </c>
      <c r="C29" s="119">
        <v>55</v>
      </c>
      <c r="D29" s="119">
        <v>3</v>
      </c>
      <c r="E29" s="128" t="str">
        <f>VLOOKUP(D29,'Hiperlinks - refugo'!$B$34:$C$47,2,0)</f>
        <v>Avaliação SMUL</v>
      </c>
      <c r="F29" s="119" t="s">
        <v>369</v>
      </c>
      <c r="G29" s="119" t="s">
        <v>609</v>
      </c>
      <c r="H29" s="153" t="s">
        <v>442</v>
      </c>
      <c r="I29" s="261" t="s">
        <v>832</v>
      </c>
      <c r="J29" s="122"/>
      <c r="K29" s="129" t="e">
        <f>VLOOKUP(J29,'Hiperlinks - refugo'!$B$2:$C$9,2,0)</f>
        <v>#N/A</v>
      </c>
      <c r="L29" s="151" t="s">
        <v>434</v>
      </c>
      <c r="M29" s="152">
        <v>43293</v>
      </c>
      <c r="N29" s="92"/>
    </row>
    <row r="30" spans="1:14" s="32" customFormat="1" ht="15" customHeight="1">
      <c r="A30" s="114">
        <v>2</v>
      </c>
      <c r="B30" s="128" t="str">
        <f>VLOOKUP(A30,'Hiperlinks - refugo'!$B$11:$C$29,2,0)</f>
        <v>PIU Vila Leopoldina</v>
      </c>
      <c r="C30" s="119">
        <v>55</v>
      </c>
      <c r="D30" s="119">
        <v>3</v>
      </c>
      <c r="E30" s="128" t="str">
        <f>VLOOKUP(D30,'Hiperlinks - refugo'!$B$34:$C$47,2,0)</f>
        <v>Avaliação SMUL</v>
      </c>
      <c r="F30" s="119" t="s">
        <v>369</v>
      </c>
      <c r="G30" s="119" t="s">
        <v>609</v>
      </c>
      <c r="H30" s="153" t="s">
        <v>443</v>
      </c>
      <c r="I30" s="261" t="s">
        <v>828</v>
      </c>
      <c r="J30" s="122"/>
      <c r="K30" s="129" t="e">
        <f>VLOOKUP(J30,'Hiperlinks - refugo'!$B$2:$C$9,2,0)</f>
        <v>#N/A</v>
      </c>
      <c r="L30" s="151" t="s">
        <v>434</v>
      </c>
      <c r="M30" s="152">
        <v>43293</v>
      </c>
      <c r="N30" s="92"/>
    </row>
    <row r="31" spans="1:14" s="32" customFormat="1" ht="15" customHeight="1">
      <c r="A31" s="114">
        <v>2</v>
      </c>
      <c r="B31" s="128" t="str">
        <f>VLOOKUP(A31,'Hiperlinks - refugo'!$B$11:$C$29,2,0)</f>
        <v>PIU Vila Leopoldina</v>
      </c>
      <c r="C31" s="119">
        <v>60</v>
      </c>
      <c r="D31" s="119">
        <v>4</v>
      </c>
      <c r="E31" s="128" t="str">
        <f>VLOOKUP(D31,'Hiperlinks - refugo'!$B$34:$C$47,2,0)</f>
        <v xml:space="preserve">Elaboração </v>
      </c>
      <c r="F31" s="119" t="s">
        <v>369</v>
      </c>
      <c r="G31" s="119" t="s">
        <v>609</v>
      </c>
      <c r="H31" s="153" t="s">
        <v>812</v>
      </c>
      <c r="I31" s="261" t="s">
        <v>835</v>
      </c>
      <c r="J31" s="122"/>
      <c r="K31" s="129" t="e">
        <f>VLOOKUP(J31,'Hiperlinks - refugo'!$B$2:$C$9,2,0)</f>
        <v>#N/A</v>
      </c>
      <c r="L31" s="151" t="s">
        <v>423</v>
      </c>
      <c r="M31" s="152">
        <v>43293</v>
      </c>
      <c r="N31" s="92"/>
    </row>
    <row r="32" spans="1:14" s="32" customFormat="1" ht="15" customHeight="1">
      <c r="A32" s="114">
        <v>2</v>
      </c>
      <c r="B32" s="128" t="str">
        <f>VLOOKUP(A32,'Hiperlinks - refugo'!$B$11:$C$29,2,0)</f>
        <v>PIU Vila Leopoldina</v>
      </c>
      <c r="C32" s="119">
        <v>60</v>
      </c>
      <c r="D32" s="119">
        <v>4</v>
      </c>
      <c r="E32" s="128" t="str">
        <f>VLOOKUP(D32,'Hiperlinks - refugo'!$B$34:$C$47,2,0)</f>
        <v xml:space="preserve">Elaboração </v>
      </c>
      <c r="F32" s="119" t="s">
        <v>369</v>
      </c>
      <c r="G32" s="119" t="s">
        <v>609</v>
      </c>
      <c r="H32" s="153" t="s">
        <v>425</v>
      </c>
      <c r="I32" s="261" t="s">
        <v>836</v>
      </c>
      <c r="J32" s="122"/>
      <c r="K32" s="129" t="e">
        <f>VLOOKUP(J32,'Hiperlinks - refugo'!$B$2:$C$9,2,0)</f>
        <v>#N/A</v>
      </c>
      <c r="L32" s="151" t="s">
        <v>426</v>
      </c>
      <c r="M32" s="152">
        <v>43293</v>
      </c>
      <c r="N32" s="92"/>
    </row>
    <row r="33" spans="1:14" s="32" customFormat="1" ht="15" customHeight="1">
      <c r="A33" s="114">
        <v>2</v>
      </c>
      <c r="B33" s="128" t="str">
        <f>VLOOKUP(A33,'Hiperlinks - refugo'!$B$11:$C$29,2,0)</f>
        <v>PIU Vila Leopoldina</v>
      </c>
      <c r="C33" s="119">
        <v>60</v>
      </c>
      <c r="D33" s="119">
        <v>4</v>
      </c>
      <c r="E33" s="128" t="str">
        <f>VLOOKUP(D33,'Hiperlinks - refugo'!$B$34:$C$47,2,0)</f>
        <v xml:space="preserve">Elaboração </v>
      </c>
      <c r="F33" s="119" t="s">
        <v>369</v>
      </c>
      <c r="G33" s="119" t="s">
        <v>609</v>
      </c>
      <c r="H33" s="153" t="s">
        <v>813</v>
      </c>
      <c r="I33" s="261" t="s">
        <v>837</v>
      </c>
      <c r="J33" s="122"/>
      <c r="K33" s="129" t="e">
        <f>VLOOKUP(J33,'Hiperlinks - refugo'!$B$2:$C$9,2,0)</f>
        <v>#N/A</v>
      </c>
      <c r="L33" s="151" t="s">
        <v>426</v>
      </c>
      <c r="M33" s="152">
        <v>43293</v>
      </c>
      <c r="N33" s="92"/>
    </row>
    <row r="34" spans="1:14" s="32" customFormat="1" ht="15" customHeight="1">
      <c r="A34" s="114">
        <v>2</v>
      </c>
      <c r="B34" s="128" t="str">
        <f>VLOOKUP(A34,'Hiperlinks - refugo'!$B$11:$C$29,2,0)</f>
        <v>PIU Vila Leopoldina</v>
      </c>
      <c r="C34" s="119">
        <v>81</v>
      </c>
      <c r="D34" s="119">
        <v>5</v>
      </c>
      <c r="E34" s="128" t="str">
        <f>VLOOKUP(D34,'Hiperlinks - refugo'!$B$34:$C$47,2,0)</f>
        <v>Discussão Pública</v>
      </c>
      <c r="F34" s="119"/>
      <c r="G34" s="119"/>
      <c r="H34" s="153" t="s">
        <v>18</v>
      </c>
      <c r="I34" s="262" t="s">
        <v>96</v>
      </c>
      <c r="J34" s="122">
        <v>2</v>
      </c>
      <c r="K34" s="129" t="str">
        <f>VLOOKUP(J34,'Hiperlinks - refugo'!$B$2:$C$9,2,0)</f>
        <v>Consulta Caderno</v>
      </c>
      <c r="L34" s="151" t="s">
        <v>458</v>
      </c>
      <c r="M34" s="152">
        <f t="shared" ref="M34:M42" si="1">$M$2</f>
        <v>43271</v>
      </c>
      <c r="N34" s="92"/>
    </row>
    <row r="35" spans="1:14" s="32" customFormat="1" ht="15" customHeight="1">
      <c r="A35" s="114">
        <v>2</v>
      </c>
      <c r="B35" s="128" t="str">
        <f>VLOOKUP(A35,'Hiperlinks - refugo'!$B$11:$C$29,2,0)</f>
        <v>PIU Vila Leopoldina</v>
      </c>
      <c r="C35" s="119">
        <v>81</v>
      </c>
      <c r="D35" s="119">
        <v>5</v>
      </c>
      <c r="E35" s="128" t="str">
        <f>VLOOKUP(D35,'Hiperlinks - refugo'!$B$34:$C$47,2,0)</f>
        <v>Discussão Pública</v>
      </c>
      <c r="F35" s="119"/>
      <c r="G35" s="119"/>
      <c r="H35" s="153" t="s">
        <v>97</v>
      </c>
      <c r="I35" s="260" t="s">
        <v>98</v>
      </c>
      <c r="J35" s="122">
        <v>2</v>
      </c>
      <c r="K35" s="129" t="str">
        <f>VLOOKUP(J35,'Hiperlinks - refugo'!$B$2:$C$9,2,0)</f>
        <v>Consulta Caderno</v>
      </c>
      <c r="L35" s="151" t="s">
        <v>458</v>
      </c>
      <c r="M35" s="152">
        <f t="shared" si="1"/>
        <v>43271</v>
      </c>
      <c r="N35" s="92"/>
    </row>
    <row r="36" spans="1:14" s="32" customFormat="1" ht="15" customHeight="1">
      <c r="A36" s="114">
        <v>2</v>
      </c>
      <c r="B36" s="128" t="str">
        <f>VLOOKUP(A36,'Hiperlinks - refugo'!$B$11:$C$29,2,0)</f>
        <v>PIU Vila Leopoldina</v>
      </c>
      <c r="C36" s="119">
        <v>81</v>
      </c>
      <c r="D36" s="119">
        <v>5</v>
      </c>
      <c r="E36" s="128" t="str">
        <f>VLOOKUP(D36,'Hiperlinks - refugo'!$B$34:$C$47,2,0)</f>
        <v>Discussão Pública</v>
      </c>
      <c r="F36" s="119"/>
      <c r="G36" s="119"/>
      <c r="H36" s="131" t="s">
        <v>15</v>
      </c>
      <c r="I36" s="260" t="s">
        <v>99</v>
      </c>
      <c r="J36" s="122">
        <v>2</v>
      </c>
      <c r="K36" s="129" t="str">
        <f>VLOOKUP(J36,'Hiperlinks - refugo'!$B$2:$C$9,2,0)</f>
        <v>Consulta Caderno</v>
      </c>
      <c r="L36" s="151" t="s">
        <v>458</v>
      </c>
      <c r="M36" s="152">
        <f t="shared" si="1"/>
        <v>43271</v>
      </c>
      <c r="N36" s="92"/>
    </row>
    <row r="37" spans="1:14" s="32" customFormat="1" ht="15" customHeight="1">
      <c r="A37" s="114">
        <v>2</v>
      </c>
      <c r="B37" s="128" t="str">
        <f>VLOOKUP(A37,'Hiperlinks - refugo'!$B$11:$C$29,2,0)</f>
        <v>PIU Vila Leopoldina</v>
      </c>
      <c r="C37" s="119">
        <v>81</v>
      </c>
      <c r="D37" s="119">
        <v>5</v>
      </c>
      <c r="E37" s="128" t="str">
        <f>VLOOKUP(D37,'Hiperlinks - refugo'!$B$34:$C$47,2,0)</f>
        <v>Discussão Pública</v>
      </c>
      <c r="F37" s="119"/>
      <c r="G37" s="119"/>
      <c r="H37" s="132" t="s">
        <v>100</v>
      </c>
      <c r="I37" s="260" t="s">
        <v>101</v>
      </c>
      <c r="J37" s="122">
        <v>2</v>
      </c>
      <c r="K37" s="129" t="str">
        <f>VLOOKUP(J37,'Hiperlinks - refugo'!$B$2:$C$9,2,0)</f>
        <v>Consulta Caderno</v>
      </c>
      <c r="L37" s="151" t="s">
        <v>458</v>
      </c>
      <c r="M37" s="152">
        <f t="shared" si="1"/>
        <v>43271</v>
      </c>
      <c r="N37" s="92"/>
    </row>
    <row r="38" spans="1:14" s="32" customFormat="1" ht="15" customHeight="1">
      <c r="A38" s="114">
        <v>2</v>
      </c>
      <c r="B38" s="128" t="str">
        <f>VLOOKUP(A38,'Hiperlinks - refugo'!$B$11:$C$29,2,0)</f>
        <v>PIU Vila Leopoldina</v>
      </c>
      <c r="C38" s="119">
        <v>81</v>
      </c>
      <c r="D38" s="119">
        <v>5</v>
      </c>
      <c r="E38" s="128" t="str">
        <f>VLOOKUP(D38,'Hiperlinks - refugo'!$B$34:$C$47,2,0)</f>
        <v>Discussão Pública</v>
      </c>
      <c r="F38" s="119"/>
      <c r="G38" s="119"/>
      <c r="H38" s="131" t="s">
        <v>102</v>
      </c>
      <c r="I38" s="260" t="s">
        <v>103</v>
      </c>
      <c r="J38" s="122">
        <v>2</v>
      </c>
      <c r="K38" s="129" t="str">
        <f>VLOOKUP(J38,'Hiperlinks - refugo'!$B$2:$C$9,2,0)</f>
        <v>Consulta Caderno</v>
      </c>
      <c r="L38" s="151" t="s">
        <v>458</v>
      </c>
      <c r="M38" s="152">
        <f t="shared" si="1"/>
        <v>43271</v>
      </c>
      <c r="N38" s="92"/>
    </row>
    <row r="39" spans="1:14" s="32" customFormat="1" ht="15" customHeight="1">
      <c r="A39" s="114">
        <v>2</v>
      </c>
      <c r="B39" s="128" t="str">
        <f>VLOOKUP(A39,'Hiperlinks - refugo'!$B$11:$C$29,2,0)</f>
        <v>PIU Vila Leopoldina</v>
      </c>
      <c r="C39" s="119">
        <v>81</v>
      </c>
      <c r="D39" s="119">
        <v>5</v>
      </c>
      <c r="E39" s="128" t="str">
        <f>VLOOKUP(D39,'Hiperlinks - refugo'!$B$34:$C$47,2,0)</f>
        <v>Discussão Pública</v>
      </c>
      <c r="F39" s="119"/>
      <c r="G39" s="119"/>
      <c r="H39" s="131" t="s">
        <v>104</v>
      </c>
      <c r="I39" s="260" t="s">
        <v>105</v>
      </c>
      <c r="J39" s="122">
        <v>2</v>
      </c>
      <c r="K39" s="129" t="str">
        <f>VLOOKUP(J39,'Hiperlinks - refugo'!$B$2:$C$9,2,0)</f>
        <v>Consulta Caderno</v>
      </c>
      <c r="L39" s="151" t="s">
        <v>458</v>
      </c>
      <c r="M39" s="152">
        <f t="shared" si="1"/>
        <v>43271</v>
      </c>
      <c r="N39" s="92"/>
    </row>
    <row r="40" spans="1:14" s="32" customFormat="1" ht="15" customHeight="1">
      <c r="A40" s="114">
        <v>2</v>
      </c>
      <c r="B40" s="128" t="str">
        <f>VLOOKUP(A40,'Hiperlinks - refugo'!$B$11:$C$29,2,0)</f>
        <v>PIU Vila Leopoldina</v>
      </c>
      <c r="C40" s="119">
        <v>81</v>
      </c>
      <c r="D40" s="119">
        <v>5</v>
      </c>
      <c r="E40" s="128" t="str">
        <f>VLOOKUP(D40,'Hiperlinks - refugo'!$B$34:$C$47,2,0)</f>
        <v>Discussão Pública</v>
      </c>
      <c r="F40" s="119"/>
      <c r="G40" s="119"/>
      <c r="H40" s="131" t="s">
        <v>106</v>
      </c>
      <c r="I40" s="260" t="s">
        <v>107</v>
      </c>
      <c r="J40" s="122">
        <v>2</v>
      </c>
      <c r="K40" s="129" t="str">
        <f>VLOOKUP(J40,'Hiperlinks - refugo'!$B$2:$C$9,2,0)</f>
        <v>Consulta Caderno</v>
      </c>
      <c r="L40" s="151" t="s">
        <v>458</v>
      </c>
      <c r="M40" s="152">
        <f t="shared" si="1"/>
        <v>43271</v>
      </c>
      <c r="N40" s="92"/>
    </row>
    <row r="41" spans="1:14" s="32" customFormat="1" ht="15" customHeight="1">
      <c r="A41" s="114">
        <v>2</v>
      </c>
      <c r="B41" s="128" t="str">
        <f>VLOOKUP(A41,'Hiperlinks - refugo'!$B$11:$C$29,2,0)</f>
        <v>PIU Vila Leopoldina</v>
      </c>
      <c r="C41" s="119">
        <v>81</v>
      </c>
      <c r="D41" s="119">
        <v>5</v>
      </c>
      <c r="E41" s="128" t="str">
        <f>VLOOKUP(D41,'Hiperlinks - refugo'!$B$34:$C$47,2,0)</f>
        <v>Discussão Pública</v>
      </c>
      <c r="F41" s="119"/>
      <c r="G41" s="119"/>
      <c r="H41" s="131" t="s">
        <v>810</v>
      </c>
      <c r="I41" s="260" t="s">
        <v>108</v>
      </c>
      <c r="J41" s="122">
        <v>2</v>
      </c>
      <c r="K41" s="129" t="str">
        <f>VLOOKUP(J41,'Hiperlinks - refugo'!$B$2:$C$9,2,0)</f>
        <v>Consulta Caderno</v>
      </c>
      <c r="L41" s="151" t="s">
        <v>458</v>
      </c>
      <c r="M41" s="152">
        <f t="shared" si="1"/>
        <v>43271</v>
      </c>
      <c r="N41" s="92"/>
    </row>
    <row r="42" spans="1:14" s="32" customFormat="1" ht="15" customHeight="1">
      <c r="A42" s="124">
        <v>2</v>
      </c>
      <c r="B42" s="131" t="str">
        <f>VLOOKUP(A42,'Hiperlinks - refugo'!$B$11:$C$29,2,0)</f>
        <v>PIU Vila Leopoldina</v>
      </c>
      <c r="C42" s="125">
        <v>80</v>
      </c>
      <c r="D42" s="125">
        <v>5</v>
      </c>
      <c r="E42" s="128" t="str">
        <f>VLOOKUP(D42,'Hiperlinks - refugo'!$B$34:$C$47,2,0)</f>
        <v>Discussão Pública</v>
      </c>
      <c r="F42" s="125"/>
      <c r="G42" s="125"/>
      <c r="H42" s="131" t="s">
        <v>503</v>
      </c>
      <c r="I42" s="263" t="s">
        <v>485</v>
      </c>
      <c r="J42" s="127">
        <v>2</v>
      </c>
      <c r="K42" s="129" t="str">
        <f>VLOOKUP(J42,'Hiperlinks - refugo'!$B$2:$C$9,2,0)</f>
        <v>Consulta Caderno</v>
      </c>
      <c r="L42" s="151" t="s">
        <v>458</v>
      </c>
      <c r="M42" s="152">
        <f t="shared" si="1"/>
        <v>43271</v>
      </c>
      <c r="N42" s="92"/>
    </row>
    <row r="43" spans="1:14" s="32" customFormat="1" ht="15" customHeight="1">
      <c r="A43" s="138">
        <v>2</v>
      </c>
      <c r="B43" s="139" t="str">
        <f>VLOOKUP(A43,'Hiperlinks - refugo'!$B$11:$C$29,2,0)</f>
        <v>PIU Vila Leopoldina</v>
      </c>
      <c r="C43" s="140">
        <v>92</v>
      </c>
      <c r="D43" s="140">
        <v>5</v>
      </c>
      <c r="E43" s="128" t="str">
        <f>VLOOKUP(D43,'Hiperlinks - refugo'!$B$34:$C$47,2,0)</f>
        <v>Discussão Pública</v>
      </c>
      <c r="F43" s="140" t="s">
        <v>369</v>
      </c>
      <c r="G43" s="140" t="s">
        <v>609</v>
      </c>
      <c r="H43" s="139" t="s">
        <v>1086</v>
      </c>
      <c r="I43" s="261" t="s">
        <v>838</v>
      </c>
      <c r="J43" s="141">
        <v>4</v>
      </c>
      <c r="K43" s="129" t="str">
        <f>VLOOKUP(J43,'Hiperlinks - refugo'!$B$2:$C$9,2,0)</f>
        <v>Audiência Pública</v>
      </c>
      <c r="L43" s="157" t="s">
        <v>423</v>
      </c>
      <c r="M43" s="152">
        <v>43293</v>
      </c>
      <c r="N43" s="92"/>
    </row>
    <row r="44" spans="1:14" s="32" customFormat="1" ht="15" customHeight="1">
      <c r="A44" s="124">
        <v>2</v>
      </c>
      <c r="B44" s="131" t="str">
        <f>VLOOKUP(A44,'Hiperlinks - refugo'!$B$11:$C$29,2,0)</f>
        <v>PIU Vila Leopoldina</v>
      </c>
      <c r="C44" s="125">
        <v>95</v>
      </c>
      <c r="D44" s="125">
        <v>5</v>
      </c>
      <c r="E44" s="128" t="str">
        <f>VLOOKUP(D44,'Hiperlinks - refugo'!$B$34:$C$47,2,0)</f>
        <v>Discussão Pública</v>
      </c>
      <c r="F44" s="125"/>
      <c r="G44" s="125"/>
      <c r="H44" s="131" t="s">
        <v>1087</v>
      </c>
      <c r="I44" s="263" t="s">
        <v>486</v>
      </c>
      <c r="J44" s="127">
        <v>4</v>
      </c>
      <c r="K44" s="129" t="str">
        <f>VLOOKUP(J44,'Hiperlinks - refugo'!$B$2:$C$9,2,0)</f>
        <v>Audiência Pública</v>
      </c>
      <c r="L44" s="151" t="s">
        <v>458</v>
      </c>
      <c r="M44" s="152">
        <f>$M$2</f>
        <v>43271</v>
      </c>
      <c r="N44" s="92"/>
    </row>
    <row r="45" spans="1:14" s="32" customFormat="1" ht="15" customHeight="1">
      <c r="A45" s="124">
        <v>2</v>
      </c>
      <c r="B45" s="131" t="str">
        <f>VLOOKUP(A45,'Hiperlinks - refugo'!$B$11:$C$29,2,0)</f>
        <v>PIU Vila Leopoldina</v>
      </c>
      <c r="C45" s="125">
        <v>96</v>
      </c>
      <c r="D45" s="125">
        <v>5</v>
      </c>
      <c r="E45" s="128" t="str">
        <f>VLOOKUP(D45,'Hiperlinks - refugo'!$B$34:$C$47,2,0)</f>
        <v>Discussão Pública</v>
      </c>
      <c r="F45" s="125"/>
      <c r="G45" s="125"/>
      <c r="H45" s="131" t="s">
        <v>1088</v>
      </c>
      <c r="I45" s="263" t="s">
        <v>487</v>
      </c>
      <c r="J45" s="127">
        <v>4</v>
      </c>
      <c r="K45" s="129" t="str">
        <f>VLOOKUP(J45,'Hiperlinks - refugo'!$B$2:$C$9,2,0)</f>
        <v>Audiência Pública</v>
      </c>
      <c r="L45" s="151" t="s">
        <v>458</v>
      </c>
      <c r="M45" s="152">
        <f>$M$2</f>
        <v>43271</v>
      </c>
      <c r="N45" s="92"/>
    </row>
    <row r="46" spans="1:14" s="32" customFormat="1" ht="15" customHeight="1">
      <c r="A46" s="124">
        <v>2</v>
      </c>
      <c r="B46" s="131" t="str">
        <f>VLOOKUP(A46,'Hiperlinks - refugo'!$B$11:$C$29,2,0)</f>
        <v>PIU Vila Leopoldina</v>
      </c>
      <c r="C46" s="125">
        <v>96</v>
      </c>
      <c r="D46" s="125">
        <v>5</v>
      </c>
      <c r="E46" s="128" t="str">
        <f>VLOOKUP(D46,'Hiperlinks - refugo'!$B$34:$C$47,2,0)</f>
        <v>Discussão Pública</v>
      </c>
      <c r="F46" s="125"/>
      <c r="G46" s="125"/>
      <c r="H46" s="131" t="s">
        <v>1089</v>
      </c>
      <c r="I46" s="263" t="s">
        <v>488</v>
      </c>
      <c r="J46" s="127">
        <v>4</v>
      </c>
      <c r="K46" s="129" t="str">
        <f>VLOOKUP(J46,'Hiperlinks - refugo'!$B$2:$C$9,2,0)</f>
        <v>Audiência Pública</v>
      </c>
      <c r="L46" s="151" t="s">
        <v>458</v>
      </c>
      <c r="M46" s="152">
        <f>$M$2</f>
        <v>43271</v>
      </c>
      <c r="N46" s="92"/>
    </row>
    <row r="47" spans="1:14" s="32" customFormat="1" ht="15" customHeight="1">
      <c r="A47" s="124">
        <v>2</v>
      </c>
      <c r="B47" s="131" t="str">
        <f>VLOOKUP(A47,'Hiperlinks - refugo'!$B$11:$C$29,2,0)</f>
        <v>PIU Vila Leopoldina</v>
      </c>
      <c r="C47" s="125">
        <v>96</v>
      </c>
      <c r="D47" s="125">
        <v>5</v>
      </c>
      <c r="E47" s="128" t="str">
        <f>VLOOKUP(D47,'Hiperlinks - refugo'!$B$34:$C$47,2,0)</f>
        <v>Discussão Pública</v>
      </c>
      <c r="F47" s="125"/>
      <c r="G47" s="125"/>
      <c r="H47" s="131" t="s">
        <v>1090</v>
      </c>
      <c r="I47" s="263" t="s">
        <v>489</v>
      </c>
      <c r="J47" s="127">
        <v>4</v>
      </c>
      <c r="K47" s="129" t="str">
        <f>VLOOKUP(J47,'Hiperlinks - refugo'!$B$2:$C$9,2,0)</f>
        <v>Audiência Pública</v>
      </c>
      <c r="L47" s="151" t="s">
        <v>458</v>
      </c>
      <c r="M47" s="152">
        <f>$M$2</f>
        <v>43271</v>
      </c>
      <c r="N47" s="92"/>
    </row>
    <row r="48" spans="1:14" s="32" customFormat="1" ht="15" customHeight="1">
      <c r="A48" s="116">
        <v>2</v>
      </c>
      <c r="B48" s="133" t="str">
        <f>VLOOKUP(A48,'Hiperlinks - refugo'!$B$11:$C$29,2,0)</f>
        <v>PIU Vila Leopoldina</v>
      </c>
      <c r="C48" s="120">
        <v>73</v>
      </c>
      <c r="D48" s="120">
        <v>5</v>
      </c>
      <c r="E48" s="128" t="str">
        <f>VLOOKUP(D48,'Hiperlinks - refugo'!$B$34:$C$47,2,0)</f>
        <v>Discussão Pública</v>
      </c>
      <c r="F48" s="120" t="s">
        <v>369</v>
      </c>
      <c r="G48" s="120" t="s">
        <v>609</v>
      </c>
      <c r="H48" s="133" t="s">
        <v>672</v>
      </c>
      <c r="I48" s="261" t="s">
        <v>839</v>
      </c>
      <c r="J48" s="135">
        <v>1</v>
      </c>
      <c r="K48" s="129" t="str">
        <f>VLOOKUP(J48,'Hiperlinks - refugo'!$B$2:$C$9,2,0)</f>
        <v>Consulta Instâncias</v>
      </c>
      <c r="L48" s="158" t="s">
        <v>622</v>
      </c>
      <c r="M48" s="152">
        <v>43293</v>
      </c>
      <c r="N48" s="92"/>
    </row>
    <row r="49" spans="1:14" s="32" customFormat="1" ht="15" customHeight="1">
      <c r="A49" s="116">
        <v>2</v>
      </c>
      <c r="B49" s="133" t="str">
        <f>VLOOKUP(A49,'Hiperlinks - refugo'!$B$11:$C$29,2,0)</f>
        <v>PIU Vila Leopoldina</v>
      </c>
      <c r="C49" s="120">
        <v>73</v>
      </c>
      <c r="D49" s="120">
        <v>5</v>
      </c>
      <c r="E49" s="128" t="str">
        <f>VLOOKUP(D49,'Hiperlinks - refugo'!$B$34:$C$47,2,0)</f>
        <v>Discussão Pública</v>
      </c>
      <c r="F49" s="120" t="s">
        <v>369</v>
      </c>
      <c r="G49" s="120" t="s">
        <v>609</v>
      </c>
      <c r="H49" s="133" t="s">
        <v>671</v>
      </c>
      <c r="I49" s="261" t="s">
        <v>840</v>
      </c>
      <c r="J49" s="135">
        <v>1</v>
      </c>
      <c r="K49" s="129" t="str">
        <f>VLOOKUP(J49,'Hiperlinks - refugo'!$B$2:$C$9,2,0)</f>
        <v>Consulta Instâncias</v>
      </c>
      <c r="L49" s="158" t="s">
        <v>622</v>
      </c>
      <c r="M49" s="152">
        <v>43293</v>
      </c>
      <c r="N49" s="92"/>
    </row>
    <row r="50" spans="1:14" s="32" customFormat="1" ht="15" customHeight="1">
      <c r="A50" s="116">
        <v>2</v>
      </c>
      <c r="B50" s="133" t="str">
        <f>VLOOKUP(A50,'Hiperlinks - refugo'!$B$11:$C$29,2,0)</f>
        <v>PIU Vila Leopoldina</v>
      </c>
      <c r="C50" s="120">
        <v>73</v>
      </c>
      <c r="D50" s="120">
        <v>5</v>
      </c>
      <c r="E50" s="128" t="str">
        <f>VLOOKUP(D50,'Hiperlinks - refugo'!$B$34:$C$47,2,0)</f>
        <v>Discussão Pública</v>
      </c>
      <c r="F50" s="120" t="s">
        <v>369</v>
      </c>
      <c r="G50" s="120" t="s">
        <v>609</v>
      </c>
      <c r="H50" s="133" t="s">
        <v>618</v>
      </c>
      <c r="I50" s="261" t="s">
        <v>841</v>
      </c>
      <c r="J50" s="135">
        <v>1</v>
      </c>
      <c r="K50" s="129" t="str">
        <f>VLOOKUP(J50,'Hiperlinks - refugo'!$B$2:$C$9,2,0)</f>
        <v>Consulta Instâncias</v>
      </c>
      <c r="L50" s="158" t="s">
        <v>622</v>
      </c>
      <c r="M50" s="152">
        <v>43293</v>
      </c>
      <c r="N50" s="92"/>
    </row>
    <row r="51" spans="1:14" s="32" customFormat="1" ht="15" customHeight="1">
      <c r="A51" s="114">
        <v>2</v>
      </c>
      <c r="B51" s="133" t="str">
        <f>VLOOKUP(A51,'Hiperlinks - refugo'!$B$11:$C$29,2,0)</f>
        <v>PIU Vila Leopoldina</v>
      </c>
      <c r="C51" s="120" t="s">
        <v>374</v>
      </c>
      <c r="D51" s="119">
        <v>100</v>
      </c>
      <c r="E51" s="128" t="e">
        <f>VLOOKUP(D51,'Hiperlinks - refugo'!$B$34:$C$47,2,0)</f>
        <v>#N/A</v>
      </c>
      <c r="F51" s="120"/>
      <c r="G51" s="120"/>
      <c r="H51" s="153" t="s">
        <v>586</v>
      </c>
      <c r="I51" s="260" t="s">
        <v>587</v>
      </c>
      <c r="J51" s="135" t="s">
        <v>6</v>
      </c>
      <c r="K51" s="129" t="e">
        <f>VLOOKUP(J51,'Hiperlinks - refugo'!$B$2:$C$9,2,0)</f>
        <v>#N/A</v>
      </c>
      <c r="L51" s="151" t="s">
        <v>458</v>
      </c>
      <c r="M51" s="152">
        <v>43276</v>
      </c>
      <c r="N51" s="92"/>
    </row>
    <row r="52" spans="1:14" s="32" customFormat="1" ht="15" customHeight="1">
      <c r="A52" s="121">
        <v>3</v>
      </c>
      <c r="B52" s="129" t="str">
        <f>VLOOKUP(A52,'Hiperlinks - refugo'!$B$11:$C$29,2,0)</f>
        <v>PIU Arco Tietê</v>
      </c>
      <c r="C52" s="122"/>
      <c r="D52" s="122"/>
      <c r="E52" s="128" t="e">
        <f>VLOOKUP(D52,'Hiperlinks - refugo'!$B$34:$C$47,2,0)</f>
        <v>#N/A</v>
      </c>
      <c r="F52" s="122"/>
      <c r="G52" s="122"/>
      <c r="H52" s="149" t="s">
        <v>109</v>
      </c>
      <c r="I52" s="262" t="s">
        <v>110</v>
      </c>
      <c r="J52" s="122">
        <v>5</v>
      </c>
      <c r="K52" s="129" t="str">
        <f>VLOOKUP(J52,'Hiperlinks - refugo'!$B$2:$C$9,2,0)</f>
        <v>Reuniões Bilateriais</v>
      </c>
      <c r="L52" s="179" t="s">
        <v>458</v>
      </c>
      <c r="M52" s="152">
        <f t="shared" ref="M52:M83" si="2">$M$2</f>
        <v>43271</v>
      </c>
      <c r="N52" s="92"/>
    </row>
    <row r="53" spans="1:14" s="32" customFormat="1" ht="15" customHeight="1">
      <c r="A53" s="121">
        <v>3</v>
      </c>
      <c r="B53" s="129" t="str">
        <f>VLOOKUP(A53,'Hiperlinks - refugo'!$B$11:$C$29,2,0)</f>
        <v>PIU Arco Tietê</v>
      </c>
      <c r="C53" s="122"/>
      <c r="D53" s="122"/>
      <c r="E53" s="128" t="e">
        <f>VLOOKUP(D53,'Hiperlinks - refugo'!$B$34:$C$47,2,0)</f>
        <v>#N/A</v>
      </c>
      <c r="F53" s="122"/>
      <c r="G53" s="122"/>
      <c r="H53" s="149" t="s">
        <v>111</v>
      </c>
      <c r="I53" s="262" t="s">
        <v>112</v>
      </c>
      <c r="J53" s="122">
        <v>5</v>
      </c>
      <c r="K53" s="129" t="str">
        <f>VLOOKUP(J53,'Hiperlinks - refugo'!$B$2:$C$9,2,0)</f>
        <v>Reuniões Bilateriais</v>
      </c>
      <c r="L53" s="179" t="s">
        <v>458</v>
      </c>
      <c r="M53" s="152">
        <f t="shared" si="2"/>
        <v>43271</v>
      </c>
      <c r="N53" s="92"/>
    </row>
    <row r="54" spans="1:14" s="32" customFormat="1" ht="15" customHeight="1">
      <c r="A54" s="121">
        <v>3</v>
      </c>
      <c r="B54" s="129" t="str">
        <f>VLOOKUP(A54,'Hiperlinks - refugo'!$B$11:$C$29,2,0)</f>
        <v>PIU Arco Tietê</v>
      </c>
      <c r="C54" s="122"/>
      <c r="D54" s="122"/>
      <c r="E54" s="128" t="e">
        <f>VLOOKUP(D54,'Hiperlinks - refugo'!$B$34:$C$47,2,0)</f>
        <v>#N/A</v>
      </c>
      <c r="F54" s="122"/>
      <c r="G54" s="122"/>
      <c r="H54" s="149" t="s">
        <v>113</v>
      </c>
      <c r="I54" s="262" t="s">
        <v>114</v>
      </c>
      <c r="J54" s="122">
        <v>5</v>
      </c>
      <c r="K54" s="129" t="str">
        <f>VLOOKUP(J54,'Hiperlinks - refugo'!$B$2:$C$9,2,0)</f>
        <v>Reuniões Bilateriais</v>
      </c>
      <c r="L54" s="179" t="s">
        <v>458</v>
      </c>
      <c r="M54" s="152">
        <f t="shared" si="2"/>
        <v>43271</v>
      </c>
      <c r="N54" s="92"/>
    </row>
    <row r="55" spans="1:14" s="32" customFormat="1" ht="15" customHeight="1">
      <c r="A55" s="121">
        <v>3</v>
      </c>
      <c r="B55" s="129" t="str">
        <f>VLOOKUP(A55,'Hiperlinks - refugo'!$B$11:$C$29,2,0)</f>
        <v>PIU Arco Tietê</v>
      </c>
      <c r="C55" s="122"/>
      <c r="D55" s="122"/>
      <c r="E55" s="128" t="e">
        <f>VLOOKUP(D55,'Hiperlinks - refugo'!$B$34:$C$47,2,0)</f>
        <v>#N/A</v>
      </c>
      <c r="F55" s="122"/>
      <c r="G55" s="122"/>
      <c r="H55" s="149" t="s">
        <v>115</v>
      </c>
      <c r="I55" s="262" t="s">
        <v>116</v>
      </c>
      <c r="J55" s="122">
        <v>5</v>
      </c>
      <c r="K55" s="129" t="str">
        <f>VLOOKUP(J55,'Hiperlinks - refugo'!$B$2:$C$9,2,0)</f>
        <v>Reuniões Bilateriais</v>
      </c>
      <c r="L55" s="179" t="s">
        <v>458</v>
      </c>
      <c r="M55" s="152">
        <f t="shared" si="2"/>
        <v>43271</v>
      </c>
      <c r="N55" s="92"/>
    </row>
    <row r="56" spans="1:14" s="32" customFormat="1" ht="15" customHeight="1">
      <c r="A56" s="121">
        <v>3</v>
      </c>
      <c r="B56" s="129" t="str">
        <f>VLOOKUP(A56,'Hiperlinks - refugo'!$B$11:$C$29,2,0)</f>
        <v>PIU Arco Tietê</v>
      </c>
      <c r="C56" s="122"/>
      <c r="D56" s="122"/>
      <c r="E56" s="128" t="e">
        <f>VLOOKUP(D56,'Hiperlinks - refugo'!$B$34:$C$47,2,0)</f>
        <v>#N/A</v>
      </c>
      <c r="F56" s="122"/>
      <c r="G56" s="122"/>
      <c r="H56" s="149" t="s">
        <v>117</v>
      </c>
      <c r="I56" s="262" t="s">
        <v>118</v>
      </c>
      <c r="J56" s="122">
        <v>5</v>
      </c>
      <c r="K56" s="129" t="str">
        <f>VLOOKUP(J56,'Hiperlinks - refugo'!$B$2:$C$9,2,0)</f>
        <v>Reuniões Bilateriais</v>
      </c>
      <c r="L56" s="179" t="s">
        <v>458</v>
      </c>
      <c r="M56" s="152">
        <f t="shared" si="2"/>
        <v>43271</v>
      </c>
      <c r="N56" s="92"/>
    </row>
    <row r="57" spans="1:14" s="32" customFormat="1" ht="15" customHeight="1">
      <c r="A57" s="121">
        <v>3</v>
      </c>
      <c r="B57" s="129" t="str">
        <f>VLOOKUP(A57,'Hiperlinks - refugo'!$B$11:$C$29,2,0)</f>
        <v>PIU Arco Tietê</v>
      </c>
      <c r="C57" s="122"/>
      <c r="D57" s="122"/>
      <c r="E57" s="128" t="e">
        <f>VLOOKUP(D57,'Hiperlinks - refugo'!$B$34:$C$47,2,0)</f>
        <v>#N/A</v>
      </c>
      <c r="F57" s="122"/>
      <c r="G57" s="122"/>
      <c r="H57" s="149" t="s">
        <v>119</v>
      </c>
      <c r="I57" s="262" t="s">
        <v>120</v>
      </c>
      <c r="J57" s="122">
        <v>5</v>
      </c>
      <c r="K57" s="129" t="str">
        <f>VLOOKUP(J57,'Hiperlinks - refugo'!$B$2:$C$9,2,0)</f>
        <v>Reuniões Bilateriais</v>
      </c>
      <c r="L57" s="179" t="s">
        <v>458</v>
      </c>
      <c r="M57" s="152">
        <f t="shared" si="2"/>
        <v>43271</v>
      </c>
      <c r="N57" s="92"/>
    </row>
    <row r="58" spans="1:14" s="32" customFormat="1" ht="15" customHeight="1">
      <c r="A58" s="121">
        <v>3</v>
      </c>
      <c r="B58" s="129" t="str">
        <f>VLOOKUP(A58,'Hiperlinks - refugo'!$B$11:$C$29,2,0)</f>
        <v>PIU Arco Tietê</v>
      </c>
      <c r="C58" s="122"/>
      <c r="D58" s="122"/>
      <c r="E58" s="128" t="e">
        <f>VLOOKUP(D58,'Hiperlinks - refugo'!$B$34:$C$47,2,0)</f>
        <v>#N/A</v>
      </c>
      <c r="F58" s="122"/>
      <c r="G58" s="122"/>
      <c r="H58" s="149" t="s">
        <v>121</v>
      </c>
      <c r="I58" s="262" t="s">
        <v>122</v>
      </c>
      <c r="J58" s="122">
        <v>5</v>
      </c>
      <c r="K58" s="129" t="str">
        <f>VLOOKUP(J58,'Hiperlinks - refugo'!$B$2:$C$9,2,0)</f>
        <v>Reuniões Bilateriais</v>
      </c>
      <c r="L58" s="179" t="s">
        <v>458</v>
      </c>
      <c r="M58" s="152">
        <f t="shared" si="2"/>
        <v>43271</v>
      </c>
      <c r="N58" s="92"/>
    </row>
    <row r="59" spans="1:14" s="32" customFormat="1" ht="15" customHeight="1">
      <c r="A59" s="121">
        <v>3</v>
      </c>
      <c r="B59" s="129" t="str">
        <f>VLOOKUP(A59,'Hiperlinks - refugo'!$B$11:$C$29,2,0)</f>
        <v>PIU Arco Tietê</v>
      </c>
      <c r="C59" s="122"/>
      <c r="D59" s="122"/>
      <c r="E59" s="128" t="e">
        <f>VLOOKUP(D59,'Hiperlinks - refugo'!$B$34:$C$47,2,0)</f>
        <v>#N/A</v>
      </c>
      <c r="F59" s="122"/>
      <c r="G59" s="122"/>
      <c r="H59" s="149" t="s">
        <v>123</v>
      </c>
      <c r="I59" s="262" t="s">
        <v>124</v>
      </c>
      <c r="J59" s="122">
        <v>5</v>
      </c>
      <c r="K59" s="129" t="str">
        <f>VLOOKUP(J59,'Hiperlinks - refugo'!$B$2:$C$9,2,0)</f>
        <v>Reuniões Bilateriais</v>
      </c>
      <c r="L59" s="179" t="s">
        <v>458</v>
      </c>
      <c r="M59" s="152">
        <f t="shared" si="2"/>
        <v>43271</v>
      </c>
      <c r="N59" s="92"/>
    </row>
    <row r="60" spans="1:14" s="32" customFormat="1" ht="15" customHeight="1">
      <c r="A60" s="121">
        <v>3</v>
      </c>
      <c r="B60" s="129" t="str">
        <f>VLOOKUP(A60,'Hiperlinks - refugo'!$B$11:$C$29,2,0)</f>
        <v>PIU Arco Tietê</v>
      </c>
      <c r="C60" s="122"/>
      <c r="D60" s="122"/>
      <c r="E60" s="128" t="e">
        <f>VLOOKUP(D60,'Hiperlinks - refugo'!$B$34:$C$47,2,0)</f>
        <v>#N/A</v>
      </c>
      <c r="F60" s="122"/>
      <c r="G60" s="122"/>
      <c r="H60" s="149" t="s">
        <v>125</v>
      </c>
      <c r="I60" s="262" t="s">
        <v>126</v>
      </c>
      <c r="J60" s="122">
        <v>5</v>
      </c>
      <c r="K60" s="129" t="str">
        <f>VLOOKUP(J60,'Hiperlinks - refugo'!$B$2:$C$9,2,0)</f>
        <v>Reuniões Bilateriais</v>
      </c>
      <c r="L60" s="179" t="s">
        <v>458</v>
      </c>
      <c r="M60" s="152">
        <f t="shared" si="2"/>
        <v>43271</v>
      </c>
      <c r="N60" s="92"/>
    </row>
    <row r="61" spans="1:14" s="32" customFormat="1" ht="15" customHeight="1">
      <c r="A61" s="121">
        <v>3</v>
      </c>
      <c r="B61" s="129" t="str">
        <f>VLOOKUP(A61,'Hiperlinks - refugo'!$B$11:$C$29,2,0)</f>
        <v>PIU Arco Tietê</v>
      </c>
      <c r="C61" s="122"/>
      <c r="D61" s="122"/>
      <c r="E61" s="128" t="e">
        <f>VLOOKUP(D61,'Hiperlinks - refugo'!$B$34:$C$47,2,0)</f>
        <v>#N/A</v>
      </c>
      <c r="F61" s="122"/>
      <c r="G61" s="122"/>
      <c r="H61" s="149" t="s">
        <v>127</v>
      </c>
      <c r="I61" s="262" t="s">
        <v>128</v>
      </c>
      <c r="J61" s="122">
        <v>5</v>
      </c>
      <c r="K61" s="129" t="str">
        <f>VLOOKUP(J61,'Hiperlinks - refugo'!$B$2:$C$9,2,0)</f>
        <v>Reuniões Bilateriais</v>
      </c>
      <c r="L61" s="179" t="s">
        <v>458</v>
      </c>
      <c r="M61" s="152">
        <f t="shared" si="2"/>
        <v>43271</v>
      </c>
      <c r="N61" s="92"/>
    </row>
    <row r="62" spans="1:14" s="32" customFormat="1" ht="15" customHeight="1">
      <c r="A62" s="121">
        <v>3</v>
      </c>
      <c r="B62" s="129" t="str">
        <f>VLOOKUP(A62,'Hiperlinks - refugo'!$B$11:$C$29,2,0)</f>
        <v>PIU Arco Tietê</v>
      </c>
      <c r="C62" s="122"/>
      <c r="D62" s="122"/>
      <c r="E62" s="128" t="e">
        <f>VLOOKUP(D62,'Hiperlinks - refugo'!$B$34:$C$47,2,0)</f>
        <v>#N/A</v>
      </c>
      <c r="F62" s="122"/>
      <c r="G62" s="122"/>
      <c r="H62" s="149" t="s">
        <v>129</v>
      </c>
      <c r="I62" s="262" t="s">
        <v>130</v>
      </c>
      <c r="J62" s="122">
        <v>5</v>
      </c>
      <c r="K62" s="129" t="str">
        <f>VLOOKUP(J62,'Hiperlinks - refugo'!$B$2:$C$9,2,0)</f>
        <v>Reuniões Bilateriais</v>
      </c>
      <c r="L62" s="179" t="s">
        <v>458</v>
      </c>
      <c r="M62" s="152">
        <f t="shared" si="2"/>
        <v>43271</v>
      </c>
      <c r="N62" s="92"/>
    </row>
    <row r="63" spans="1:14" s="32" customFormat="1" ht="15" customHeight="1">
      <c r="A63" s="121">
        <v>3</v>
      </c>
      <c r="B63" s="129" t="str">
        <f>VLOOKUP(A63,'Hiperlinks - refugo'!$B$11:$C$29,2,0)</f>
        <v>PIU Arco Tietê</v>
      </c>
      <c r="C63" s="122"/>
      <c r="D63" s="122"/>
      <c r="E63" s="128" t="e">
        <f>VLOOKUP(D63,'Hiperlinks - refugo'!$B$34:$C$47,2,0)</f>
        <v>#N/A</v>
      </c>
      <c r="F63" s="122"/>
      <c r="G63" s="122"/>
      <c r="H63" s="149" t="s">
        <v>131</v>
      </c>
      <c r="I63" s="262" t="s">
        <v>132</v>
      </c>
      <c r="J63" s="122">
        <v>5</v>
      </c>
      <c r="K63" s="129" t="str">
        <f>VLOOKUP(J63,'Hiperlinks - refugo'!$B$2:$C$9,2,0)</f>
        <v>Reuniões Bilateriais</v>
      </c>
      <c r="L63" s="179" t="s">
        <v>458</v>
      </c>
      <c r="M63" s="152">
        <f t="shared" si="2"/>
        <v>43271</v>
      </c>
      <c r="N63" s="92"/>
    </row>
    <row r="64" spans="1:14" s="32" customFormat="1" ht="15" customHeight="1">
      <c r="A64" s="121">
        <v>3</v>
      </c>
      <c r="B64" s="129" t="str">
        <f>VLOOKUP(A64,'Hiperlinks - refugo'!$B$11:$C$29,2,0)</f>
        <v>PIU Arco Tietê</v>
      </c>
      <c r="C64" s="122"/>
      <c r="D64" s="122"/>
      <c r="E64" s="128" t="e">
        <f>VLOOKUP(D64,'Hiperlinks - refugo'!$B$34:$C$47,2,0)</f>
        <v>#N/A</v>
      </c>
      <c r="F64" s="122"/>
      <c r="G64" s="122"/>
      <c r="H64" s="149" t="s">
        <v>133</v>
      </c>
      <c r="I64" s="262" t="s">
        <v>134</v>
      </c>
      <c r="J64" s="122">
        <v>5</v>
      </c>
      <c r="K64" s="129" t="str">
        <f>VLOOKUP(J64,'Hiperlinks - refugo'!$B$2:$C$9,2,0)</f>
        <v>Reuniões Bilateriais</v>
      </c>
      <c r="L64" s="179" t="s">
        <v>458</v>
      </c>
      <c r="M64" s="152">
        <f t="shared" si="2"/>
        <v>43271</v>
      </c>
      <c r="N64" s="92"/>
    </row>
    <row r="65" spans="1:14" s="32" customFormat="1" ht="15" customHeight="1">
      <c r="A65" s="121">
        <v>3</v>
      </c>
      <c r="B65" s="129" t="str">
        <f>VLOOKUP(A65,'Hiperlinks - refugo'!$B$11:$C$29,2,0)</f>
        <v>PIU Arco Tietê</v>
      </c>
      <c r="C65" s="122"/>
      <c r="D65" s="122"/>
      <c r="E65" s="128" t="e">
        <f>VLOOKUP(D65,'Hiperlinks - refugo'!$B$34:$C$47,2,0)</f>
        <v>#N/A</v>
      </c>
      <c r="F65" s="122"/>
      <c r="G65" s="122"/>
      <c r="H65" s="149" t="s">
        <v>135</v>
      </c>
      <c r="I65" s="262" t="s">
        <v>136</v>
      </c>
      <c r="J65" s="122">
        <v>5</v>
      </c>
      <c r="K65" s="129" t="str">
        <f>VLOOKUP(J65,'Hiperlinks - refugo'!$B$2:$C$9,2,0)</f>
        <v>Reuniões Bilateriais</v>
      </c>
      <c r="L65" s="179" t="s">
        <v>458</v>
      </c>
      <c r="M65" s="152">
        <f t="shared" si="2"/>
        <v>43271</v>
      </c>
      <c r="N65" s="92"/>
    </row>
    <row r="66" spans="1:14" s="32" customFormat="1" ht="15" customHeight="1">
      <c r="A66" s="121">
        <v>3</v>
      </c>
      <c r="B66" s="129" t="str">
        <f>VLOOKUP(A66,'Hiperlinks - refugo'!$B$11:$C$29,2,0)</f>
        <v>PIU Arco Tietê</v>
      </c>
      <c r="C66" s="122"/>
      <c r="D66" s="122"/>
      <c r="E66" s="128" t="e">
        <f>VLOOKUP(D66,'Hiperlinks - refugo'!$B$34:$C$47,2,0)</f>
        <v>#N/A</v>
      </c>
      <c r="F66" s="122"/>
      <c r="G66" s="122"/>
      <c r="H66" s="149" t="s">
        <v>137</v>
      </c>
      <c r="I66" s="262" t="s">
        <v>138</v>
      </c>
      <c r="J66" s="122">
        <v>5</v>
      </c>
      <c r="K66" s="129" t="str">
        <f>VLOOKUP(J66,'Hiperlinks - refugo'!$B$2:$C$9,2,0)</f>
        <v>Reuniões Bilateriais</v>
      </c>
      <c r="L66" s="179" t="s">
        <v>458</v>
      </c>
      <c r="M66" s="152">
        <f t="shared" si="2"/>
        <v>43271</v>
      </c>
      <c r="N66" s="92"/>
    </row>
    <row r="67" spans="1:14" s="32" customFormat="1" ht="15" customHeight="1">
      <c r="A67" s="121">
        <v>3</v>
      </c>
      <c r="B67" s="129" t="str">
        <f>VLOOKUP(A67,'Hiperlinks - refugo'!$B$11:$C$29,2,0)</f>
        <v>PIU Arco Tietê</v>
      </c>
      <c r="C67" s="122"/>
      <c r="D67" s="122"/>
      <c r="E67" s="128" t="e">
        <f>VLOOKUP(D67,'Hiperlinks - refugo'!$B$34:$C$47,2,0)</f>
        <v>#N/A</v>
      </c>
      <c r="F67" s="122"/>
      <c r="G67" s="122"/>
      <c r="H67" s="149" t="s">
        <v>139</v>
      </c>
      <c r="I67" s="262" t="s">
        <v>140</v>
      </c>
      <c r="J67" s="122">
        <v>5</v>
      </c>
      <c r="K67" s="129" t="str">
        <f>VLOOKUP(J67,'Hiperlinks - refugo'!$B$2:$C$9,2,0)</f>
        <v>Reuniões Bilateriais</v>
      </c>
      <c r="L67" s="179" t="s">
        <v>458</v>
      </c>
      <c r="M67" s="152">
        <f t="shared" si="2"/>
        <v>43271</v>
      </c>
      <c r="N67" s="92"/>
    </row>
    <row r="68" spans="1:14" s="32" customFormat="1" ht="15" customHeight="1">
      <c r="A68" s="121">
        <v>3</v>
      </c>
      <c r="B68" s="129" t="str">
        <f>VLOOKUP(A68,'Hiperlinks - refugo'!$B$11:$C$29,2,0)</f>
        <v>PIU Arco Tietê</v>
      </c>
      <c r="C68" s="122"/>
      <c r="D68" s="122"/>
      <c r="E68" s="128" t="e">
        <f>VLOOKUP(D68,'Hiperlinks - refugo'!$B$34:$C$47,2,0)</f>
        <v>#N/A</v>
      </c>
      <c r="F68" s="122"/>
      <c r="G68" s="122"/>
      <c r="H68" s="149" t="s">
        <v>141</v>
      </c>
      <c r="I68" s="262" t="s">
        <v>142</v>
      </c>
      <c r="J68" s="122">
        <v>5</v>
      </c>
      <c r="K68" s="129" t="str">
        <f>VLOOKUP(J68,'Hiperlinks - refugo'!$B$2:$C$9,2,0)</f>
        <v>Reuniões Bilateriais</v>
      </c>
      <c r="L68" s="179" t="s">
        <v>458</v>
      </c>
      <c r="M68" s="152">
        <f t="shared" si="2"/>
        <v>43271</v>
      </c>
      <c r="N68" s="92"/>
    </row>
    <row r="69" spans="1:14" s="32" customFormat="1" ht="15" customHeight="1">
      <c r="A69" s="121">
        <v>3</v>
      </c>
      <c r="B69" s="129" t="str">
        <f>VLOOKUP(A69,'Hiperlinks - refugo'!$B$11:$C$29,2,0)</f>
        <v>PIU Arco Tietê</v>
      </c>
      <c r="C69" s="122"/>
      <c r="D69" s="122"/>
      <c r="E69" s="128" t="e">
        <f>VLOOKUP(D69,'Hiperlinks - refugo'!$B$34:$C$47,2,0)</f>
        <v>#N/A</v>
      </c>
      <c r="F69" s="122"/>
      <c r="G69" s="122"/>
      <c r="H69" s="149" t="s">
        <v>143</v>
      </c>
      <c r="I69" s="262" t="s">
        <v>144</v>
      </c>
      <c r="J69" s="122">
        <v>5</v>
      </c>
      <c r="K69" s="129" t="str">
        <f>VLOOKUP(J69,'Hiperlinks - refugo'!$B$2:$C$9,2,0)</f>
        <v>Reuniões Bilateriais</v>
      </c>
      <c r="L69" s="179" t="s">
        <v>458</v>
      </c>
      <c r="M69" s="152">
        <f t="shared" si="2"/>
        <v>43271</v>
      </c>
      <c r="N69" s="92"/>
    </row>
    <row r="70" spans="1:14" s="32" customFormat="1" ht="15" customHeight="1">
      <c r="A70" s="121">
        <v>3</v>
      </c>
      <c r="B70" s="129" t="str">
        <f>VLOOKUP(A70,'Hiperlinks - refugo'!$B$11:$C$29,2,0)</f>
        <v>PIU Arco Tietê</v>
      </c>
      <c r="C70" s="122"/>
      <c r="D70" s="122"/>
      <c r="E70" s="128" t="e">
        <f>VLOOKUP(D70,'Hiperlinks - refugo'!$B$34:$C$47,2,0)</f>
        <v>#N/A</v>
      </c>
      <c r="F70" s="122"/>
      <c r="G70" s="122"/>
      <c r="H70" s="149" t="s">
        <v>145</v>
      </c>
      <c r="I70" s="264" t="s">
        <v>146</v>
      </c>
      <c r="J70" s="122">
        <v>5</v>
      </c>
      <c r="K70" s="129" t="str">
        <f>VLOOKUP(J70,'Hiperlinks - refugo'!$B$2:$C$9,2,0)</f>
        <v>Reuniões Bilateriais</v>
      </c>
      <c r="L70" s="179" t="s">
        <v>458</v>
      </c>
      <c r="M70" s="152">
        <f t="shared" si="2"/>
        <v>43271</v>
      </c>
      <c r="N70" s="92"/>
    </row>
    <row r="71" spans="1:14" s="32" customFormat="1" ht="15" customHeight="1">
      <c r="A71" s="121">
        <v>3</v>
      </c>
      <c r="B71" s="129" t="str">
        <f>VLOOKUP(A71,'Hiperlinks - refugo'!$B$11:$C$29,2,0)</f>
        <v>PIU Arco Tietê</v>
      </c>
      <c r="C71" s="122"/>
      <c r="D71" s="122"/>
      <c r="E71" s="128" t="e">
        <f>VLOOKUP(D71,'Hiperlinks - refugo'!$B$34:$C$47,2,0)</f>
        <v>#N/A</v>
      </c>
      <c r="F71" s="122"/>
      <c r="G71" s="122"/>
      <c r="H71" s="149" t="s">
        <v>147</v>
      </c>
      <c r="I71" s="264" t="s">
        <v>148</v>
      </c>
      <c r="J71" s="122">
        <v>5</v>
      </c>
      <c r="K71" s="129" t="str">
        <f>VLOOKUP(J71,'Hiperlinks - refugo'!$B$2:$C$9,2,0)</f>
        <v>Reuniões Bilateriais</v>
      </c>
      <c r="L71" s="179" t="s">
        <v>458</v>
      </c>
      <c r="M71" s="152">
        <f t="shared" si="2"/>
        <v>43271</v>
      </c>
      <c r="N71" s="92"/>
    </row>
    <row r="72" spans="1:14" s="32" customFormat="1" ht="15" customHeight="1">
      <c r="A72" s="121">
        <v>3</v>
      </c>
      <c r="B72" s="129" t="str">
        <f>VLOOKUP(A72,'Hiperlinks - refugo'!$B$11:$C$29,2,0)</f>
        <v>PIU Arco Tietê</v>
      </c>
      <c r="C72" s="122"/>
      <c r="D72" s="122"/>
      <c r="E72" s="128" t="e">
        <f>VLOOKUP(D72,'Hiperlinks - refugo'!$B$34:$C$47,2,0)</f>
        <v>#N/A</v>
      </c>
      <c r="F72" s="122"/>
      <c r="G72" s="122"/>
      <c r="H72" s="149" t="s">
        <v>149</v>
      </c>
      <c r="I72" s="262" t="s">
        <v>150</v>
      </c>
      <c r="J72" s="122">
        <v>6</v>
      </c>
      <c r="K72" s="129" t="str">
        <f>VLOOKUP(J72,'Hiperlinks - refugo'!$B$2:$C$9,2,0)</f>
        <v>Outros</v>
      </c>
      <c r="L72" s="179" t="s">
        <v>458</v>
      </c>
      <c r="M72" s="152">
        <f t="shared" si="2"/>
        <v>43271</v>
      </c>
      <c r="N72" s="92"/>
    </row>
    <row r="73" spans="1:14" s="32" customFormat="1" ht="15" customHeight="1">
      <c r="A73" s="121">
        <v>3</v>
      </c>
      <c r="B73" s="129" t="str">
        <f>VLOOKUP(A73,'Hiperlinks - refugo'!$B$11:$C$29,2,0)</f>
        <v>PIU Arco Tietê</v>
      </c>
      <c r="C73" s="122"/>
      <c r="D73" s="122"/>
      <c r="E73" s="128" t="e">
        <f>VLOOKUP(D73,'Hiperlinks - refugo'!$B$34:$C$47,2,0)</f>
        <v>#N/A</v>
      </c>
      <c r="F73" s="122"/>
      <c r="G73" s="122"/>
      <c r="H73" s="149" t="s">
        <v>151</v>
      </c>
      <c r="I73" s="264" t="s">
        <v>152</v>
      </c>
      <c r="J73" s="122">
        <v>6</v>
      </c>
      <c r="K73" s="129" t="str">
        <f>VLOOKUP(J73,'Hiperlinks - refugo'!$B$2:$C$9,2,0)</f>
        <v>Outros</v>
      </c>
      <c r="L73" s="179" t="s">
        <v>458</v>
      </c>
      <c r="M73" s="152">
        <f t="shared" si="2"/>
        <v>43271</v>
      </c>
      <c r="N73" s="92"/>
    </row>
    <row r="74" spans="1:14" s="32" customFormat="1" ht="15" customHeight="1">
      <c r="A74" s="121">
        <v>3</v>
      </c>
      <c r="B74" s="129" t="str">
        <f>VLOOKUP(A74,'Hiperlinks - refugo'!$B$11:$C$29,2,0)</f>
        <v>PIU Arco Tietê</v>
      </c>
      <c r="C74" s="122"/>
      <c r="D74" s="122"/>
      <c r="E74" s="128" t="e">
        <f>VLOOKUP(D74,'Hiperlinks - refugo'!$B$34:$C$47,2,0)</f>
        <v>#N/A</v>
      </c>
      <c r="F74" s="122"/>
      <c r="G74" s="122"/>
      <c r="H74" s="149" t="s">
        <v>153</v>
      </c>
      <c r="I74" s="264" t="s">
        <v>154</v>
      </c>
      <c r="J74" s="122">
        <v>6</v>
      </c>
      <c r="K74" s="129" t="str">
        <f>VLOOKUP(J74,'Hiperlinks - refugo'!$B$2:$C$9,2,0)</f>
        <v>Outros</v>
      </c>
      <c r="L74" s="179" t="s">
        <v>458</v>
      </c>
      <c r="M74" s="152">
        <f t="shared" si="2"/>
        <v>43271</v>
      </c>
      <c r="N74" s="92"/>
    </row>
    <row r="75" spans="1:14" s="32" customFormat="1" ht="15" customHeight="1">
      <c r="A75" s="121">
        <v>3</v>
      </c>
      <c r="B75" s="129" t="str">
        <f>VLOOKUP(A75,'Hiperlinks - refugo'!$B$11:$C$29,2,0)</f>
        <v>PIU Arco Tietê</v>
      </c>
      <c r="C75" s="122"/>
      <c r="D75" s="122"/>
      <c r="E75" s="128" t="e">
        <f>VLOOKUP(D75,'Hiperlinks - refugo'!$B$34:$C$47,2,0)</f>
        <v>#N/A</v>
      </c>
      <c r="F75" s="122"/>
      <c r="G75" s="122"/>
      <c r="H75" s="149" t="s">
        <v>155</v>
      </c>
      <c r="I75" s="264" t="s">
        <v>156</v>
      </c>
      <c r="J75" s="122">
        <v>6</v>
      </c>
      <c r="K75" s="129" t="str">
        <f>VLOOKUP(J75,'Hiperlinks - refugo'!$B$2:$C$9,2,0)</f>
        <v>Outros</v>
      </c>
      <c r="L75" s="179" t="s">
        <v>458</v>
      </c>
      <c r="M75" s="152">
        <f t="shared" si="2"/>
        <v>43271</v>
      </c>
      <c r="N75" s="92"/>
    </row>
    <row r="76" spans="1:14" s="32" customFormat="1" ht="15" customHeight="1">
      <c r="A76" s="121">
        <v>3</v>
      </c>
      <c r="B76" s="129" t="str">
        <f>VLOOKUP(A76,'Hiperlinks - refugo'!$B$11:$C$29,2,0)</f>
        <v>PIU Arco Tietê</v>
      </c>
      <c r="C76" s="122"/>
      <c r="D76" s="122"/>
      <c r="E76" s="128" t="e">
        <f>VLOOKUP(D76,'Hiperlinks - refugo'!$B$34:$C$47,2,0)</f>
        <v>#N/A</v>
      </c>
      <c r="F76" s="122"/>
      <c r="G76" s="122"/>
      <c r="H76" s="149" t="s">
        <v>157</v>
      </c>
      <c r="I76" s="264" t="s">
        <v>158</v>
      </c>
      <c r="J76" s="122">
        <v>6</v>
      </c>
      <c r="K76" s="129" t="str">
        <f>VLOOKUP(J76,'Hiperlinks - refugo'!$B$2:$C$9,2,0)</f>
        <v>Outros</v>
      </c>
      <c r="L76" s="179" t="s">
        <v>458</v>
      </c>
      <c r="M76" s="152">
        <f t="shared" si="2"/>
        <v>43271</v>
      </c>
      <c r="N76" s="92"/>
    </row>
    <row r="77" spans="1:14" s="32" customFormat="1" ht="15" customHeight="1">
      <c r="A77" s="121">
        <v>3</v>
      </c>
      <c r="B77" s="129" t="str">
        <f>VLOOKUP(A77,'Hiperlinks - refugo'!$B$11:$C$29,2,0)</f>
        <v>PIU Arco Tietê</v>
      </c>
      <c r="C77" s="122"/>
      <c r="D77" s="122"/>
      <c r="E77" s="128" t="e">
        <f>VLOOKUP(D77,'Hiperlinks - refugo'!$B$34:$C$47,2,0)</f>
        <v>#N/A</v>
      </c>
      <c r="F77" s="122"/>
      <c r="G77" s="122"/>
      <c r="H77" s="149" t="s">
        <v>159</v>
      </c>
      <c r="I77" s="264" t="s">
        <v>160</v>
      </c>
      <c r="J77" s="122">
        <v>6</v>
      </c>
      <c r="K77" s="129" t="str">
        <f>VLOOKUP(J77,'Hiperlinks - refugo'!$B$2:$C$9,2,0)</f>
        <v>Outros</v>
      </c>
      <c r="L77" s="179" t="s">
        <v>458</v>
      </c>
      <c r="M77" s="152">
        <f t="shared" si="2"/>
        <v>43271</v>
      </c>
      <c r="N77" s="92"/>
    </row>
    <row r="78" spans="1:14" s="32" customFormat="1" ht="15" customHeight="1">
      <c r="A78" s="121">
        <v>3</v>
      </c>
      <c r="B78" s="129" t="str">
        <f>VLOOKUP(A78,'Hiperlinks - refugo'!$B$11:$C$29,2,0)</f>
        <v>PIU Arco Tietê</v>
      </c>
      <c r="C78" s="122"/>
      <c r="D78" s="122"/>
      <c r="E78" s="128" t="e">
        <f>VLOOKUP(D78,'Hiperlinks - refugo'!$B$34:$C$47,2,0)</f>
        <v>#N/A</v>
      </c>
      <c r="F78" s="122"/>
      <c r="G78" s="122"/>
      <c r="H78" s="149" t="s">
        <v>161</v>
      </c>
      <c r="I78" s="264" t="s">
        <v>162</v>
      </c>
      <c r="J78" s="122">
        <v>6</v>
      </c>
      <c r="K78" s="129" t="str">
        <f>VLOOKUP(J78,'Hiperlinks - refugo'!$B$2:$C$9,2,0)</f>
        <v>Outros</v>
      </c>
      <c r="L78" s="179" t="s">
        <v>458</v>
      </c>
      <c r="M78" s="152">
        <f t="shared" si="2"/>
        <v>43271</v>
      </c>
      <c r="N78" s="92"/>
    </row>
    <row r="79" spans="1:14" s="32" customFormat="1" ht="15" customHeight="1">
      <c r="A79" s="121">
        <v>3</v>
      </c>
      <c r="B79" s="129" t="str">
        <f>VLOOKUP(A79,'Hiperlinks - refugo'!$B$11:$C$29,2,0)</f>
        <v>PIU Arco Tietê</v>
      </c>
      <c r="C79" s="122"/>
      <c r="D79" s="122"/>
      <c r="E79" s="128" t="e">
        <f>VLOOKUP(D79,'Hiperlinks - refugo'!$B$34:$C$47,2,0)</f>
        <v>#N/A</v>
      </c>
      <c r="F79" s="122"/>
      <c r="G79" s="122"/>
      <c r="H79" s="149" t="s">
        <v>163</v>
      </c>
      <c r="I79" s="264" t="s">
        <v>164</v>
      </c>
      <c r="J79" s="122">
        <v>6</v>
      </c>
      <c r="K79" s="129" t="str">
        <f>VLOOKUP(J79,'Hiperlinks - refugo'!$B$2:$C$9,2,0)</f>
        <v>Outros</v>
      </c>
      <c r="L79" s="179" t="s">
        <v>458</v>
      </c>
      <c r="M79" s="152">
        <f t="shared" si="2"/>
        <v>43271</v>
      </c>
      <c r="N79" s="92"/>
    </row>
    <row r="80" spans="1:14" s="32" customFormat="1" ht="15" customHeight="1">
      <c r="A80" s="121">
        <v>3</v>
      </c>
      <c r="B80" s="129" t="str">
        <f>VLOOKUP(A80,'Hiperlinks - refugo'!$B$11:$C$29,2,0)</f>
        <v>PIU Arco Tietê</v>
      </c>
      <c r="C80" s="122"/>
      <c r="D80" s="122"/>
      <c r="E80" s="128" t="e">
        <f>VLOOKUP(D80,'Hiperlinks - refugo'!$B$34:$C$47,2,0)</f>
        <v>#N/A</v>
      </c>
      <c r="F80" s="122"/>
      <c r="G80" s="122"/>
      <c r="H80" s="149" t="s">
        <v>165</v>
      </c>
      <c r="I80" s="264" t="s">
        <v>166</v>
      </c>
      <c r="J80" s="122">
        <v>6</v>
      </c>
      <c r="K80" s="129" t="str">
        <f>VLOOKUP(J80,'Hiperlinks - refugo'!$B$2:$C$9,2,0)</f>
        <v>Outros</v>
      </c>
      <c r="L80" s="179" t="s">
        <v>458</v>
      </c>
      <c r="M80" s="152">
        <f t="shared" si="2"/>
        <v>43271</v>
      </c>
      <c r="N80" s="92"/>
    </row>
    <row r="81" spans="1:14" s="32" customFormat="1" ht="15" customHeight="1">
      <c r="A81" s="121">
        <v>3</v>
      </c>
      <c r="B81" s="129" t="str">
        <f>VLOOKUP(A81,'Hiperlinks - refugo'!$B$11:$C$29,2,0)</f>
        <v>PIU Arco Tietê</v>
      </c>
      <c r="C81" s="122"/>
      <c r="D81" s="122"/>
      <c r="E81" s="128" t="e">
        <f>VLOOKUP(D81,'Hiperlinks - refugo'!$B$34:$C$47,2,0)</f>
        <v>#N/A</v>
      </c>
      <c r="F81" s="122"/>
      <c r="G81" s="122"/>
      <c r="H81" s="149" t="s">
        <v>167</v>
      </c>
      <c r="I81" s="264" t="s">
        <v>168</v>
      </c>
      <c r="J81" s="122">
        <v>6</v>
      </c>
      <c r="K81" s="129" t="str">
        <f>VLOOKUP(J81,'Hiperlinks - refugo'!$B$2:$C$9,2,0)</f>
        <v>Outros</v>
      </c>
      <c r="L81" s="179" t="s">
        <v>458</v>
      </c>
      <c r="M81" s="152">
        <f t="shared" si="2"/>
        <v>43271</v>
      </c>
      <c r="N81" s="92"/>
    </row>
    <row r="82" spans="1:14" s="32" customFormat="1" ht="15" customHeight="1">
      <c r="A82" s="121">
        <v>3</v>
      </c>
      <c r="B82" s="129" t="str">
        <f>VLOOKUP(A82,'Hiperlinks - refugo'!$B$11:$C$29,2,0)</f>
        <v>PIU Arco Tietê</v>
      </c>
      <c r="C82" s="122"/>
      <c r="D82" s="122"/>
      <c r="E82" s="128" t="e">
        <f>VLOOKUP(D82,'Hiperlinks - refugo'!$B$34:$C$47,2,0)</f>
        <v>#N/A</v>
      </c>
      <c r="F82" s="122"/>
      <c r="G82" s="122"/>
      <c r="H82" s="149" t="s">
        <v>169</v>
      </c>
      <c r="I82" s="264" t="s">
        <v>170</v>
      </c>
      <c r="J82" s="122">
        <v>6</v>
      </c>
      <c r="K82" s="129" t="str">
        <f>VLOOKUP(J82,'Hiperlinks - refugo'!$B$2:$C$9,2,0)</f>
        <v>Outros</v>
      </c>
      <c r="L82" s="179" t="s">
        <v>458</v>
      </c>
      <c r="M82" s="152">
        <f t="shared" si="2"/>
        <v>43271</v>
      </c>
      <c r="N82" s="92"/>
    </row>
    <row r="83" spans="1:14" s="32" customFormat="1" ht="15" customHeight="1">
      <c r="A83" s="121">
        <v>3</v>
      </c>
      <c r="B83" s="129" t="str">
        <f>VLOOKUP(A83,'Hiperlinks - refugo'!$B$11:$C$29,2,0)</f>
        <v>PIU Arco Tietê</v>
      </c>
      <c r="C83" s="122"/>
      <c r="D83" s="122"/>
      <c r="E83" s="128" t="e">
        <f>VLOOKUP(D83,'Hiperlinks - refugo'!$B$34:$C$47,2,0)</f>
        <v>#N/A</v>
      </c>
      <c r="F83" s="122"/>
      <c r="G83" s="122"/>
      <c r="H83" s="149" t="s">
        <v>171</v>
      </c>
      <c r="I83" s="264" t="s">
        <v>172</v>
      </c>
      <c r="J83" s="122">
        <v>6</v>
      </c>
      <c r="K83" s="129" t="str">
        <f>VLOOKUP(J83,'Hiperlinks - refugo'!$B$2:$C$9,2,0)</f>
        <v>Outros</v>
      </c>
      <c r="L83" s="179" t="s">
        <v>458</v>
      </c>
      <c r="M83" s="152">
        <f t="shared" si="2"/>
        <v>43271</v>
      </c>
      <c r="N83" s="92"/>
    </row>
    <row r="84" spans="1:14" s="32" customFormat="1" ht="15" customHeight="1">
      <c r="A84" s="121">
        <v>3</v>
      </c>
      <c r="B84" s="129" t="str">
        <f>VLOOKUP(A84,'Hiperlinks - refugo'!$B$11:$C$29,2,0)</f>
        <v>PIU Arco Tietê</v>
      </c>
      <c r="C84" s="122"/>
      <c r="D84" s="122"/>
      <c r="E84" s="128" t="e">
        <f>VLOOKUP(D84,'Hiperlinks - refugo'!$B$34:$C$47,2,0)</f>
        <v>#N/A</v>
      </c>
      <c r="F84" s="122"/>
      <c r="G84" s="122"/>
      <c r="H84" s="149" t="s">
        <v>173</v>
      </c>
      <c r="I84" s="264" t="s">
        <v>174</v>
      </c>
      <c r="J84" s="122">
        <v>6</v>
      </c>
      <c r="K84" s="129" t="str">
        <f>VLOOKUP(J84,'Hiperlinks - refugo'!$B$2:$C$9,2,0)</f>
        <v>Outros</v>
      </c>
      <c r="L84" s="179" t="s">
        <v>458</v>
      </c>
      <c r="M84" s="152">
        <f t="shared" ref="M84:M102" si="3">$M$2</f>
        <v>43271</v>
      </c>
      <c r="N84" s="92"/>
    </row>
    <row r="85" spans="1:14" s="32" customFormat="1" ht="15" customHeight="1">
      <c r="A85" s="121">
        <v>3</v>
      </c>
      <c r="B85" s="129" t="str">
        <f>VLOOKUP(A85,'Hiperlinks - refugo'!$B$11:$C$29,2,0)</f>
        <v>PIU Arco Tietê</v>
      </c>
      <c r="C85" s="122"/>
      <c r="D85" s="122"/>
      <c r="E85" s="128" t="e">
        <f>VLOOKUP(D85,'Hiperlinks - refugo'!$B$34:$C$47,2,0)</f>
        <v>#N/A</v>
      </c>
      <c r="F85" s="122"/>
      <c r="G85" s="122"/>
      <c r="H85" s="149" t="s">
        <v>175</v>
      </c>
      <c r="I85" s="264" t="s">
        <v>174</v>
      </c>
      <c r="J85" s="122">
        <v>6</v>
      </c>
      <c r="K85" s="129" t="str">
        <f>VLOOKUP(J85,'Hiperlinks - refugo'!$B$2:$C$9,2,0)</f>
        <v>Outros</v>
      </c>
      <c r="L85" s="179" t="s">
        <v>458</v>
      </c>
      <c r="M85" s="152">
        <f t="shared" si="3"/>
        <v>43271</v>
      </c>
      <c r="N85" s="92"/>
    </row>
    <row r="86" spans="1:14" s="32" customFormat="1" ht="15" customHeight="1">
      <c r="A86" s="121">
        <v>3</v>
      </c>
      <c r="B86" s="129" t="str">
        <f>VLOOKUP(A86,'Hiperlinks - refugo'!$B$11:$C$29,2,0)</f>
        <v>PIU Arco Tietê</v>
      </c>
      <c r="C86" s="122"/>
      <c r="D86" s="122"/>
      <c r="E86" s="128" t="e">
        <f>VLOOKUP(D86,'Hiperlinks - refugo'!$B$34:$C$47,2,0)</f>
        <v>#N/A</v>
      </c>
      <c r="F86" s="122"/>
      <c r="G86" s="122"/>
      <c r="H86" s="149" t="s">
        <v>176</v>
      </c>
      <c r="I86" s="264" t="s">
        <v>177</v>
      </c>
      <c r="J86" s="122">
        <v>1</v>
      </c>
      <c r="K86" s="129" t="str">
        <f>VLOOKUP(J86,'Hiperlinks - refugo'!$B$2:$C$9,2,0)</f>
        <v>Consulta Instâncias</v>
      </c>
      <c r="L86" s="179" t="s">
        <v>458</v>
      </c>
      <c r="M86" s="152">
        <f t="shared" si="3"/>
        <v>43271</v>
      </c>
      <c r="N86" s="92"/>
    </row>
    <row r="87" spans="1:14" s="32" customFormat="1" ht="15" customHeight="1">
      <c r="A87" s="121">
        <v>3</v>
      </c>
      <c r="B87" s="129" t="str">
        <f>VLOOKUP(A87,'Hiperlinks - refugo'!$B$11:$C$29,2,0)</f>
        <v>PIU Arco Tietê</v>
      </c>
      <c r="C87" s="122"/>
      <c r="D87" s="122"/>
      <c r="E87" s="128" t="e">
        <f>VLOOKUP(D87,'Hiperlinks - refugo'!$B$34:$C$47,2,0)</f>
        <v>#N/A</v>
      </c>
      <c r="F87" s="122"/>
      <c r="G87" s="122"/>
      <c r="H87" s="149" t="s">
        <v>178</v>
      </c>
      <c r="I87" s="264" t="s">
        <v>179</v>
      </c>
      <c r="J87" s="122">
        <v>1</v>
      </c>
      <c r="K87" s="129" t="str">
        <f>VLOOKUP(J87,'Hiperlinks - refugo'!$B$2:$C$9,2,0)</f>
        <v>Consulta Instâncias</v>
      </c>
      <c r="L87" s="179" t="s">
        <v>458</v>
      </c>
      <c r="M87" s="152">
        <f t="shared" si="3"/>
        <v>43271</v>
      </c>
      <c r="N87" s="92"/>
    </row>
    <row r="88" spans="1:14" s="32" customFormat="1" ht="15" customHeight="1">
      <c r="A88" s="121">
        <v>3</v>
      </c>
      <c r="B88" s="129" t="str">
        <f>VLOOKUP(A88,'Hiperlinks - refugo'!$B$11:$C$29,2,0)</f>
        <v>PIU Arco Tietê</v>
      </c>
      <c r="C88" s="122"/>
      <c r="D88" s="122"/>
      <c r="E88" s="128" t="e">
        <f>VLOOKUP(D88,'Hiperlinks - refugo'!$B$34:$C$47,2,0)</f>
        <v>#N/A</v>
      </c>
      <c r="F88" s="122"/>
      <c r="G88" s="122"/>
      <c r="H88" s="149" t="s">
        <v>178</v>
      </c>
      <c r="I88" s="264" t="s">
        <v>180</v>
      </c>
      <c r="J88" s="122">
        <v>1</v>
      </c>
      <c r="K88" s="129" t="str">
        <f>VLOOKUP(J88,'Hiperlinks - refugo'!$B$2:$C$9,2,0)</f>
        <v>Consulta Instâncias</v>
      </c>
      <c r="L88" s="179" t="s">
        <v>458</v>
      </c>
      <c r="M88" s="152">
        <f t="shared" si="3"/>
        <v>43271</v>
      </c>
      <c r="N88" s="92"/>
    </row>
    <row r="89" spans="1:14" s="32" customFormat="1" ht="15" customHeight="1">
      <c r="A89" s="121">
        <v>3</v>
      </c>
      <c r="B89" s="129" t="str">
        <f>VLOOKUP(A89,'Hiperlinks - refugo'!$B$11:$C$29,2,0)</f>
        <v>PIU Arco Tietê</v>
      </c>
      <c r="C89" s="122"/>
      <c r="D89" s="122"/>
      <c r="E89" s="128" t="e">
        <f>VLOOKUP(D89,'Hiperlinks - refugo'!$B$34:$C$47,2,0)</f>
        <v>#N/A</v>
      </c>
      <c r="F89" s="122"/>
      <c r="G89" s="122"/>
      <c r="H89" s="149" t="s">
        <v>181</v>
      </c>
      <c r="I89" s="264" t="s">
        <v>182</v>
      </c>
      <c r="J89" s="122">
        <v>1</v>
      </c>
      <c r="K89" s="129" t="str">
        <f>VLOOKUP(J89,'Hiperlinks - refugo'!$B$2:$C$9,2,0)</f>
        <v>Consulta Instâncias</v>
      </c>
      <c r="L89" s="179" t="s">
        <v>458</v>
      </c>
      <c r="M89" s="152">
        <f t="shared" si="3"/>
        <v>43271</v>
      </c>
      <c r="N89" s="92"/>
    </row>
    <row r="90" spans="1:14" s="32" customFormat="1" ht="15" customHeight="1">
      <c r="A90" s="121">
        <v>3</v>
      </c>
      <c r="B90" s="129" t="str">
        <f>VLOOKUP(A90,'Hiperlinks - refugo'!$B$11:$C$29,2,0)</f>
        <v>PIU Arco Tietê</v>
      </c>
      <c r="C90" s="122"/>
      <c r="D90" s="122"/>
      <c r="E90" s="128" t="e">
        <f>VLOOKUP(D90,'Hiperlinks - refugo'!$B$34:$C$47,2,0)</f>
        <v>#N/A</v>
      </c>
      <c r="F90" s="122"/>
      <c r="G90" s="122"/>
      <c r="H90" s="149" t="s">
        <v>183</v>
      </c>
      <c r="I90" s="264" t="s">
        <v>184</v>
      </c>
      <c r="J90" s="122">
        <v>1</v>
      </c>
      <c r="K90" s="129" t="str">
        <f>VLOOKUP(J90,'Hiperlinks - refugo'!$B$2:$C$9,2,0)</f>
        <v>Consulta Instâncias</v>
      </c>
      <c r="L90" s="179" t="s">
        <v>458</v>
      </c>
      <c r="M90" s="152">
        <f t="shared" si="3"/>
        <v>43271</v>
      </c>
      <c r="N90" s="92"/>
    </row>
    <row r="91" spans="1:14" s="32" customFormat="1" ht="15" customHeight="1">
      <c r="A91" s="121">
        <v>3</v>
      </c>
      <c r="B91" s="129" t="str">
        <f>VLOOKUP(A91,'Hiperlinks - refugo'!$B$11:$C$29,2,0)</f>
        <v>PIU Arco Tietê</v>
      </c>
      <c r="C91" s="122"/>
      <c r="D91" s="122"/>
      <c r="E91" s="128" t="e">
        <f>VLOOKUP(D91,'Hiperlinks - refugo'!$B$34:$C$47,2,0)</f>
        <v>#N/A</v>
      </c>
      <c r="F91" s="122"/>
      <c r="G91" s="122"/>
      <c r="H91" s="149" t="s">
        <v>185</v>
      </c>
      <c r="I91" s="264" t="s">
        <v>186</v>
      </c>
      <c r="J91" s="122">
        <v>6</v>
      </c>
      <c r="K91" s="129" t="str">
        <f>VLOOKUP(J91,'Hiperlinks - refugo'!$B$2:$C$9,2,0)</f>
        <v>Outros</v>
      </c>
      <c r="L91" s="179" t="s">
        <v>458</v>
      </c>
      <c r="M91" s="152">
        <f t="shared" si="3"/>
        <v>43271</v>
      </c>
      <c r="N91" s="92"/>
    </row>
    <row r="92" spans="1:14" s="32" customFormat="1" ht="15" customHeight="1">
      <c r="A92" s="121">
        <v>3</v>
      </c>
      <c r="B92" s="129" t="str">
        <f>VLOOKUP(A92,'Hiperlinks - refugo'!$B$11:$C$29,2,0)</f>
        <v>PIU Arco Tietê</v>
      </c>
      <c r="C92" s="122"/>
      <c r="D92" s="122"/>
      <c r="E92" s="128" t="e">
        <f>VLOOKUP(D92,'Hiperlinks - refugo'!$B$34:$C$47,2,0)</f>
        <v>#N/A</v>
      </c>
      <c r="F92" s="122"/>
      <c r="G92" s="122"/>
      <c r="H92" s="149" t="s">
        <v>187</v>
      </c>
      <c r="I92" s="264" t="s">
        <v>188</v>
      </c>
      <c r="J92" s="122">
        <v>6</v>
      </c>
      <c r="K92" s="129" t="str">
        <f>VLOOKUP(J92,'Hiperlinks - refugo'!$B$2:$C$9,2,0)</f>
        <v>Outros</v>
      </c>
      <c r="L92" s="179" t="s">
        <v>458</v>
      </c>
      <c r="M92" s="152">
        <f t="shared" si="3"/>
        <v>43271</v>
      </c>
      <c r="N92" s="92"/>
    </row>
    <row r="93" spans="1:14" s="32" customFormat="1" ht="15" customHeight="1">
      <c r="A93" s="121">
        <v>3</v>
      </c>
      <c r="B93" s="129" t="str">
        <f>VLOOKUP(A93,'Hiperlinks - refugo'!$B$11:$C$29,2,0)</f>
        <v>PIU Arco Tietê</v>
      </c>
      <c r="C93" s="122"/>
      <c r="D93" s="122"/>
      <c r="E93" s="128" t="e">
        <f>VLOOKUP(D93,'Hiperlinks - refugo'!$B$34:$C$47,2,0)</f>
        <v>#N/A</v>
      </c>
      <c r="F93" s="122"/>
      <c r="G93" s="122"/>
      <c r="H93" s="149" t="s">
        <v>189</v>
      </c>
      <c r="I93" s="264" t="s">
        <v>190</v>
      </c>
      <c r="J93" s="122">
        <v>6</v>
      </c>
      <c r="K93" s="129" t="str">
        <f>VLOOKUP(J93,'Hiperlinks - refugo'!$B$2:$C$9,2,0)</f>
        <v>Outros</v>
      </c>
      <c r="L93" s="179" t="s">
        <v>458</v>
      </c>
      <c r="M93" s="152">
        <f t="shared" si="3"/>
        <v>43271</v>
      </c>
      <c r="N93" s="92"/>
    </row>
    <row r="94" spans="1:14" s="32" customFormat="1" ht="15" customHeight="1">
      <c r="A94" s="121">
        <v>3</v>
      </c>
      <c r="B94" s="129" t="str">
        <f>VLOOKUP(A94,'Hiperlinks - refugo'!$B$11:$C$29,2,0)</f>
        <v>PIU Arco Tietê</v>
      </c>
      <c r="C94" s="122"/>
      <c r="D94" s="122"/>
      <c r="E94" s="128" t="e">
        <f>VLOOKUP(D94,'Hiperlinks - refugo'!$B$34:$C$47,2,0)</f>
        <v>#N/A</v>
      </c>
      <c r="F94" s="122"/>
      <c r="G94" s="122"/>
      <c r="H94" s="149" t="s">
        <v>191</v>
      </c>
      <c r="I94" s="264" t="s">
        <v>192</v>
      </c>
      <c r="J94" s="122">
        <v>1</v>
      </c>
      <c r="K94" s="129" t="str">
        <f>VLOOKUP(J94,'Hiperlinks - refugo'!$B$2:$C$9,2,0)</f>
        <v>Consulta Instâncias</v>
      </c>
      <c r="L94" s="179" t="s">
        <v>458</v>
      </c>
      <c r="M94" s="152">
        <f t="shared" si="3"/>
        <v>43271</v>
      </c>
      <c r="N94" s="92"/>
    </row>
    <row r="95" spans="1:14" s="32" customFormat="1" ht="15" customHeight="1">
      <c r="A95" s="121">
        <v>3</v>
      </c>
      <c r="B95" s="129" t="str">
        <f>VLOOKUP(A95,'Hiperlinks - refugo'!$B$11:$C$29,2,0)</f>
        <v>PIU Arco Tietê</v>
      </c>
      <c r="C95" s="122"/>
      <c r="D95" s="122"/>
      <c r="E95" s="128" t="e">
        <f>VLOOKUP(D95,'Hiperlinks - refugo'!$B$34:$C$47,2,0)</f>
        <v>#N/A</v>
      </c>
      <c r="F95" s="122"/>
      <c r="G95" s="122"/>
      <c r="H95" s="149" t="s">
        <v>193</v>
      </c>
      <c r="I95" s="264" t="s">
        <v>184</v>
      </c>
      <c r="J95" s="122">
        <v>1</v>
      </c>
      <c r="K95" s="129" t="str">
        <f>VLOOKUP(J95,'Hiperlinks - refugo'!$B$2:$C$9,2,0)</f>
        <v>Consulta Instâncias</v>
      </c>
      <c r="L95" s="179" t="s">
        <v>458</v>
      </c>
      <c r="M95" s="152">
        <f t="shared" si="3"/>
        <v>43271</v>
      </c>
      <c r="N95" s="92"/>
    </row>
    <row r="96" spans="1:14" s="32" customFormat="1" ht="15" customHeight="1">
      <c r="A96" s="121">
        <v>3</v>
      </c>
      <c r="B96" s="129" t="str">
        <f>VLOOKUP(A96,'Hiperlinks - refugo'!$B$11:$C$29,2,0)</f>
        <v>PIU Arco Tietê</v>
      </c>
      <c r="C96" s="122"/>
      <c r="D96" s="122"/>
      <c r="E96" s="128" t="e">
        <f>VLOOKUP(D96,'Hiperlinks - refugo'!$B$34:$C$47,2,0)</f>
        <v>#N/A</v>
      </c>
      <c r="F96" s="122"/>
      <c r="G96" s="122"/>
      <c r="H96" s="149" t="s">
        <v>194</v>
      </c>
      <c r="I96" s="264" t="s">
        <v>195</v>
      </c>
      <c r="J96" s="122">
        <v>6</v>
      </c>
      <c r="K96" s="129" t="str">
        <f>VLOOKUP(J96,'Hiperlinks - refugo'!$B$2:$C$9,2,0)</f>
        <v>Outros</v>
      </c>
      <c r="L96" s="179" t="s">
        <v>458</v>
      </c>
      <c r="M96" s="152">
        <f t="shared" si="3"/>
        <v>43271</v>
      </c>
      <c r="N96" s="92"/>
    </row>
    <row r="97" spans="1:14" s="32" customFormat="1" ht="15" customHeight="1">
      <c r="A97" s="121">
        <v>3</v>
      </c>
      <c r="B97" s="129" t="str">
        <f>VLOOKUP(A97,'Hiperlinks - refugo'!$B$11:$C$29,2,0)</f>
        <v>PIU Arco Tietê</v>
      </c>
      <c r="C97" s="122"/>
      <c r="D97" s="122"/>
      <c r="E97" s="128" t="e">
        <f>VLOOKUP(D97,'Hiperlinks - refugo'!$B$34:$C$47,2,0)</f>
        <v>#N/A</v>
      </c>
      <c r="F97" s="122"/>
      <c r="G97" s="122"/>
      <c r="H97" s="149" t="s">
        <v>196</v>
      </c>
      <c r="I97" s="264" t="s">
        <v>195</v>
      </c>
      <c r="J97" s="122">
        <v>6</v>
      </c>
      <c r="K97" s="129" t="str">
        <f>VLOOKUP(J97,'Hiperlinks - refugo'!$B$2:$C$9,2,0)</f>
        <v>Outros</v>
      </c>
      <c r="L97" s="179" t="s">
        <v>458</v>
      </c>
      <c r="M97" s="152">
        <f t="shared" si="3"/>
        <v>43271</v>
      </c>
      <c r="N97" s="92"/>
    </row>
    <row r="98" spans="1:14" s="32" customFormat="1" ht="15" customHeight="1">
      <c r="A98" s="121">
        <v>3</v>
      </c>
      <c r="B98" s="129" t="str">
        <f>VLOOKUP(A98,'Hiperlinks - refugo'!$B$11:$C$29,2,0)</f>
        <v>PIU Arco Tietê</v>
      </c>
      <c r="C98" s="122"/>
      <c r="D98" s="122"/>
      <c r="E98" s="128" t="e">
        <f>VLOOKUP(D98,'Hiperlinks - refugo'!$B$34:$C$47,2,0)</f>
        <v>#N/A</v>
      </c>
      <c r="F98" s="122"/>
      <c r="G98" s="122"/>
      <c r="H98" s="149" t="s">
        <v>197</v>
      </c>
      <c r="I98" s="264" t="s">
        <v>198</v>
      </c>
      <c r="J98" s="122">
        <v>5</v>
      </c>
      <c r="K98" s="129" t="str">
        <f>VLOOKUP(J98,'Hiperlinks - refugo'!$B$2:$C$9,2,0)</f>
        <v>Reuniões Bilateriais</v>
      </c>
      <c r="L98" s="179" t="s">
        <v>458</v>
      </c>
      <c r="M98" s="152">
        <f t="shared" si="3"/>
        <v>43271</v>
      </c>
      <c r="N98" s="92"/>
    </row>
    <row r="99" spans="1:14" s="32" customFormat="1" ht="15" customHeight="1">
      <c r="A99" s="121">
        <v>3</v>
      </c>
      <c r="B99" s="129" t="str">
        <f>VLOOKUP(A99,'Hiperlinks - refugo'!$B$11:$C$29,2,0)</f>
        <v>PIU Arco Tietê</v>
      </c>
      <c r="C99" s="122"/>
      <c r="D99" s="122"/>
      <c r="E99" s="128" t="e">
        <f>VLOOKUP(D99,'Hiperlinks - refugo'!$B$34:$C$47,2,0)</f>
        <v>#N/A</v>
      </c>
      <c r="F99" s="122"/>
      <c r="G99" s="122"/>
      <c r="H99" s="149" t="s">
        <v>199</v>
      </c>
      <c r="I99" s="264" t="s">
        <v>198</v>
      </c>
      <c r="J99" s="122">
        <v>5</v>
      </c>
      <c r="K99" s="129" t="str">
        <f>VLOOKUP(J99,'Hiperlinks - refugo'!$B$2:$C$9,2,0)</f>
        <v>Reuniões Bilateriais</v>
      </c>
      <c r="L99" s="179" t="s">
        <v>458</v>
      </c>
      <c r="M99" s="152">
        <f t="shared" si="3"/>
        <v>43271</v>
      </c>
      <c r="N99" s="92"/>
    </row>
    <row r="100" spans="1:14" s="32" customFormat="1" ht="22.5" customHeight="1">
      <c r="A100" s="115">
        <v>3</v>
      </c>
      <c r="B100" s="130" t="str">
        <f>VLOOKUP(A100,'Hiperlinks - refugo'!$B$11:$C$29,2,0)</f>
        <v>PIU Arco Tietê</v>
      </c>
      <c r="C100" s="123"/>
      <c r="D100" s="123"/>
      <c r="E100" s="128" t="e">
        <f>VLOOKUP(D100,'Hiperlinks - refugo'!$B$34:$C$47,2,0)</f>
        <v>#N/A</v>
      </c>
      <c r="F100" s="123"/>
      <c r="G100" s="123"/>
      <c r="H100" s="164" t="s">
        <v>200</v>
      </c>
      <c r="I100" s="260" t="s">
        <v>201</v>
      </c>
      <c r="J100" s="122">
        <v>6</v>
      </c>
      <c r="K100" s="129" t="str">
        <f>VLOOKUP(J100,'Hiperlinks - refugo'!$B$2:$C$9,2,0)</f>
        <v>Outros</v>
      </c>
      <c r="L100" s="179" t="s">
        <v>458</v>
      </c>
      <c r="M100" s="152">
        <f t="shared" si="3"/>
        <v>43271</v>
      </c>
      <c r="N100" s="92"/>
    </row>
    <row r="101" spans="1:14" s="32" customFormat="1" ht="15" customHeight="1">
      <c r="A101" s="115">
        <v>3</v>
      </c>
      <c r="B101" s="130" t="str">
        <f>VLOOKUP(A101,'Hiperlinks - refugo'!$B$11:$C$29,2,0)</f>
        <v>PIU Arco Tietê</v>
      </c>
      <c r="C101" s="123"/>
      <c r="D101" s="123"/>
      <c r="E101" s="128" t="e">
        <f>VLOOKUP(D101,'Hiperlinks - refugo'!$B$34:$C$47,2,0)</f>
        <v>#N/A</v>
      </c>
      <c r="F101" s="123"/>
      <c r="G101" s="123"/>
      <c r="H101" s="164" t="s">
        <v>202</v>
      </c>
      <c r="I101" s="265" t="s">
        <v>203</v>
      </c>
      <c r="J101" s="122">
        <v>4</v>
      </c>
      <c r="K101" s="129" t="str">
        <f>VLOOKUP(J101,'Hiperlinks - refugo'!$B$2:$C$9,2,0)</f>
        <v>Audiência Pública</v>
      </c>
      <c r="L101" s="179" t="s">
        <v>458</v>
      </c>
      <c r="M101" s="152">
        <f t="shared" si="3"/>
        <v>43271</v>
      </c>
      <c r="N101" s="92"/>
    </row>
    <row r="102" spans="1:14" s="32" customFormat="1" ht="15" customHeight="1">
      <c r="A102" s="115">
        <v>3</v>
      </c>
      <c r="B102" s="130" t="str">
        <f>VLOOKUP(A102,'Hiperlinks - refugo'!$B$11:$C$29,2,0)</f>
        <v>PIU Arco Tietê</v>
      </c>
      <c r="C102" s="123"/>
      <c r="D102" s="123"/>
      <c r="E102" s="128" t="e">
        <f>VLOOKUP(D102,'Hiperlinks - refugo'!$B$34:$C$47,2,0)</f>
        <v>#N/A</v>
      </c>
      <c r="F102" s="123"/>
      <c r="G102" s="123"/>
      <c r="H102" s="164" t="s">
        <v>204</v>
      </c>
      <c r="I102" s="265" t="s">
        <v>205</v>
      </c>
      <c r="J102" s="122">
        <v>4</v>
      </c>
      <c r="K102" s="129" t="str">
        <f>VLOOKUP(J102,'Hiperlinks - refugo'!$B$2:$C$9,2,0)</f>
        <v>Audiência Pública</v>
      </c>
      <c r="L102" s="179" t="s">
        <v>458</v>
      </c>
      <c r="M102" s="152">
        <f t="shared" si="3"/>
        <v>43271</v>
      </c>
      <c r="N102" s="92"/>
    </row>
    <row r="103" spans="1:14" s="32" customFormat="1" ht="15" customHeight="1">
      <c r="A103" s="116">
        <v>3</v>
      </c>
      <c r="B103" s="133" t="str">
        <f>VLOOKUP(A103,'Hiperlinks - refugo'!$B$11:$C$29,2,0)</f>
        <v>PIU Arco Tietê</v>
      </c>
      <c r="C103" s="120"/>
      <c r="D103" s="120"/>
      <c r="E103" s="128" t="e">
        <f>VLOOKUP(D103,'Hiperlinks - refugo'!$B$34:$C$47,2,0)</f>
        <v>#N/A</v>
      </c>
      <c r="F103" s="120"/>
      <c r="G103" s="120"/>
      <c r="H103" s="133" t="s">
        <v>770</v>
      </c>
      <c r="I103" s="266" t="s">
        <v>769</v>
      </c>
      <c r="J103" s="135">
        <v>6</v>
      </c>
      <c r="K103" s="129" t="str">
        <f>VLOOKUP(J103,'Hiperlinks - refugo'!$B$2:$C$9,2,0)</f>
        <v>Outros</v>
      </c>
      <c r="L103" s="179" t="s">
        <v>458</v>
      </c>
      <c r="M103" s="152">
        <v>43279</v>
      </c>
      <c r="N103" s="92"/>
    </row>
    <row r="104" spans="1:14" s="32" customFormat="1" ht="15" customHeight="1">
      <c r="A104" s="116">
        <v>3</v>
      </c>
      <c r="B104" s="133" t="str">
        <f>VLOOKUP(A104,'Hiperlinks - refugo'!$B$11:$C$29,2,0)</f>
        <v>PIU Arco Tietê</v>
      </c>
      <c r="C104" s="120"/>
      <c r="D104" s="120"/>
      <c r="E104" s="128" t="e">
        <f>VLOOKUP(D104,'Hiperlinks - refugo'!$B$34:$C$47,2,0)</f>
        <v>#N/A</v>
      </c>
      <c r="F104" s="120"/>
      <c r="G104" s="120"/>
      <c r="H104" s="133" t="s">
        <v>772</v>
      </c>
      <c r="I104" s="266" t="s">
        <v>771</v>
      </c>
      <c r="J104" s="135">
        <v>6</v>
      </c>
      <c r="K104" s="129" t="str">
        <f>VLOOKUP(J104,'Hiperlinks - refugo'!$B$2:$C$9,2,0)</f>
        <v>Outros</v>
      </c>
      <c r="L104" s="179" t="s">
        <v>458</v>
      </c>
      <c r="M104" s="152">
        <v>43279</v>
      </c>
      <c r="N104" s="92"/>
    </row>
    <row r="105" spans="1:14" s="32" customFormat="1" ht="15" customHeight="1">
      <c r="A105" s="116">
        <v>3</v>
      </c>
      <c r="B105" s="133" t="str">
        <f>VLOOKUP(A105,'Hiperlinks - refugo'!$B$11:$C$29,2,0)</f>
        <v>PIU Arco Tietê</v>
      </c>
      <c r="C105" s="120"/>
      <c r="D105" s="120"/>
      <c r="E105" s="128" t="e">
        <f>VLOOKUP(D105,'Hiperlinks - refugo'!$B$34:$C$47,2,0)</f>
        <v>#N/A</v>
      </c>
      <c r="F105" s="120"/>
      <c r="G105" s="120"/>
      <c r="H105" s="133" t="s">
        <v>773</v>
      </c>
      <c r="I105" s="266" t="s">
        <v>174</v>
      </c>
      <c r="J105" s="135">
        <v>6</v>
      </c>
      <c r="K105" s="129" t="str">
        <f>VLOOKUP(J105,'Hiperlinks - refugo'!$B$2:$C$9,2,0)</f>
        <v>Outros</v>
      </c>
      <c r="L105" s="179" t="s">
        <v>458</v>
      </c>
      <c r="M105" s="152">
        <v>43279</v>
      </c>
      <c r="N105" s="92"/>
    </row>
    <row r="106" spans="1:14" s="32" customFormat="1" ht="15" customHeight="1">
      <c r="A106" s="116">
        <v>3</v>
      </c>
      <c r="B106" s="133" t="str">
        <f>VLOOKUP(A106,'Hiperlinks - refugo'!$B$11:$C$29,2,0)</f>
        <v>PIU Arco Tietê</v>
      </c>
      <c r="C106" s="120"/>
      <c r="D106" s="120"/>
      <c r="E106" s="128" t="e">
        <f>VLOOKUP(D106,'Hiperlinks - refugo'!$B$34:$C$47,2,0)</f>
        <v>#N/A</v>
      </c>
      <c r="F106" s="120"/>
      <c r="G106" s="120"/>
      <c r="H106" s="133" t="s">
        <v>775</v>
      </c>
      <c r="I106" s="266" t="s">
        <v>774</v>
      </c>
      <c r="J106" s="135">
        <v>6</v>
      </c>
      <c r="K106" s="129" t="str">
        <f>VLOOKUP(J106,'Hiperlinks - refugo'!$B$2:$C$9,2,0)</f>
        <v>Outros</v>
      </c>
      <c r="L106" s="179" t="s">
        <v>458</v>
      </c>
      <c r="M106" s="152">
        <v>43279</v>
      </c>
      <c r="N106" s="92"/>
    </row>
    <row r="107" spans="1:14" s="32" customFormat="1" ht="15" customHeight="1">
      <c r="A107" s="116">
        <v>3</v>
      </c>
      <c r="B107" s="133" t="str">
        <f>VLOOKUP(A107,'Hiperlinks - refugo'!$B$11:$C$29,2,0)</f>
        <v>PIU Arco Tietê</v>
      </c>
      <c r="C107" s="120"/>
      <c r="D107" s="120"/>
      <c r="E107" s="128" t="e">
        <f>VLOOKUP(D107,'Hiperlinks - refugo'!$B$34:$C$47,2,0)</f>
        <v>#N/A</v>
      </c>
      <c r="F107" s="120"/>
      <c r="G107" s="120"/>
      <c r="H107" s="133" t="s">
        <v>777</v>
      </c>
      <c r="I107" s="266" t="s">
        <v>776</v>
      </c>
      <c r="J107" s="135">
        <v>6</v>
      </c>
      <c r="K107" s="129" t="str">
        <f>VLOOKUP(J107,'Hiperlinks - refugo'!$B$2:$C$9,2,0)</f>
        <v>Outros</v>
      </c>
      <c r="L107" s="179" t="s">
        <v>458</v>
      </c>
      <c r="M107" s="152">
        <v>43279</v>
      </c>
      <c r="N107" s="92"/>
    </row>
    <row r="108" spans="1:14" s="32" customFormat="1" ht="15" customHeight="1">
      <c r="A108" s="116">
        <v>3</v>
      </c>
      <c r="B108" s="133" t="str">
        <f>VLOOKUP(A108,'Hiperlinks - refugo'!$B$11:$C$29,2,0)</f>
        <v>PIU Arco Tietê</v>
      </c>
      <c r="C108" s="120"/>
      <c r="D108" s="120"/>
      <c r="E108" s="128" t="e">
        <f>VLOOKUP(D108,'Hiperlinks - refugo'!$B$34:$C$47,2,0)</f>
        <v>#N/A</v>
      </c>
      <c r="F108" s="120"/>
      <c r="G108" s="120"/>
      <c r="H108" s="174" t="s">
        <v>759</v>
      </c>
      <c r="I108" s="266" t="s">
        <v>762</v>
      </c>
      <c r="J108" s="135">
        <v>6</v>
      </c>
      <c r="K108" s="129" t="str">
        <f>VLOOKUP(J108,'Hiperlinks - refugo'!$B$2:$C$9,2,0)</f>
        <v>Outros</v>
      </c>
      <c r="L108" s="179" t="s">
        <v>458</v>
      </c>
      <c r="M108" s="152">
        <v>43279</v>
      </c>
      <c r="N108" s="92"/>
    </row>
    <row r="109" spans="1:14" s="32" customFormat="1" ht="15" customHeight="1">
      <c r="A109" s="116">
        <v>3</v>
      </c>
      <c r="B109" s="133" t="str">
        <f>VLOOKUP(A109,'Hiperlinks - refugo'!$B$11:$C$29,2,0)</f>
        <v>PIU Arco Tietê</v>
      </c>
      <c r="C109" s="120"/>
      <c r="D109" s="120"/>
      <c r="E109" s="128" t="e">
        <f>VLOOKUP(D109,'Hiperlinks - refugo'!$B$34:$C$47,2,0)</f>
        <v>#N/A</v>
      </c>
      <c r="F109" s="120"/>
      <c r="G109" s="120"/>
      <c r="H109" s="174" t="s">
        <v>761</v>
      </c>
      <c r="I109" s="266" t="s">
        <v>763</v>
      </c>
      <c r="J109" s="135">
        <v>6</v>
      </c>
      <c r="K109" s="129" t="str">
        <f>VLOOKUP(J109,'Hiperlinks - refugo'!$B$2:$C$9,2,0)</f>
        <v>Outros</v>
      </c>
      <c r="L109" s="179" t="s">
        <v>458</v>
      </c>
      <c r="M109" s="152">
        <v>43279</v>
      </c>
      <c r="N109" s="92"/>
    </row>
    <row r="110" spans="1:14" s="32" customFormat="1" ht="15" customHeight="1">
      <c r="A110" s="116">
        <v>3</v>
      </c>
      <c r="B110" s="133" t="str">
        <f>VLOOKUP(A110,'Hiperlinks - refugo'!$B$11:$C$29,2,0)</f>
        <v>PIU Arco Tietê</v>
      </c>
      <c r="C110" s="120"/>
      <c r="D110" s="120"/>
      <c r="E110" s="128" t="e">
        <f>VLOOKUP(D110,'Hiperlinks - refugo'!$B$34:$C$47,2,0)</f>
        <v>#N/A</v>
      </c>
      <c r="F110" s="120"/>
      <c r="G110" s="120"/>
      <c r="H110" s="174" t="s">
        <v>760</v>
      </c>
      <c r="I110" s="266" t="s">
        <v>764</v>
      </c>
      <c r="J110" s="135">
        <v>6</v>
      </c>
      <c r="K110" s="129" t="str">
        <f>VLOOKUP(J110,'Hiperlinks - refugo'!$B$2:$C$9,2,0)</f>
        <v>Outros</v>
      </c>
      <c r="L110" s="179" t="s">
        <v>458</v>
      </c>
      <c r="M110" s="152">
        <v>43279</v>
      </c>
      <c r="N110" s="92"/>
    </row>
    <row r="111" spans="1:14" s="32" customFormat="1" ht="15" customHeight="1">
      <c r="A111" s="116">
        <v>3</v>
      </c>
      <c r="B111" s="133" t="str">
        <f>VLOOKUP(A111,'Hiperlinks - refugo'!$B$11:$C$29,2,0)</f>
        <v>PIU Arco Tietê</v>
      </c>
      <c r="C111" s="120"/>
      <c r="D111" s="120"/>
      <c r="E111" s="128" t="e">
        <f>VLOOKUP(D111,'Hiperlinks - refugo'!$B$34:$C$47,2,0)</f>
        <v>#N/A</v>
      </c>
      <c r="F111" s="120"/>
      <c r="G111" s="120"/>
      <c r="H111" s="133" t="s">
        <v>758</v>
      </c>
      <c r="I111" s="266" t="s">
        <v>757</v>
      </c>
      <c r="J111" s="135">
        <v>6</v>
      </c>
      <c r="K111" s="129" t="str">
        <f>VLOOKUP(J111,'Hiperlinks - refugo'!$B$2:$C$9,2,0)</f>
        <v>Outros</v>
      </c>
      <c r="L111" s="179" t="s">
        <v>458</v>
      </c>
      <c r="M111" s="152">
        <v>43279</v>
      </c>
      <c r="N111" s="92"/>
    </row>
    <row r="112" spans="1:14" s="32" customFormat="1" ht="15" customHeight="1">
      <c r="A112" s="116">
        <v>3</v>
      </c>
      <c r="B112" s="133" t="str">
        <f>VLOOKUP(A112,'Hiperlinks - refugo'!$B$11:$C$29,2,0)</f>
        <v>PIU Arco Tietê</v>
      </c>
      <c r="C112" s="120"/>
      <c r="D112" s="120"/>
      <c r="E112" s="128" t="e">
        <f>VLOOKUP(D112,'Hiperlinks - refugo'!$B$34:$C$47,2,0)</f>
        <v>#N/A</v>
      </c>
      <c r="F112" s="120"/>
      <c r="G112" s="120"/>
      <c r="H112" s="133" t="s">
        <v>768</v>
      </c>
      <c r="I112" s="266" t="s">
        <v>765</v>
      </c>
      <c r="J112" s="135">
        <v>6</v>
      </c>
      <c r="K112" s="129" t="str">
        <f>VLOOKUP(J112,'Hiperlinks - refugo'!$B$2:$C$9,2,0)</f>
        <v>Outros</v>
      </c>
      <c r="L112" s="179" t="s">
        <v>458</v>
      </c>
      <c r="M112" s="152">
        <v>43279</v>
      </c>
      <c r="N112" s="92"/>
    </row>
    <row r="113" spans="1:14" s="32" customFormat="1" ht="15" customHeight="1">
      <c r="A113" s="116">
        <v>3</v>
      </c>
      <c r="B113" s="133" t="str">
        <f>VLOOKUP(A113,'Hiperlinks - refugo'!$B$11:$C$29,2,0)</f>
        <v>PIU Arco Tietê</v>
      </c>
      <c r="C113" s="120"/>
      <c r="D113" s="120"/>
      <c r="E113" s="128" t="e">
        <f>VLOOKUP(D113,'Hiperlinks - refugo'!$B$34:$C$47,2,0)</f>
        <v>#N/A</v>
      </c>
      <c r="F113" s="120"/>
      <c r="G113" s="120"/>
      <c r="H113" s="133" t="s">
        <v>767</v>
      </c>
      <c r="I113" s="266" t="s">
        <v>766</v>
      </c>
      <c r="J113" s="135">
        <v>6</v>
      </c>
      <c r="K113" s="129" t="str">
        <f>VLOOKUP(J113,'Hiperlinks - refugo'!$B$2:$C$9,2,0)</f>
        <v>Outros</v>
      </c>
      <c r="L113" s="179" t="s">
        <v>458</v>
      </c>
      <c r="M113" s="152">
        <v>43279</v>
      </c>
      <c r="N113" s="92"/>
    </row>
    <row r="114" spans="1:14" s="32" customFormat="1" ht="15" customHeight="1">
      <c r="A114" s="121">
        <v>3</v>
      </c>
      <c r="B114" s="129" t="str">
        <f>VLOOKUP(A114,'Hiperlinks - refugo'!$B$11:$C$29,2,0)</f>
        <v>PIU Arco Tietê</v>
      </c>
      <c r="C114" s="122"/>
      <c r="D114" s="122"/>
      <c r="E114" s="128" t="e">
        <f>VLOOKUP(D114,'Hiperlinks - refugo'!$B$34:$C$47,2,0)</f>
        <v>#N/A</v>
      </c>
      <c r="F114" s="122"/>
      <c r="G114" s="122"/>
      <c r="H114" s="149" t="s">
        <v>26</v>
      </c>
      <c r="I114" s="262" t="s">
        <v>206</v>
      </c>
      <c r="J114" s="122">
        <v>3</v>
      </c>
      <c r="K114" s="129" t="str">
        <f>VLOOKUP(J114,'Hiperlinks - refugo'!$B$2:$C$9,2,0)</f>
        <v>Consulta Minuta</v>
      </c>
      <c r="L114" s="179" t="s">
        <v>458</v>
      </c>
      <c r="M114" s="152">
        <f t="shared" ref="M114:M140" si="4">$M$2</f>
        <v>43271</v>
      </c>
      <c r="N114" s="92"/>
    </row>
    <row r="115" spans="1:14" s="32" customFormat="1" ht="15" customHeight="1">
      <c r="A115" s="121">
        <v>3</v>
      </c>
      <c r="B115" s="129" t="str">
        <f>VLOOKUP(A115,'Hiperlinks - refugo'!$B$11:$C$29,2,0)</f>
        <v>PIU Arco Tietê</v>
      </c>
      <c r="C115" s="122"/>
      <c r="D115" s="122"/>
      <c r="E115" s="128" t="e">
        <f>VLOOKUP(D115,'Hiperlinks - refugo'!$B$34:$C$47,2,0)</f>
        <v>#N/A</v>
      </c>
      <c r="F115" s="122"/>
      <c r="G115" s="122"/>
      <c r="H115" s="149" t="s">
        <v>18</v>
      </c>
      <c r="I115" s="262" t="s">
        <v>395</v>
      </c>
      <c r="J115" s="122">
        <v>3</v>
      </c>
      <c r="K115" s="129" t="str">
        <f>VLOOKUP(J115,'Hiperlinks - refugo'!$B$2:$C$9,2,0)</f>
        <v>Consulta Minuta</v>
      </c>
      <c r="L115" s="179" t="s">
        <v>458</v>
      </c>
      <c r="M115" s="152">
        <f t="shared" si="4"/>
        <v>43271</v>
      </c>
      <c r="N115" s="92"/>
    </row>
    <row r="116" spans="1:14" s="32" customFormat="1" ht="15" customHeight="1">
      <c r="A116" s="121">
        <v>3</v>
      </c>
      <c r="B116" s="129" t="str">
        <f>VLOOKUP(A116,'Hiperlinks - refugo'!$B$11:$C$29,2,0)</f>
        <v>PIU Arco Tietê</v>
      </c>
      <c r="C116" s="122"/>
      <c r="D116" s="122"/>
      <c r="E116" s="128" t="e">
        <f>VLOOKUP(D116,'Hiperlinks - refugo'!$B$34:$C$47,2,0)</f>
        <v>#N/A</v>
      </c>
      <c r="F116" s="122"/>
      <c r="G116" s="122"/>
      <c r="H116" s="149" t="s">
        <v>207</v>
      </c>
      <c r="I116" s="262" t="s">
        <v>208</v>
      </c>
      <c r="J116" s="122">
        <v>3</v>
      </c>
      <c r="K116" s="129" t="str">
        <f>VLOOKUP(J116,'Hiperlinks - refugo'!$B$2:$C$9,2,0)</f>
        <v>Consulta Minuta</v>
      </c>
      <c r="L116" s="179" t="s">
        <v>458</v>
      </c>
      <c r="M116" s="152">
        <f t="shared" si="4"/>
        <v>43271</v>
      </c>
      <c r="N116" s="92"/>
    </row>
    <row r="117" spans="1:14" s="32" customFormat="1" ht="15" customHeight="1">
      <c r="A117" s="121">
        <v>3</v>
      </c>
      <c r="B117" s="129" t="str">
        <f>VLOOKUP(A117,'Hiperlinks - refugo'!$B$11:$C$29,2,0)</f>
        <v>PIU Arco Tietê</v>
      </c>
      <c r="C117" s="122"/>
      <c r="D117" s="122"/>
      <c r="E117" s="128" t="e">
        <f>VLOOKUP(D117,'Hiperlinks - refugo'!$B$34:$C$47,2,0)</f>
        <v>#N/A</v>
      </c>
      <c r="F117" s="122"/>
      <c r="G117" s="122"/>
      <c r="H117" s="149" t="s">
        <v>22</v>
      </c>
      <c r="I117" s="262" t="s">
        <v>209</v>
      </c>
      <c r="J117" s="122">
        <v>4</v>
      </c>
      <c r="K117" s="129" t="str">
        <f>VLOOKUP(J117,'Hiperlinks - refugo'!$B$2:$C$9,2,0)</f>
        <v>Audiência Pública</v>
      </c>
      <c r="L117" s="179" t="s">
        <v>458</v>
      </c>
      <c r="M117" s="152">
        <f t="shared" si="4"/>
        <v>43271</v>
      </c>
      <c r="N117" s="92"/>
    </row>
    <row r="118" spans="1:14" s="32" customFormat="1" ht="15" customHeight="1">
      <c r="A118" s="121">
        <v>3</v>
      </c>
      <c r="B118" s="129" t="str">
        <f>VLOOKUP(A118,'Hiperlinks - refugo'!$B$11:$C$29,2,0)</f>
        <v>PIU Arco Tietê</v>
      </c>
      <c r="C118" s="122"/>
      <c r="D118" s="122"/>
      <c r="E118" s="128" t="e">
        <f>VLOOKUP(D118,'Hiperlinks - refugo'!$B$34:$C$47,2,0)</f>
        <v>#N/A</v>
      </c>
      <c r="F118" s="122"/>
      <c r="G118" s="122"/>
      <c r="H118" s="149" t="s">
        <v>83</v>
      </c>
      <c r="I118" s="262" t="s">
        <v>210</v>
      </c>
      <c r="J118" s="122">
        <v>3</v>
      </c>
      <c r="K118" s="129" t="str">
        <f>VLOOKUP(J118,'Hiperlinks - refugo'!$B$2:$C$9,2,0)</f>
        <v>Consulta Minuta</v>
      </c>
      <c r="L118" s="179" t="s">
        <v>458</v>
      </c>
      <c r="M118" s="152">
        <f t="shared" si="4"/>
        <v>43271</v>
      </c>
      <c r="N118" s="92"/>
    </row>
    <row r="119" spans="1:14" s="32" customFormat="1" ht="15" customHeight="1">
      <c r="A119" s="114">
        <v>3</v>
      </c>
      <c r="B119" s="128" t="str">
        <f>VLOOKUP(A119,'Hiperlinks - refugo'!$B$11:$C$29,2,0)</f>
        <v>PIU Arco Tietê</v>
      </c>
      <c r="C119" s="119"/>
      <c r="D119" s="122"/>
      <c r="E119" s="128" t="e">
        <f>VLOOKUP(D119,'Hiperlinks - refugo'!$B$34:$C$47,2,0)</f>
        <v>#N/A</v>
      </c>
      <c r="F119" s="122"/>
      <c r="G119" s="122"/>
      <c r="H119" s="149" t="s">
        <v>211</v>
      </c>
      <c r="I119" s="262" t="s">
        <v>212</v>
      </c>
      <c r="J119" s="122">
        <v>3</v>
      </c>
      <c r="K119" s="129" t="str">
        <f>VLOOKUP(J119,'Hiperlinks - refugo'!$B$2:$C$9,2,0)</f>
        <v>Consulta Minuta</v>
      </c>
      <c r="L119" s="179" t="s">
        <v>458</v>
      </c>
      <c r="M119" s="152">
        <f t="shared" si="4"/>
        <v>43271</v>
      </c>
      <c r="N119" s="92"/>
    </row>
    <row r="120" spans="1:14" s="32" customFormat="1" ht="15" customHeight="1">
      <c r="A120" s="114">
        <v>3</v>
      </c>
      <c r="B120" s="128" t="str">
        <f>VLOOKUP(A120,'Hiperlinks - refugo'!$B$11:$C$29,2,0)</f>
        <v>PIU Arco Tietê</v>
      </c>
      <c r="C120" s="119"/>
      <c r="D120" s="122"/>
      <c r="E120" s="128" t="e">
        <f>VLOOKUP(D120,'Hiperlinks - refugo'!$B$34:$C$47,2,0)</f>
        <v>#N/A</v>
      </c>
      <c r="F120" s="122"/>
      <c r="G120" s="122"/>
      <c r="H120" s="149" t="s">
        <v>213</v>
      </c>
      <c r="I120" s="262" t="s">
        <v>214</v>
      </c>
      <c r="J120" s="122">
        <v>3</v>
      </c>
      <c r="K120" s="129" t="str">
        <f>VLOOKUP(J120,'Hiperlinks - refugo'!$B$2:$C$9,2,0)</f>
        <v>Consulta Minuta</v>
      </c>
      <c r="L120" s="179" t="s">
        <v>458</v>
      </c>
      <c r="M120" s="152">
        <f t="shared" si="4"/>
        <v>43271</v>
      </c>
      <c r="N120" s="92"/>
    </row>
    <row r="121" spans="1:14" s="32" customFormat="1" ht="15" customHeight="1">
      <c r="A121" s="114">
        <v>3</v>
      </c>
      <c r="B121" s="128" t="str">
        <f>VLOOKUP(A121,'Hiperlinks - refugo'!$B$11:$C$29,2,0)</f>
        <v>PIU Arco Tietê</v>
      </c>
      <c r="C121" s="119"/>
      <c r="D121" s="122"/>
      <c r="E121" s="128" t="e">
        <f>VLOOKUP(D121,'Hiperlinks - refugo'!$B$34:$C$47,2,0)</f>
        <v>#N/A</v>
      </c>
      <c r="F121" s="122"/>
      <c r="G121" s="122"/>
      <c r="H121" s="149" t="s">
        <v>215</v>
      </c>
      <c r="I121" s="262" t="s">
        <v>216</v>
      </c>
      <c r="J121" s="122">
        <v>3</v>
      </c>
      <c r="K121" s="129" t="str">
        <f>VLOOKUP(J121,'Hiperlinks - refugo'!$B$2:$C$9,2,0)</f>
        <v>Consulta Minuta</v>
      </c>
      <c r="L121" s="179" t="s">
        <v>458</v>
      </c>
      <c r="M121" s="152">
        <f t="shared" si="4"/>
        <v>43271</v>
      </c>
      <c r="N121" s="92"/>
    </row>
    <row r="122" spans="1:14" s="32" customFormat="1" ht="15" customHeight="1">
      <c r="A122" s="114">
        <v>3</v>
      </c>
      <c r="B122" s="128" t="str">
        <f>VLOOKUP(A122,'Hiperlinks - refugo'!$B$11:$C$29,2,0)</f>
        <v>PIU Arco Tietê</v>
      </c>
      <c r="C122" s="119"/>
      <c r="D122" s="122"/>
      <c r="E122" s="128" t="e">
        <f>VLOOKUP(D122,'Hiperlinks - refugo'!$B$34:$C$47,2,0)</f>
        <v>#N/A</v>
      </c>
      <c r="F122" s="122"/>
      <c r="G122" s="122"/>
      <c r="H122" s="149" t="s">
        <v>217</v>
      </c>
      <c r="I122" s="262" t="s">
        <v>218</v>
      </c>
      <c r="J122" s="122">
        <v>3</v>
      </c>
      <c r="K122" s="129" t="str">
        <f>VLOOKUP(J122,'Hiperlinks - refugo'!$B$2:$C$9,2,0)</f>
        <v>Consulta Minuta</v>
      </c>
      <c r="L122" s="179" t="s">
        <v>458</v>
      </c>
      <c r="M122" s="152">
        <f t="shared" si="4"/>
        <v>43271</v>
      </c>
      <c r="N122" s="92"/>
    </row>
    <row r="123" spans="1:14" s="32" customFormat="1" ht="15" customHeight="1">
      <c r="A123" s="114">
        <v>3</v>
      </c>
      <c r="B123" s="128" t="str">
        <f>VLOOKUP(A123,'Hiperlinks - refugo'!$B$11:$C$29,2,0)</f>
        <v>PIU Arco Tietê</v>
      </c>
      <c r="C123" s="119"/>
      <c r="D123" s="122"/>
      <c r="E123" s="128" t="e">
        <f>VLOOKUP(D123,'Hiperlinks - refugo'!$B$34:$C$47,2,0)</f>
        <v>#N/A</v>
      </c>
      <c r="F123" s="122"/>
      <c r="G123" s="122"/>
      <c r="H123" s="149" t="s">
        <v>219</v>
      </c>
      <c r="I123" s="262" t="s">
        <v>220</v>
      </c>
      <c r="J123" s="122">
        <v>3</v>
      </c>
      <c r="K123" s="129" t="str">
        <f>VLOOKUP(J123,'Hiperlinks - refugo'!$B$2:$C$9,2,0)</f>
        <v>Consulta Minuta</v>
      </c>
      <c r="L123" s="179" t="s">
        <v>458</v>
      </c>
      <c r="M123" s="152">
        <f t="shared" si="4"/>
        <v>43271</v>
      </c>
      <c r="N123" s="92"/>
    </row>
    <row r="124" spans="1:14" s="32" customFormat="1" ht="15" customHeight="1">
      <c r="A124" s="114">
        <v>3</v>
      </c>
      <c r="B124" s="128" t="str">
        <f>VLOOKUP(A124,'Hiperlinks - refugo'!$B$11:$C$29,2,0)</f>
        <v>PIU Arco Tietê</v>
      </c>
      <c r="C124" s="119"/>
      <c r="D124" s="122"/>
      <c r="E124" s="128" t="e">
        <f>VLOOKUP(D124,'Hiperlinks - refugo'!$B$34:$C$47,2,0)</f>
        <v>#N/A</v>
      </c>
      <c r="F124" s="122"/>
      <c r="G124" s="122"/>
      <c r="H124" s="149" t="s">
        <v>221</v>
      </c>
      <c r="I124" s="262" t="s">
        <v>222</v>
      </c>
      <c r="J124" s="122">
        <v>3</v>
      </c>
      <c r="K124" s="129" t="str">
        <f>VLOOKUP(J124,'Hiperlinks - refugo'!$B$2:$C$9,2,0)</f>
        <v>Consulta Minuta</v>
      </c>
      <c r="L124" s="179" t="s">
        <v>458</v>
      </c>
      <c r="M124" s="152">
        <f t="shared" si="4"/>
        <v>43271</v>
      </c>
      <c r="N124" s="92"/>
    </row>
    <row r="125" spans="1:14" s="32" customFormat="1" ht="15" customHeight="1">
      <c r="A125" s="114">
        <v>3</v>
      </c>
      <c r="B125" s="128" t="str">
        <f>VLOOKUP(A125,'Hiperlinks - refugo'!$B$11:$C$29,2,0)</f>
        <v>PIU Arco Tietê</v>
      </c>
      <c r="C125" s="119"/>
      <c r="D125" s="122"/>
      <c r="E125" s="128" t="e">
        <f>VLOOKUP(D125,'Hiperlinks - refugo'!$B$34:$C$47,2,0)</f>
        <v>#N/A</v>
      </c>
      <c r="F125" s="122"/>
      <c r="G125" s="122"/>
      <c r="H125" s="149" t="s">
        <v>223</v>
      </c>
      <c r="I125" s="262" t="s">
        <v>224</v>
      </c>
      <c r="J125" s="122">
        <v>3</v>
      </c>
      <c r="K125" s="129" t="str">
        <f>VLOOKUP(J125,'Hiperlinks - refugo'!$B$2:$C$9,2,0)</f>
        <v>Consulta Minuta</v>
      </c>
      <c r="L125" s="179" t="s">
        <v>458</v>
      </c>
      <c r="M125" s="152">
        <f t="shared" si="4"/>
        <v>43271</v>
      </c>
      <c r="N125" s="92"/>
    </row>
    <row r="126" spans="1:14" s="32" customFormat="1" ht="15" customHeight="1">
      <c r="A126" s="114">
        <v>3</v>
      </c>
      <c r="B126" s="128" t="str">
        <f>VLOOKUP(A126,'Hiperlinks - refugo'!$B$11:$C$29,2,0)</f>
        <v>PIU Arco Tietê</v>
      </c>
      <c r="C126" s="119"/>
      <c r="D126" s="122"/>
      <c r="E126" s="128" t="e">
        <f>VLOOKUP(D126,'Hiperlinks - refugo'!$B$34:$C$47,2,0)</f>
        <v>#N/A</v>
      </c>
      <c r="F126" s="122"/>
      <c r="G126" s="122"/>
      <c r="H126" s="149" t="s">
        <v>225</v>
      </c>
      <c r="I126" s="262" t="s">
        <v>226</v>
      </c>
      <c r="J126" s="122">
        <v>3</v>
      </c>
      <c r="K126" s="129" t="str">
        <f>VLOOKUP(J126,'Hiperlinks - refugo'!$B$2:$C$9,2,0)</f>
        <v>Consulta Minuta</v>
      </c>
      <c r="L126" s="179" t="s">
        <v>458</v>
      </c>
      <c r="M126" s="152">
        <f t="shared" si="4"/>
        <v>43271</v>
      </c>
      <c r="N126" s="92"/>
    </row>
    <row r="127" spans="1:14" s="32" customFormat="1" ht="15" customHeight="1">
      <c r="A127" s="114">
        <v>3</v>
      </c>
      <c r="B127" s="128" t="str">
        <f>VLOOKUP(A127,'Hiperlinks - refugo'!$B$11:$C$29,2,0)</f>
        <v>PIU Arco Tietê</v>
      </c>
      <c r="C127" s="119"/>
      <c r="D127" s="122"/>
      <c r="E127" s="128" t="e">
        <f>VLOOKUP(D127,'Hiperlinks - refugo'!$B$34:$C$47,2,0)</f>
        <v>#N/A</v>
      </c>
      <c r="F127" s="122"/>
      <c r="G127" s="122"/>
      <c r="H127" s="149" t="s">
        <v>227</v>
      </c>
      <c r="I127" s="262" t="s">
        <v>228</v>
      </c>
      <c r="J127" s="122">
        <v>3</v>
      </c>
      <c r="K127" s="129" t="str">
        <f>VLOOKUP(J127,'Hiperlinks - refugo'!$B$2:$C$9,2,0)</f>
        <v>Consulta Minuta</v>
      </c>
      <c r="L127" s="179" t="s">
        <v>458</v>
      </c>
      <c r="M127" s="152">
        <f t="shared" si="4"/>
        <v>43271</v>
      </c>
      <c r="N127" s="92"/>
    </row>
    <row r="128" spans="1:14" s="32" customFormat="1" ht="15" customHeight="1">
      <c r="A128" s="114">
        <v>3</v>
      </c>
      <c r="B128" s="128" t="str">
        <f>VLOOKUP(A128,'Hiperlinks - refugo'!$B$11:$C$29,2,0)</f>
        <v>PIU Arco Tietê</v>
      </c>
      <c r="C128" s="119"/>
      <c r="D128" s="122"/>
      <c r="E128" s="128" t="e">
        <f>VLOOKUP(D128,'Hiperlinks - refugo'!$B$34:$C$47,2,0)</f>
        <v>#N/A</v>
      </c>
      <c r="F128" s="122"/>
      <c r="G128" s="122"/>
      <c r="H128" s="132" t="s">
        <v>229</v>
      </c>
      <c r="I128" s="262" t="s">
        <v>230</v>
      </c>
      <c r="J128" s="122">
        <v>3</v>
      </c>
      <c r="K128" s="129" t="str">
        <f>VLOOKUP(J128,'Hiperlinks - refugo'!$B$2:$C$9,2,0)</f>
        <v>Consulta Minuta</v>
      </c>
      <c r="L128" s="179" t="s">
        <v>458</v>
      </c>
      <c r="M128" s="152">
        <f t="shared" si="4"/>
        <v>43271</v>
      </c>
      <c r="N128" s="92"/>
    </row>
    <row r="129" spans="1:14" s="32" customFormat="1" ht="15" customHeight="1">
      <c r="A129" s="114">
        <v>3</v>
      </c>
      <c r="B129" s="128" t="str">
        <f>VLOOKUP(A129,'Hiperlinks - refugo'!$B$11:$C$29,2,0)</f>
        <v>PIU Arco Tietê</v>
      </c>
      <c r="C129" s="119"/>
      <c r="D129" s="122"/>
      <c r="E129" s="128" t="e">
        <f>VLOOKUP(D129,'Hiperlinks - refugo'!$B$34:$C$47,2,0)</f>
        <v>#N/A</v>
      </c>
      <c r="F129" s="122"/>
      <c r="G129" s="122"/>
      <c r="H129" s="132" t="s">
        <v>231</v>
      </c>
      <c r="I129" s="262" t="s">
        <v>232</v>
      </c>
      <c r="J129" s="122">
        <v>3</v>
      </c>
      <c r="K129" s="129" t="str">
        <f>VLOOKUP(J129,'Hiperlinks - refugo'!$B$2:$C$9,2,0)</f>
        <v>Consulta Minuta</v>
      </c>
      <c r="L129" s="179" t="s">
        <v>458</v>
      </c>
      <c r="M129" s="152">
        <f t="shared" si="4"/>
        <v>43271</v>
      </c>
      <c r="N129" s="92"/>
    </row>
    <row r="130" spans="1:14" s="32" customFormat="1" ht="15" customHeight="1">
      <c r="A130" s="114">
        <v>3</v>
      </c>
      <c r="B130" s="128" t="str">
        <f>VLOOKUP(A130,'Hiperlinks - refugo'!$B$11:$C$29,2,0)</f>
        <v>PIU Arco Tietê</v>
      </c>
      <c r="C130" s="119"/>
      <c r="D130" s="122"/>
      <c r="E130" s="128" t="e">
        <f>VLOOKUP(D130,'Hiperlinks - refugo'!$B$34:$C$47,2,0)</f>
        <v>#N/A</v>
      </c>
      <c r="F130" s="122"/>
      <c r="G130" s="122"/>
      <c r="H130" s="132" t="s">
        <v>233</v>
      </c>
      <c r="I130" s="262" t="s">
        <v>234</v>
      </c>
      <c r="J130" s="122">
        <v>3</v>
      </c>
      <c r="K130" s="129" t="str">
        <f>VLOOKUP(J130,'Hiperlinks - refugo'!$B$2:$C$9,2,0)</f>
        <v>Consulta Minuta</v>
      </c>
      <c r="L130" s="179" t="s">
        <v>458</v>
      </c>
      <c r="M130" s="152">
        <f t="shared" si="4"/>
        <v>43271</v>
      </c>
      <c r="N130" s="92"/>
    </row>
    <row r="131" spans="1:14" s="32" customFormat="1" ht="15" customHeight="1">
      <c r="A131" s="114">
        <v>3</v>
      </c>
      <c r="B131" s="128" t="str">
        <f>VLOOKUP(A131,'Hiperlinks - refugo'!$B$11:$C$29,2,0)</f>
        <v>PIU Arco Tietê</v>
      </c>
      <c r="C131" s="119"/>
      <c r="D131" s="122"/>
      <c r="E131" s="128" t="e">
        <f>VLOOKUP(D131,'Hiperlinks - refugo'!$B$34:$C$47,2,0)</f>
        <v>#N/A</v>
      </c>
      <c r="F131" s="122"/>
      <c r="G131" s="122"/>
      <c r="H131" s="132" t="s">
        <v>235</v>
      </c>
      <c r="I131" s="262" t="s">
        <v>236</v>
      </c>
      <c r="J131" s="122">
        <v>3</v>
      </c>
      <c r="K131" s="129" t="str">
        <f>VLOOKUP(J131,'Hiperlinks - refugo'!$B$2:$C$9,2,0)</f>
        <v>Consulta Minuta</v>
      </c>
      <c r="L131" s="179" t="s">
        <v>458</v>
      </c>
      <c r="M131" s="152">
        <f t="shared" si="4"/>
        <v>43271</v>
      </c>
      <c r="N131" s="92"/>
    </row>
    <row r="132" spans="1:14" s="32" customFormat="1" ht="15" customHeight="1">
      <c r="A132" s="114">
        <v>3</v>
      </c>
      <c r="B132" s="128" t="str">
        <f>VLOOKUP(A132,'Hiperlinks - refugo'!$B$11:$C$29,2,0)</f>
        <v>PIU Arco Tietê</v>
      </c>
      <c r="C132" s="119"/>
      <c r="D132" s="122"/>
      <c r="E132" s="128" t="e">
        <f>VLOOKUP(D132,'Hiperlinks - refugo'!$B$34:$C$47,2,0)</f>
        <v>#N/A</v>
      </c>
      <c r="F132" s="122"/>
      <c r="G132" s="122"/>
      <c r="H132" s="132" t="s">
        <v>237</v>
      </c>
      <c r="I132" s="262" t="s">
        <v>238</v>
      </c>
      <c r="J132" s="122">
        <v>3</v>
      </c>
      <c r="K132" s="129" t="str">
        <f>VLOOKUP(J132,'Hiperlinks - refugo'!$B$2:$C$9,2,0)</f>
        <v>Consulta Minuta</v>
      </c>
      <c r="L132" s="179" t="s">
        <v>458</v>
      </c>
      <c r="M132" s="152">
        <f t="shared" si="4"/>
        <v>43271</v>
      </c>
      <c r="N132" s="92"/>
    </row>
    <row r="133" spans="1:14" s="32" customFormat="1" ht="15" customHeight="1">
      <c r="A133" s="114">
        <v>3</v>
      </c>
      <c r="B133" s="128" t="str">
        <f>VLOOKUP(A133,'Hiperlinks - refugo'!$B$11:$C$29,2,0)</f>
        <v>PIU Arco Tietê</v>
      </c>
      <c r="C133" s="119"/>
      <c r="D133" s="122"/>
      <c r="E133" s="128" t="e">
        <f>VLOOKUP(D133,'Hiperlinks - refugo'!$B$34:$C$47,2,0)</f>
        <v>#N/A</v>
      </c>
      <c r="F133" s="122"/>
      <c r="G133" s="122"/>
      <c r="H133" s="132" t="s">
        <v>239</v>
      </c>
      <c r="I133" s="260" t="s">
        <v>240</v>
      </c>
      <c r="J133" s="122">
        <v>3</v>
      </c>
      <c r="K133" s="129" t="str">
        <f>VLOOKUP(J133,'Hiperlinks - refugo'!$B$2:$C$9,2,0)</f>
        <v>Consulta Minuta</v>
      </c>
      <c r="L133" s="179" t="s">
        <v>458</v>
      </c>
      <c r="M133" s="152">
        <f t="shared" si="4"/>
        <v>43271</v>
      </c>
      <c r="N133" s="92"/>
    </row>
    <row r="134" spans="1:14" s="32" customFormat="1" ht="15" customHeight="1">
      <c r="A134" s="114">
        <v>3</v>
      </c>
      <c r="B134" s="128" t="str">
        <f>VLOOKUP(A134,'Hiperlinks - refugo'!$B$11:$C$29,2,0)</f>
        <v>PIU Arco Tietê</v>
      </c>
      <c r="C134" s="119"/>
      <c r="D134" s="122"/>
      <c r="E134" s="128" t="e">
        <f>VLOOKUP(D134,'Hiperlinks - refugo'!$B$34:$C$47,2,0)</f>
        <v>#N/A</v>
      </c>
      <c r="F134" s="122"/>
      <c r="G134" s="122"/>
      <c r="H134" s="132" t="s">
        <v>241</v>
      </c>
      <c r="I134" s="262" t="s">
        <v>242</v>
      </c>
      <c r="J134" s="122">
        <v>3</v>
      </c>
      <c r="K134" s="129" t="str">
        <f>VLOOKUP(J134,'Hiperlinks - refugo'!$B$2:$C$9,2,0)</f>
        <v>Consulta Minuta</v>
      </c>
      <c r="L134" s="179" t="s">
        <v>458</v>
      </c>
      <c r="M134" s="152">
        <f t="shared" si="4"/>
        <v>43271</v>
      </c>
      <c r="N134" s="92"/>
    </row>
    <row r="135" spans="1:14" s="32" customFormat="1" ht="15" customHeight="1">
      <c r="A135" s="114">
        <v>3</v>
      </c>
      <c r="B135" s="128" t="str">
        <f>VLOOKUP(A135,'Hiperlinks - refugo'!$B$11:$C$29,2,0)</f>
        <v>PIU Arco Tietê</v>
      </c>
      <c r="C135" s="119"/>
      <c r="D135" s="122"/>
      <c r="E135" s="128" t="e">
        <f>VLOOKUP(D135,'Hiperlinks - refugo'!$B$34:$C$47,2,0)</f>
        <v>#N/A</v>
      </c>
      <c r="F135" s="122"/>
      <c r="G135" s="122"/>
      <c r="H135" s="132" t="s">
        <v>243</v>
      </c>
      <c r="I135" s="262" t="s">
        <v>244</v>
      </c>
      <c r="J135" s="122">
        <v>3</v>
      </c>
      <c r="K135" s="129" t="str">
        <f>VLOOKUP(J135,'Hiperlinks - refugo'!$B$2:$C$9,2,0)</f>
        <v>Consulta Minuta</v>
      </c>
      <c r="L135" s="179" t="s">
        <v>458</v>
      </c>
      <c r="M135" s="152">
        <f t="shared" si="4"/>
        <v>43271</v>
      </c>
      <c r="N135" s="92"/>
    </row>
    <row r="136" spans="1:14" s="32" customFormat="1" ht="15" customHeight="1">
      <c r="A136" s="114">
        <v>3</v>
      </c>
      <c r="B136" s="128" t="str">
        <f>VLOOKUP(A136,'Hiperlinks - refugo'!$B$11:$C$29,2,0)</f>
        <v>PIU Arco Tietê</v>
      </c>
      <c r="C136" s="119"/>
      <c r="D136" s="122"/>
      <c r="E136" s="128" t="e">
        <f>VLOOKUP(D136,'Hiperlinks - refugo'!$B$34:$C$47,2,0)</f>
        <v>#N/A</v>
      </c>
      <c r="F136" s="122"/>
      <c r="G136" s="122"/>
      <c r="H136" s="132" t="s">
        <v>245</v>
      </c>
      <c r="I136" s="262" t="s">
        <v>246</v>
      </c>
      <c r="J136" s="122">
        <v>3</v>
      </c>
      <c r="K136" s="129" t="str">
        <f>VLOOKUP(J136,'Hiperlinks - refugo'!$B$2:$C$9,2,0)</f>
        <v>Consulta Minuta</v>
      </c>
      <c r="L136" s="179" t="s">
        <v>458</v>
      </c>
      <c r="M136" s="152">
        <f t="shared" si="4"/>
        <v>43271</v>
      </c>
      <c r="N136" s="92"/>
    </row>
    <row r="137" spans="1:14" s="32" customFormat="1" ht="15" customHeight="1">
      <c r="A137" s="121">
        <v>3</v>
      </c>
      <c r="B137" s="129" t="str">
        <f>VLOOKUP(A137,'Hiperlinks - refugo'!$B$11:$C$29,2,0)</f>
        <v>PIU Arco Tietê</v>
      </c>
      <c r="C137" s="122"/>
      <c r="D137" s="122"/>
      <c r="E137" s="128" t="e">
        <f>VLOOKUP(D137,'Hiperlinks - refugo'!$B$34:$C$47,2,0)</f>
        <v>#N/A</v>
      </c>
      <c r="F137" s="122"/>
      <c r="G137" s="122"/>
      <c r="H137" s="132" t="s">
        <v>247</v>
      </c>
      <c r="I137" s="260" t="s">
        <v>248</v>
      </c>
      <c r="J137" s="122">
        <v>4</v>
      </c>
      <c r="K137" s="129" t="str">
        <f>VLOOKUP(J137,'Hiperlinks - refugo'!$B$2:$C$9,2,0)</f>
        <v>Audiência Pública</v>
      </c>
      <c r="L137" s="179" t="s">
        <v>458</v>
      </c>
      <c r="M137" s="152">
        <f t="shared" si="4"/>
        <v>43271</v>
      </c>
      <c r="N137" s="92"/>
    </row>
    <row r="138" spans="1:14" s="32" customFormat="1" ht="15" customHeight="1">
      <c r="A138" s="121">
        <v>3</v>
      </c>
      <c r="B138" s="129" t="str">
        <f>VLOOKUP(A138,'Hiperlinks - refugo'!$B$11:$C$29,2,0)</f>
        <v>PIU Arco Tietê</v>
      </c>
      <c r="C138" s="122"/>
      <c r="D138" s="122"/>
      <c r="E138" s="128" t="e">
        <f>VLOOKUP(D138,'Hiperlinks - refugo'!$B$34:$C$47,2,0)</f>
        <v>#N/A</v>
      </c>
      <c r="F138" s="122"/>
      <c r="G138" s="122"/>
      <c r="H138" s="132" t="s">
        <v>249</v>
      </c>
      <c r="I138" s="260" t="s">
        <v>250</v>
      </c>
      <c r="J138" s="122">
        <v>4</v>
      </c>
      <c r="K138" s="129" t="str">
        <f>VLOOKUP(J138,'Hiperlinks - refugo'!$B$2:$C$9,2,0)</f>
        <v>Audiência Pública</v>
      </c>
      <c r="L138" s="179" t="s">
        <v>458</v>
      </c>
      <c r="M138" s="152">
        <f t="shared" si="4"/>
        <v>43271</v>
      </c>
      <c r="N138" s="92"/>
    </row>
    <row r="139" spans="1:14" s="32" customFormat="1" ht="15" customHeight="1">
      <c r="A139" s="121">
        <v>3</v>
      </c>
      <c r="B139" s="129" t="str">
        <f>VLOOKUP(A139,'Hiperlinks - refugo'!$B$11:$C$29,2,0)</f>
        <v>PIU Arco Tietê</v>
      </c>
      <c r="C139" s="122"/>
      <c r="D139" s="122"/>
      <c r="E139" s="128" t="e">
        <f>VLOOKUP(D139,'Hiperlinks - refugo'!$B$34:$C$47,2,0)</f>
        <v>#N/A</v>
      </c>
      <c r="F139" s="122"/>
      <c r="G139" s="122"/>
      <c r="H139" s="132" t="s">
        <v>251</v>
      </c>
      <c r="I139" s="260" t="s">
        <v>252</v>
      </c>
      <c r="J139" s="122">
        <v>4</v>
      </c>
      <c r="K139" s="129" t="str">
        <f>VLOOKUP(J139,'Hiperlinks - refugo'!$B$2:$C$9,2,0)</f>
        <v>Audiência Pública</v>
      </c>
      <c r="L139" s="179" t="s">
        <v>458</v>
      </c>
      <c r="M139" s="152">
        <f t="shared" si="4"/>
        <v>43271</v>
      </c>
      <c r="N139" s="92"/>
    </row>
    <row r="140" spans="1:14" s="32" customFormat="1" ht="15" customHeight="1">
      <c r="A140" s="121">
        <v>3</v>
      </c>
      <c r="B140" s="129" t="str">
        <f>VLOOKUP(A140,'Hiperlinks - refugo'!$B$11:$C$29,2,0)</f>
        <v>PIU Arco Tietê</v>
      </c>
      <c r="C140" s="122"/>
      <c r="D140" s="122"/>
      <c r="E140" s="128" t="e">
        <f>VLOOKUP(D140,'Hiperlinks - refugo'!$B$34:$C$47,2,0)</f>
        <v>#N/A</v>
      </c>
      <c r="F140" s="122"/>
      <c r="G140" s="122"/>
      <c r="H140" s="132" t="s">
        <v>253</v>
      </c>
      <c r="I140" s="260" t="s">
        <v>254</v>
      </c>
      <c r="J140" s="122">
        <v>4</v>
      </c>
      <c r="K140" s="129" t="str">
        <f>VLOOKUP(J140,'Hiperlinks - refugo'!$B$2:$C$9,2,0)</f>
        <v>Audiência Pública</v>
      </c>
      <c r="L140" s="179" t="s">
        <v>458</v>
      </c>
      <c r="M140" s="152">
        <f t="shared" si="4"/>
        <v>43271</v>
      </c>
      <c r="N140" s="92"/>
    </row>
    <row r="141" spans="1:14" s="32" customFormat="1" ht="15" customHeight="1">
      <c r="A141" s="116">
        <v>3</v>
      </c>
      <c r="B141" s="133" t="str">
        <f>VLOOKUP(A141,'Hiperlinks - refugo'!$B$11:$C$29,2,0)</f>
        <v>PIU Arco Tietê</v>
      </c>
      <c r="C141" s="120"/>
      <c r="D141" s="120"/>
      <c r="E141" s="128" t="e">
        <f>VLOOKUP(D141,'Hiperlinks - refugo'!$B$34:$C$47,2,0)</f>
        <v>#N/A</v>
      </c>
      <c r="F141" s="120"/>
      <c r="G141" s="120"/>
      <c r="H141" s="133" t="s">
        <v>17</v>
      </c>
      <c r="I141" s="266" t="s">
        <v>568</v>
      </c>
      <c r="J141" s="135">
        <v>3</v>
      </c>
      <c r="K141" s="129" t="str">
        <f>VLOOKUP(J141,'Hiperlinks - refugo'!$B$2:$C$9,2,0)</f>
        <v>Consulta Minuta</v>
      </c>
      <c r="L141" s="179" t="s">
        <v>458</v>
      </c>
      <c r="M141" s="152">
        <v>43273</v>
      </c>
      <c r="N141" s="92"/>
    </row>
    <row r="142" spans="1:14" s="32" customFormat="1" ht="15" customHeight="1">
      <c r="A142" s="116">
        <v>3</v>
      </c>
      <c r="B142" s="133" t="str">
        <f>VLOOKUP(A142,'Hiperlinks - refugo'!$B$11:$C$29,2,0)</f>
        <v>PIU Arco Tietê</v>
      </c>
      <c r="C142" s="120"/>
      <c r="D142" s="120"/>
      <c r="E142" s="128" t="e">
        <f>VLOOKUP(D142,'Hiperlinks - refugo'!$B$34:$C$47,2,0)</f>
        <v>#N/A</v>
      </c>
      <c r="F142" s="120"/>
      <c r="G142" s="120"/>
      <c r="H142" s="133" t="s">
        <v>792</v>
      </c>
      <c r="I142" s="266" t="s">
        <v>729</v>
      </c>
      <c r="J142" s="135">
        <v>1</v>
      </c>
      <c r="K142" s="129" t="str">
        <f>VLOOKUP(J142,'Hiperlinks - refugo'!$B$2:$C$9,2,0)</f>
        <v>Consulta Instâncias</v>
      </c>
      <c r="L142" s="176" t="s">
        <v>458</v>
      </c>
      <c r="M142" s="152">
        <v>43279</v>
      </c>
      <c r="N142" s="92"/>
    </row>
    <row r="143" spans="1:14" s="32" customFormat="1" ht="15" customHeight="1">
      <c r="A143" s="116">
        <v>3</v>
      </c>
      <c r="B143" s="133" t="str">
        <f>VLOOKUP(A143,'Hiperlinks - refugo'!$B$11:$C$29,2,0)</f>
        <v>PIU Arco Tietê</v>
      </c>
      <c r="C143" s="120"/>
      <c r="D143" s="120"/>
      <c r="E143" s="128" t="e">
        <f>VLOOKUP(D143,'Hiperlinks - refugo'!$B$34:$C$47,2,0)</f>
        <v>#N/A</v>
      </c>
      <c r="F143" s="120"/>
      <c r="G143" s="120"/>
      <c r="H143" s="133" t="s">
        <v>779</v>
      </c>
      <c r="I143" s="266" t="s">
        <v>727</v>
      </c>
      <c r="J143" s="135">
        <v>1</v>
      </c>
      <c r="K143" s="129" t="str">
        <f>VLOOKUP(J143,'Hiperlinks - refugo'!$B$2:$C$9,2,0)</f>
        <v>Consulta Instâncias</v>
      </c>
      <c r="L143" s="176" t="s">
        <v>458</v>
      </c>
      <c r="M143" s="152">
        <v>43279</v>
      </c>
      <c r="N143" s="92"/>
    </row>
    <row r="144" spans="1:14" s="32" customFormat="1" ht="15" customHeight="1">
      <c r="A144" s="116">
        <v>3</v>
      </c>
      <c r="B144" s="133" t="str">
        <f>VLOOKUP(A144,'Hiperlinks - refugo'!$B$11:$C$29,2,0)</f>
        <v>PIU Arco Tietê</v>
      </c>
      <c r="C144" s="120"/>
      <c r="D144" s="120"/>
      <c r="E144" s="128" t="e">
        <f>VLOOKUP(D144,'Hiperlinks - refugo'!$B$34:$C$47,2,0)</f>
        <v>#N/A</v>
      </c>
      <c r="F144" s="120"/>
      <c r="G144" s="120"/>
      <c r="H144" s="133" t="s">
        <v>22</v>
      </c>
      <c r="I144" s="266" t="s">
        <v>728</v>
      </c>
      <c r="J144" s="135">
        <v>4</v>
      </c>
      <c r="K144" s="129" t="str">
        <f>VLOOKUP(J144,'Hiperlinks - refugo'!$B$2:$C$9,2,0)</f>
        <v>Audiência Pública</v>
      </c>
      <c r="L144" s="176" t="s">
        <v>458</v>
      </c>
      <c r="M144" s="152">
        <v>43279</v>
      </c>
      <c r="N144" s="92"/>
    </row>
    <row r="145" spans="1:14" s="32" customFormat="1" ht="15" customHeight="1">
      <c r="A145" s="116">
        <v>3</v>
      </c>
      <c r="B145" s="133" t="str">
        <f>VLOOKUP(A145,'Hiperlinks - refugo'!$B$11:$C$29,2,0)</f>
        <v>PIU Arco Tietê</v>
      </c>
      <c r="C145" s="120"/>
      <c r="D145" s="120"/>
      <c r="E145" s="128" t="e">
        <f>VLOOKUP(D145,'Hiperlinks - refugo'!$B$34:$C$47,2,0)</f>
        <v>#N/A</v>
      </c>
      <c r="F145" s="120"/>
      <c r="G145" s="120"/>
      <c r="H145" s="175" t="s">
        <v>746</v>
      </c>
      <c r="I145" s="266" t="s">
        <v>248</v>
      </c>
      <c r="J145" s="135">
        <v>4</v>
      </c>
      <c r="K145" s="129" t="str">
        <f>VLOOKUP(J145,'Hiperlinks - refugo'!$B$2:$C$9,2,0)</f>
        <v>Audiência Pública</v>
      </c>
      <c r="L145" s="176" t="s">
        <v>458</v>
      </c>
      <c r="M145" s="152">
        <v>43279</v>
      </c>
      <c r="N145" s="92"/>
    </row>
    <row r="146" spans="1:14" s="32" customFormat="1" ht="15" customHeight="1">
      <c r="A146" s="116">
        <v>3</v>
      </c>
      <c r="B146" s="133" t="str">
        <f>VLOOKUP(A146,'Hiperlinks - refugo'!$B$11:$C$29,2,0)</f>
        <v>PIU Arco Tietê</v>
      </c>
      <c r="C146" s="120"/>
      <c r="D146" s="120"/>
      <c r="E146" s="128" t="e">
        <f>VLOOKUP(D146,'Hiperlinks - refugo'!$B$34:$C$47,2,0)</f>
        <v>#N/A</v>
      </c>
      <c r="F146" s="120"/>
      <c r="G146" s="120"/>
      <c r="H146" s="175" t="s">
        <v>749</v>
      </c>
      <c r="I146" s="266" t="s">
        <v>250</v>
      </c>
      <c r="J146" s="135">
        <v>4</v>
      </c>
      <c r="K146" s="129" t="str">
        <f>VLOOKUP(J146,'Hiperlinks - refugo'!$B$2:$C$9,2,0)</f>
        <v>Audiência Pública</v>
      </c>
      <c r="L146" s="176" t="s">
        <v>458</v>
      </c>
      <c r="M146" s="152">
        <v>43279</v>
      </c>
      <c r="N146" s="92"/>
    </row>
    <row r="147" spans="1:14" s="32" customFormat="1" ht="15" customHeight="1">
      <c r="A147" s="116">
        <v>3</v>
      </c>
      <c r="B147" s="133" t="str">
        <f>VLOOKUP(A147,'Hiperlinks - refugo'!$B$11:$C$29,2,0)</f>
        <v>PIU Arco Tietê</v>
      </c>
      <c r="C147" s="120"/>
      <c r="D147" s="120"/>
      <c r="E147" s="128" t="e">
        <f>VLOOKUP(D147,'Hiperlinks - refugo'!$B$34:$C$47,2,0)</f>
        <v>#N/A</v>
      </c>
      <c r="F147" s="120"/>
      <c r="G147" s="120"/>
      <c r="H147" s="175" t="s">
        <v>748</v>
      </c>
      <c r="I147" s="266" t="s">
        <v>744</v>
      </c>
      <c r="J147" s="135">
        <v>4</v>
      </c>
      <c r="K147" s="129" t="str">
        <f>VLOOKUP(J147,'Hiperlinks - refugo'!$B$2:$C$9,2,0)</f>
        <v>Audiência Pública</v>
      </c>
      <c r="L147" s="176" t="s">
        <v>458</v>
      </c>
      <c r="M147" s="152">
        <v>43279</v>
      </c>
      <c r="N147" s="92"/>
    </row>
    <row r="148" spans="1:14" s="32" customFormat="1" ht="15" customHeight="1">
      <c r="A148" s="116">
        <v>3</v>
      </c>
      <c r="B148" s="133" t="str">
        <f>VLOOKUP(A148,'Hiperlinks - refugo'!$B$11:$C$29,2,0)</f>
        <v>PIU Arco Tietê</v>
      </c>
      <c r="C148" s="120"/>
      <c r="D148" s="120"/>
      <c r="E148" s="128" t="e">
        <f>VLOOKUP(D148,'Hiperlinks - refugo'!$B$34:$C$47,2,0)</f>
        <v>#N/A</v>
      </c>
      <c r="F148" s="120"/>
      <c r="G148" s="120"/>
      <c r="H148" s="175" t="s">
        <v>747</v>
      </c>
      <c r="I148" s="266" t="s">
        <v>254</v>
      </c>
      <c r="J148" s="135">
        <v>4</v>
      </c>
      <c r="K148" s="129" t="str">
        <f>VLOOKUP(J148,'Hiperlinks - refugo'!$B$2:$C$9,2,0)</f>
        <v>Audiência Pública</v>
      </c>
      <c r="L148" s="176" t="s">
        <v>458</v>
      </c>
      <c r="M148" s="152">
        <v>43279</v>
      </c>
      <c r="N148" s="92"/>
    </row>
    <row r="149" spans="1:14" s="32" customFormat="1" ht="15" customHeight="1">
      <c r="A149" s="116">
        <v>3</v>
      </c>
      <c r="B149" s="133" t="str">
        <f>VLOOKUP(A149,'Hiperlinks - refugo'!$B$11:$C$29,2,0)</f>
        <v>PIU Arco Tietê</v>
      </c>
      <c r="C149" s="120"/>
      <c r="D149" s="120"/>
      <c r="E149" s="128" t="e">
        <f>VLOOKUP(D149,'Hiperlinks - refugo'!$B$34:$C$47,2,0)</f>
        <v>#N/A</v>
      </c>
      <c r="F149" s="120"/>
      <c r="G149" s="120"/>
      <c r="H149" s="175" t="s">
        <v>730</v>
      </c>
      <c r="I149" s="267" t="s">
        <v>7</v>
      </c>
      <c r="J149" s="135">
        <v>5</v>
      </c>
      <c r="K149" s="129" t="str">
        <f>VLOOKUP(J149,'Hiperlinks - refugo'!$B$2:$C$9,2,0)</f>
        <v>Reuniões Bilateriais</v>
      </c>
      <c r="L149" s="176" t="s">
        <v>458</v>
      </c>
      <c r="M149" s="152">
        <v>43279</v>
      </c>
      <c r="N149" s="92"/>
    </row>
    <row r="150" spans="1:14" s="32" customFormat="1" ht="15" customHeight="1">
      <c r="A150" s="116">
        <v>3</v>
      </c>
      <c r="B150" s="133" t="str">
        <f>VLOOKUP(A150,'Hiperlinks - refugo'!$B$11:$C$29,2,0)</f>
        <v>PIU Arco Tietê</v>
      </c>
      <c r="C150" s="120"/>
      <c r="D150" s="120"/>
      <c r="E150" s="128" t="e">
        <f>VLOOKUP(D150,'Hiperlinks - refugo'!$B$34:$C$47,2,0)</f>
        <v>#N/A</v>
      </c>
      <c r="F150" s="120"/>
      <c r="G150" s="120"/>
      <c r="H150" s="176" t="s">
        <v>731</v>
      </c>
      <c r="I150" s="267" t="s">
        <v>7</v>
      </c>
      <c r="J150" s="135">
        <v>5</v>
      </c>
      <c r="K150" s="129" t="str">
        <f>VLOOKUP(J150,'Hiperlinks - refugo'!$B$2:$C$9,2,0)</f>
        <v>Reuniões Bilateriais</v>
      </c>
      <c r="L150" s="176" t="s">
        <v>458</v>
      </c>
      <c r="M150" s="152">
        <v>43279</v>
      </c>
      <c r="N150" s="92"/>
    </row>
    <row r="151" spans="1:14" s="32" customFormat="1" ht="15" customHeight="1">
      <c r="A151" s="116">
        <v>3</v>
      </c>
      <c r="B151" s="133" t="str">
        <f>VLOOKUP(A151,'Hiperlinks - refugo'!$B$11:$C$29,2,0)</f>
        <v>PIU Arco Tietê</v>
      </c>
      <c r="C151" s="120"/>
      <c r="D151" s="120"/>
      <c r="E151" s="128" t="e">
        <f>VLOOKUP(D151,'Hiperlinks - refugo'!$B$34:$C$47,2,0)</f>
        <v>#N/A</v>
      </c>
      <c r="F151" s="120"/>
      <c r="G151" s="120"/>
      <c r="H151" s="176" t="s">
        <v>732</v>
      </c>
      <c r="I151" s="267" t="s">
        <v>7</v>
      </c>
      <c r="J151" s="135">
        <v>5</v>
      </c>
      <c r="K151" s="129" t="str">
        <f>VLOOKUP(J151,'Hiperlinks - refugo'!$B$2:$C$9,2,0)</f>
        <v>Reuniões Bilateriais</v>
      </c>
      <c r="L151" s="176" t="s">
        <v>458</v>
      </c>
      <c r="M151" s="152">
        <v>43279</v>
      </c>
      <c r="N151" s="92"/>
    </row>
    <row r="152" spans="1:14" s="32" customFormat="1" ht="15" customHeight="1">
      <c r="A152" s="116">
        <v>3</v>
      </c>
      <c r="B152" s="133" t="str">
        <f>VLOOKUP(A152,'Hiperlinks - refugo'!$B$11:$C$29,2,0)</f>
        <v>PIU Arco Tietê</v>
      </c>
      <c r="C152" s="120"/>
      <c r="D152" s="120"/>
      <c r="E152" s="128" t="e">
        <f>VLOOKUP(D152,'Hiperlinks - refugo'!$B$34:$C$47,2,0)</f>
        <v>#N/A</v>
      </c>
      <c r="F152" s="120"/>
      <c r="G152" s="120"/>
      <c r="H152" s="176" t="s">
        <v>733</v>
      </c>
      <c r="I152" s="267" t="s">
        <v>7</v>
      </c>
      <c r="J152" s="135">
        <v>5</v>
      </c>
      <c r="K152" s="129" t="str">
        <f>VLOOKUP(J152,'Hiperlinks - refugo'!$B$2:$C$9,2,0)</f>
        <v>Reuniões Bilateriais</v>
      </c>
      <c r="L152" s="176" t="s">
        <v>458</v>
      </c>
      <c r="M152" s="152">
        <v>43279</v>
      </c>
      <c r="N152" s="92"/>
    </row>
    <row r="153" spans="1:14" s="32" customFormat="1" ht="15" customHeight="1">
      <c r="A153" s="116">
        <v>3</v>
      </c>
      <c r="B153" s="133" t="str">
        <f>VLOOKUP(A153,'Hiperlinks - refugo'!$B$11:$C$29,2,0)</f>
        <v>PIU Arco Tietê</v>
      </c>
      <c r="C153" s="120"/>
      <c r="D153" s="120"/>
      <c r="E153" s="128" t="e">
        <f>VLOOKUP(D153,'Hiperlinks - refugo'!$B$34:$C$47,2,0)</f>
        <v>#N/A</v>
      </c>
      <c r="F153" s="120"/>
      <c r="G153" s="120"/>
      <c r="H153" s="176" t="s">
        <v>738</v>
      </c>
      <c r="I153" s="267" t="s">
        <v>7</v>
      </c>
      <c r="J153" s="135">
        <v>5</v>
      </c>
      <c r="K153" s="129" t="str">
        <f>VLOOKUP(J153,'Hiperlinks - refugo'!$B$2:$C$9,2,0)</f>
        <v>Reuniões Bilateriais</v>
      </c>
      <c r="L153" s="176" t="s">
        <v>458</v>
      </c>
      <c r="M153" s="152">
        <v>43279</v>
      </c>
      <c r="N153" s="92"/>
    </row>
    <row r="154" spans="1:14" s="32" customFormat="1" ht="15" customHeight="1">
      <c r="A154" s="116">
        <v>3</v>
      </c>
      <c r="B154" s="133" t="str">
        <f>VLOOKUP(A154,'Hiperlinks - refugo'!$B$11:$C$29,2,0)</f>
        <v>PIU Arco Tietê</v>
      </c>
      <c r="C154" s="120"/>
      <c r="D154" s="120"/>
      <c r="E154" s="128" t="e">
        <f>VLOOKUP(D154,'Hiperlinks - refugo'!$B$34:$C$47,2,0)</f>
        <v>#N/A</v>
      </c>
      <c r="F154" s="120"/>
      <c r="G154" s="120"/>
      <c r="H154" s="176" t="s">
        <v>739</v>
      </c>
      <c r="I154" s="267" t="s">
        <v>7</v>
      </c>
      <c r="J154" s="135">
        <v>5</v>
      </c>
      <c r="K154" s="129" t="str">
        <f>VLOOKUP(J154,'Hiperlinks - refugo'!$B$2:$C$9,2,0)</f>
        <v>Reuniões Bilateriais</v>
      </c>
      <c r="L154" s="176" t="s">
        <v>458</v>
      </c>
      <c r="M154" s="152">
        <v>43279</v>
      </c>
      <c r="N154" s="92"/>
    </row>
    <row r="155" spans="1:14" s="32" customFormat="1" ht="15" customHeight="1">
      <c r="A155" s="116">
        <v>3</v>
      </c>
      <c r="B155" s="133" t="str">
        <f>VLOOKUP(A155,'Hiperlinks - refugo'!$B$11:$C$29,2,0)</f>
        <v>PIU Arco Tietê</v>
      </c>
      <c r="C155" s="120"/>
      <c r="D155" s="120"/>
      <c r="E155" s="128" t="e">
        <f>VLOOKUP(D155,'Hiperlinks - refugo'!$B$34:$C$47,2,0)</f>
        <v>#N/A</v>
      </c>
      <c r="F155" s="120"/>
      <c r="G155" s="120"/>
      <c r="H155" s="176" t="s">
        <v>734</v>
      </c>
      <c r="I155" s="267" t="s">
        <v>7</v>
      </c>
      <c r="J155" s="135">
        <v>5</v>
      </c>
      <c r="K155" s="129" t="str">
        <f>VLOOKUP(J155,'Hiperlinks - refugo'!$B$2:$C$9,2,0)</f>
        <v>Reuniões Bilateriais</v>
      </c>
      <c r="L155" s="176" t="s">
        <v>458</v>
      </c>
      <c r="M155" s="152">
        <v>43279</v>
      </c>
      <c r="N155" s="92"/>
    </row>
    <row r="156" spans="1:14" s="32" customFormat="1" ht="15" customHeight="1">
      <c r="A156" s="116">
        <v>3</v>
      </c>
      <c r="B156" s="133" t="str">
        <f>VLOOKUP(A156,'Hiperlinks - refugo'!$B$11:$C$29,2,0)</f>
        <v>PIU Arco Tietê</v>
      </c>
      <c r="C156" s="120"/>
      <c r="D156" s="120"/>
      <c r="E156" s="128" t="e">
        <f>VLOOKUP(D156,'Hiperlinks - refugo'!$B$34:$C$47,2,0)</f>
        <v>#N/A</v>
      </c>
      <c r="F156" s="120"/>
      <c r="G156" s="120"/>
      <c r="H156" s="133" t="s">
        <v>741</v>
      </c>
      <c r="I156" s="266" t="s">
        <v>737</v>
      </c>
      <c r="J156" s="135">
        <v>5</v>
      </c>
      <c r="K156" s="129" t="str">
        <f>VLOOKUP(J156,'Hiperlinks - refugo'!$B$2:$C$9,2,0)</f>
        <v>Reuniões Bilateriais</v>
      </c>
      <c r="L156" s="176" t="s">
        <v>458</v>
      </c>
      <c r="M156" s="152">
        <v>43279</v>
      </c>
      <c r="N156" s="92"/>
    </row>
    <row r="157" spans="1:14" s="32" customFormat="1" ht="15" customHeight="1">
      <c r="A157" s="116">
        <v>3</v>
      </c>
      <c r="B157" s="133" t="str">
        <f>VLOOKUP(A157,'Hiperlinks - refugo'!$B$11:$C$29,2,0)</f>
        <v>PIU Arco Tietê</v>
      </c>
      <c r="C157" s="120"/>
      <c r="D157" s="120"/>
      <c r="E157" s="128" t="e">
        <f>VLOOKUP(D157,'Hiperlinks - refugo'!$B$34:$C$47,2,0)</f>
        <v>#N/A</v>
      </c>
      <c r="F157" s="120"/>
      <c r="G157" s="120"/>
      <c r="H157" s="133" t="s">
        <v>740</v>
      </c>
      <c r="I157" s="266" t="s">
        <v>743</v>
      </c>
      <c r="J157" s="135">
        <v>5</v>
      </c>
      <c r="K157" s="129" t="str">
        <f>VLOOKUP(J157,'Hiperlinks - refugo'!$B$2:$C$9,2,0)</f>
        <v>Reuniões Bilateriais</v>
      </c>
      <c r="L157" s="176" t="s">
        <v>458</v>
      </c>
      <c r="M157" s="152">
        <v>43279</v>
      </c>
      <c r="N157" s="92"/>
    </row>
    <row r="158" spans="1:14" s="32" customFormat="1" ht="15" customHeight="1">
      <c r="A158" s="116">
        <v>3</v>
      </c>
      <c r="B158" s="133" t="str">
        <f>VLOOKUP(A158,'Hiperlinks - refugo'!$B$11:$C$29,2,0)</f>
        <v>PIU Arco Tietê</v>
      </c>
      <c r="C158" s="120"/>
      <c r="D158" s="120"/>
      <c r="E158" s="128" t="e">
        <f>VLOOKUP(D158,'Hiperlinks - refugo'!$B$34:$C$47,2,0)</f>
        <v>#N/A</v>
      </c>
      <c r="F158" s="120"/>
      <c r="G158" s="120"/>
      <c r="H158" s="133" t="s">
        <v>742</v>
      </c>
      <c r="I158" s="266" t="s">
        <v>728</v>
      </c>
      <c r="J158" s="135">
        <v>5</v>
      </c>
      <c r="K158" s="129" t="str">
        <f>VLOOKUP(J158,'Hiperlinks - refugo'!$B$2:$C$9,2,0)</f>
        <v>Reuniões Bilateriais</v>
      </c>
      <c r="L158" s="176" t="s">
        <v>458</v>
      </c>
      <c r="M158" s="152">
        <v>43279</v>
      </c>
      <c r="N158" s="92"/>
    </row>
    <row r="159" spans="1:14" s="32" customFormat="1" ht="15" customHeight="1">
      <c r="A159" s="116">
        <v>3</v>
      </c>
      <c r="B159" s="133" t="str">
        <f>VLOOKUP(A159,'Hiperlinks - refugo'!$B$11:$C$29,2,0)</f>
        <v>PIU Arco Tietê</v>
      </c>
      <c r="C159" s="120"/>
      <c r="D159" s="120"/>
      <c r="E159" s="128" t="e">
        <f>VLOOKUP(D159,'Hiperlinks - refugo'!$B$34:$C$47,2,0)</f>
        <v>#N/A</v>
      </c>
      <c r="F159" s="120" t="s">
        <v>369</v>
      </c>
      <c r="G159" s="120" t="s">
        <v>609</v>
      </c>
      <c r="H159" s="133" t="s">
        <v>789</v>
      </c>
      <c r="I159" s="261" t="s">
        <v>842</v>
      </c>
      <c r="J159" s="135">
        <v>1</v>
      </c>
      <c r="K159" s="129" t="str">
        <f>VLOOKUP(J159,'Hiperlinks - refugo'!$B$2:$C$9,2,0)</f>
        <v>Consulta Instâncias</v>
      </c>
      <c r="L159" s="176" t="s">
        <v>9</v>
      </c>
      <c r="M159" s="152">
        <v>43293</v>
      </c>
      <c r="N159" s="92"/>
    </row>
    <row r="160" spans="1:14" s="32" customFormat="1" ht="15" customHeight="1">
      <c r="A160" s="116">
        <v>3</v>
      </c>
      <c r="B160" s="133" t="str">
        <f>VLOOKUP(A160,'Hiperlinks - refugo'!$B$11:$C$29,2,0)</f>
        <v>PIU Arco Tietê</v>
      </c>
      <c r="C160" s="120"/>
      <c r="D160" s="120"/>
      <c r="E160" s="128" t="e">
        <f>VLOOKUP(D160,'Hiperlinks - refugo'!$B$34:$C$47,2,0)</f>
        <v>#N/A</v>
      </c>
      <c r="F160" s="120" t="s">
        <v>369</v>
      </c>
      <c r="G160" s="120" t="s">
        <v>370</v>
      </c>
      <c r="H160" s="133" t="s">
        <v>791</v>
      </c>
      <c r="I160" s="266" t="s">
        <v>790</v>
      </c>
      <c r="J160" s="135">
        <v>1</v>
      </c>
      <c r="K160" s="129" t="str">
        <f>VLOOKUP(J160,'Hiperlinks - refugo'!$B$2:$C$9,2,0)</f>
        <v>Consulta Instâncias</v>
      </c>
      <c r="L160" s="176" t="s">
        <v>9</v>
      </c>
      <c r="M160" s="152">
        <v>43280</v>
      </c>
      <c r="N160" s="92"/>
    </row>
    <row r="161" spans="1:14" s="32" customFormat="1" ht="15" customHeight="1">
      <c r="A161" s="116">
        <v>3</v>
      </c>
      <c r="B161" s="133" t="str">
        <f>VLOOKUP(A161,'Hiperlinks - refugo'!$B$11:$C$29,2,0)</f>
        <v>PIU Arco Tietê</v>
      </c>
      <c r="C161" s="120"/>
      <c r="D161" s="120"/>
      <c r="E161" s="128" t="e">
        <f>VLOOKUP(D161,'Hiperlinks - refugo'!$B$34:$C$47,2,0)</f>
        <v>#N/A</v>
      </c>
      <c r="F161" s="120"/>
      <c r="G161" s="120"/>
      <c r="H161" s="133" t="s">
        <v>736</v>
      </c>
      <c r="I161" s="266" t="s">
        <v>735</v>
      </c>
      <c r="J161" s="135">
        <v>6</v>
      </c>
      <c r="K161" s="129" t="str">
        <f>VLOOKUP(J161,'Hiperlinks - refugo'!$B$2:$C$9,2,0)</f>
        <v>Outros</v>
      </c>
      <c r="L161" s="176" t="s">
        <v>458</v>
      </c>
      <c r="M161" s="152">
        <v>43279</v>
      </c>
      <c r="N161" s="92"/>
    </row>
    <row r="162" spans="1:14" s="32" customFormat="1" ht="15" customHeight="1">
      <c r="A162" s="116">
        <v>3</v>
      </c>
      <c r="B162" s="133" t="str">
        <f>VLOOKUP(A162,'Hiperlinks - refugo'!$B$11:$C$29,2,0)</f>
        <v>PIU Arco Tietê</v>
      </c>
      <c r="C162" s="120"/>
      <c r="D162" s="120"/>
      <c r="E162" s="128" t="e">
        <f>VLOOKUP(D162,'Hiperlinks - refugo'!$B$34:$C$47,2,0)</f>
        <v>#N/A</v>
      </c>
      <c r="F162" s="120"/>
      <c r="G162" s="120"/>
      <c r="H162" s="174" t="s">
        <v>16</v>
      </c>
      <c r="I162" s="266" t="s">
        <v>750</v>
      </c>
      <c r="J162" s="135">
        <v>6</v>
      </c>
      <c r="K162" s="129" t="str">
        <f>VLOOKUP(J162,'Hiperlinks - refugo'!$B$2:$C$9,2,0)</f>
        <v>Outros</v>
      </c>
      <c r="L162" s="179" t="s">
        <v>458</v>
      </c>
      <c r="M162" s="152">
        <v>43279</v>
      </c>
      <c r="N162" s="92"/>
    </row>
    <row r="163" spans="1:14" s="32" customFormat="1" ht="15" customHeight="1">
      <c r="A163" s="116">
        <v>3</v>
      </c>
      <c r="B163" s="133" t="str">
        <f>VLOOKUP(A163,'Hiperlinks - refugo'!$B$11:$C$29,2,0)</f>
        <v>PIU Arco Tietê</v>
      </c>
      <c r="C163" s="120"/>
      <c r="D163" s="120"/>
      <c r="E163" s="128" t="e">
        <f>VLOOKUP(D163,'Hiperlinks - refugo'!$B$34:$C$47,2,0)</f>
        <v>#N/A</v>
      </c>
      <c r="F163" s="120"/>
      <c r="G163" s="120"/>
      <c r="H163" s="133" t="s">
        <v>751</v>
      </c>
      <c r="I163" s="266" t="s">
        <v>755</v>
      </c>
      <c r="J163" s="135">
        <v>6</v>
      </c>
      <c r="K163" s="129" t="str">
        <f>VLOOKUP(J163,'Hiperlinks - refugo'!$B$2:$C$9,2,0)</f>
        <v>Outros</v>
      </c>
      <c r="L163" s="179" t="s">
        <v>458</v>
      </c>
      <c r="M163" s="152">
        <v>43279</v>
      </c>
      <c r="N163" s="92"/>
    </row>
    <row r="164" spans="1:14" s="32" customFormat="1" ht="15" customHeight="1">
      <c r="A164" s="116">
        <v>3</v>
      </c>
      <c r="B164" s="133" t="str">
        <f>VLOOKUP(A164,'Hiperlinks - refugo'!$B$11:$C$29,2,0)</f>
        <v>PIU Arco Tietê</v>
      </c>
      <c r="C164" s="120"/>
      <c r="D164" s="120"/>
      <c r="E164" s="128" t="e">
        <f>VLOOKUP(D164,'Hiperlinks - refugo'!$B$34:$C$47,2,0)</f>
        <v>#N/A</v>
      </c>
      <c r="F164" s="120"/>
      <c r="G164" s="120"/>
      <c r="H164" s="133" t="s">
        <v>752</v>
      </c>
      <c r="I164" s="266" t="s">
        <v>754</v>
      </c>
      <c r="J164" s="135">
        <v>6</v>
      </c>
      <c r="K164" s="129" t="str">
        <f>VLOOKUP(J164,'Hiperlinks - refugo'!$B$2:$C$9,2,0)</f>
        <v>Outros</v>
      </c>
      <c r="L164" s="179" t="s">
        <v>458</v>
      </c>
      <c r="M164" s="152">
        <v>43279</v>
      </c>
      <c r="N164" s="92"/>
    </row>
    <row r="165" spans="1:14" s="32" customFormat="1" ht="15" customHeight="1">
      <c r="A165" s="116">
        <v>3</v>
      </c>
      <c r="B165" s="133" t="str">
        <f>VLOOKUP(A165,'Hiperlinks - refugo'!$B$11:$C$29,2,0)</f>
        <v>PIU Arco Tietê</v>
      </c>
      <c r="C165" s="120"/>
      <c r="D165" s="120"/>
      <c r="E165" s="128" t="e">
        <f>VLOOKUP(D165,'Hiperlinks - refugo'!$B$34:$C$47,2,0)</f>
        <v>#N/A</v>
      </c>
      <c r="F165" s="120"/>
      <c r="G165" s="120"/>
      <c r="H165" s="133" t="s">
        <v>753</v>
      </c>
      <c r="I165" s="266" t="s">
        <v>756</v>
      </c>
      <c r="J165" s="135">
        <v>6</v>
      </c>
      <c r="K165" s="129" t="str">
        <f>VLOOKUP(J165,'Hiperlinks - refugo'!$B$2:$C$9,2,0)</f>
        <v>Outros</v>
      </c>
      <c r="L165" s="179" t="s">
        <v>458</v>
      </c>
      <c r="M165" s="152">
        <v>43279</v>
      </c>
      <c r="N165" s="92"/>
    </row>
    <row r="166" spans="1:14" s="32" customFormat="1" ht="15" customHeight="1">
      <c r="A166" s="121">
        <v>3</v>
      </c>
      <c r="B166" s="129" t="str">
        <f>VLOOKUP(A166,'Hiperlinks - refugo'!$B$11:$C$29,2,0)</f>
        <v>PIU Arco Tietê</v>
      </c>
      <c r="C166" s="122"/>
      <c r="D166" s="122"/>
      <c r="E166" s="128" t="e">
        <f>VLOOKUP(D166,'Hiperlinks - refugo'!$B$34:$C$47,2,0)</f>
        <v>#N/A</v>
      </c>
      <c r="F166" s="122" t="s">
        <v>369</v>
      </c>
      <c r="G166" s="122" t="s">
        <v>609</v>
      </c>
      <c r="H166" s="132" t="s">
        <v>478</v>
      </c>
      <c r="I166" s="261" t="s">
        <v>843</v>
      </c>
      <c r="J166" s="122"/>
      <c r="K166" s="129" t="e">
        <f>VLOOKUP(J166,'Hiperlinks - refugo'!$B$2:$C$9,2,0)</f>
        <v>#N/A</v>
      </c>
      <c r="L166" s="179" t="s">
        <v>561</v>
      </c>
      <c r="M166" s="152">
        <v>43293</v>
      </c>
      <c r="N166" s="92"/>
    </row>
    <row r="167" spans="1:14" s="32" customFormat="1" ht="15" customHeight="1">
      <c r="A167" s="116">
        <v>3</v>
      </c>
      <c r="B167" s="133" t="str">
        <f>VLOOKUP(A167,'Hiperlinks - refugo'!$B$11:$C$29,2,0)</f>
        <v>PIU Arco Tietê</v>
      </c>
      <c r="C167" s="120">
        <v>120</v>
      </c>
      <c r="D167" s="120"/>
      <c r="E167" s="128" t="e">
        <f>VLOOKUP(D167,'Hiperlinks - refugo'!$B$34:$C$47,2,0)</f>
        <v>#N/A</v>
      </c>
      <c r="F167" s="120" t="s">
        <v>369</v>
      </c>
      <c r="G167" s="120" t="s">
        <v>609</v>
      </c>
      <c r="H167" s="137" t="s">
        <v>594</v>
      </c>
      <c r="I167" s="261" t="s">
        <v>844</v>
      </c>
      <c r="J167" s="283" t="s">
        <v>6</v>
      </c>
      <c r="K167" s="129" t="e">
        <f>VLOOKUP(J167,'Hiperlinks - refugo'!$B$2:$C$9,2,0)</f>
        <v>#N/A</v>
      </c>
      <c r="L167" s="176" t="s">
        <v>595</v>
      </c>
      <c r="M167" s="152">
        <v>43293</v>
      </c>
      <c r="N167" s="92"/>
    </row>
    <row r="168" spans="1:14" s="32" customFormat="1" ht="15" customHeight="1">
      <c r="A168" s="116">
        <v>3</v>
      </c>
      <c r="B168" s="133" t="str">
        <f>VLOOKUP(A168,'Hiperlinks - refugo'!$B$11:$C$29,2,0)</f>
        <v>PIU Arco Tietê</v>
      </c>
      <c r="C168" s="120">
        <v>121</v>
      </c>
      <c r="D168" s="120"/>
      <c r="E168" s="128" t="e">
        <f>VLOOKUP(D168,'Hiperlinks - refugo'!$B$34:$C$47,2,0)</f>
        <v>#N/A</v>
      </c>
      <c r="F168" s="120" t="s">
        <v>369</v>
      </c>
      <c r="G168" s="120" t="s">
        <v>609</v>
      </c>
      <c r="H168" s="133" t="s">
        <v>597</v>
      </c>
      <c r="I168" s="261" t="s">
        <v>845</v>
      </c>
      <c r="J168" s="135">
        <v>7</v>
      </c>
      <c r="K168" s="129" t="str">
        <f>VLOOKUP(J168,'Hiperlinks - refugo'!$B$2:$C$9,2,0)</f>
        <v>Projeto Final</v>
      </c>
      <c r="L168" s="176" t="s">
        <v>599</v>
      </c>
      <c r="M168" s="152">
        <v>43293</v>
      </c>
      <c r="N168" s="92"/>
    </row>
    <row r="169" spans="1:14" s="32" customFormat="1" ht="15" customHeight="1">
      <c r="A169" s="116">
        <v>3</v>
      </c>
      <c r="B169" s="133" t="str">
        <f>VLOOKUP(A169,'Hiperlinks - refugo'!$B$11:$C$29,2,0)</f>
        <v>PIU Arco Tietê</v>
      </c>
      <c r="C169" s="120">
        <v>121</v>
      </c>
      <c r="D169" s="120"/>
      <c r="E169" s="128" t="e">
        <f>VLOOKUP(D169,'Hiperlinks - refugo'!$B$34:$C$47,2,0)</f>
        <v>#N/A</v>
      </c>
      <c r="F169" s="120" t="s">
        <v>369</v>
      </c>
      <c r="G169" s="120" t="s">
        <v>609</v>
      </c>
      <c r="H169" s="133" t="s">
        <v>605</v>
      </c>
      <c r="I169" s="261" t="s">
        <v>846</v>
      </c>
      <c r="J169" s="135">
        <v>7</v>
      </c>
      <c r="K169" s="129" t="str">
        <f>VLOOKUP(J169,'Hiperlinks - refugo'!$B$2:$C$9,2,0)</f>
        <v>Projeto Final</v>
      </c>
      <c r="L169" s="176" t="s">
        <v>599</v>
      </c>
      <c r="M169" s="152">
        <v>43293</v>
      </c>
      <c r="N169" s="92"/>
    </row>
    <row r="170" spans="1:14" s="32" customFormat="1" ht="15" customHeight="1">
      <c r="A170" s="116">
        <v>3</v>
      </c>
      <c r="B170" s="133" t="str">
        <f>VLOOKUP(A170,'Hiperlinks - refugo'!$B$11:$C$29,2,0)</f>
        <v>PIU Arco Tietê</v>
      </c>
      <c r="C170" s="120" t="s">
        <v>374</v>
      </c>
      <c r="D170" s="120"/>
      <c r="E170" s="128" t="e">
        <f>VLOOKUP(D170,'Hiperlinks - refugo'!$B$34:$C$47,2,0)</f>
        <v>#N/A</v>
      </c>
      <c r="F170" s="120"/>
      <c r="G170" s="120"/>
      <c r="H170" s="133" t="s">
        <v>586</v>
      </c>
      <c r="I170" s="266" t="s">
        <v>745</v>
      </c>
      <c r="J170" s="135" t="s">
        <v>6</v>
      </c>
      <c r="K170" s="129" t="e">
        <f>VLOOKUP(J170,'Hiperlinks - refugo'!$B$2:$C$9,2,0)</f>
        <v>#N/A</v>
      </c>
      <c r="L170" s="179" t="s">
        <v>458</v>
      </c>
      <c r="M170" s="152">
        <v>43279</v>
      </c>
      <c r="N170" s="92"/>
    </row>
    <row r="171" spans="1:14" s="32" customFormat="1" ht="15" customHeight="1">
      <c r="A171" s="114">
        <v>4</v>
      </c>
      <c r="B171" s="128" t="str">
        <f>VLOOKUP(A171,'Hiperlinks - refugo'!$B$11:$C$29,2,0)</f>
        <v>PIU NESP</v>
      </c>
      <c r="C171" s="119">
        <v>12</v>
      </c>
      <c r="D171" s="119">
        <v>1</v>
      </c>
      <c r="E171" s="128" t="str">
        <f>VLOOKUP(D171,'Hiperlinks - refugo'!$B$34:$C$47,2,0)</f>
        <v>Proposição</v>
      </c>
      <c r="F171" s="119"/>
      <c r="G171" s="119"/>
      <c r="H171" s="153" t="s">
        <v>85</v>
      </c>
      <c r="I171" s="260" t="s">
        <v>255</v>
      </c>
      <c r="J171" s="122">
        <v>2</v>
      </c>
      <c r="K171" s="129" t="str">
        <f>VLOOKUP(J171,'Hiperlinks - refugo'!$B$2:$C$9,2,0)</f>
        <v>Consulta Caderno</v>
      </c>
      <c r="L171" s="151" t="s">
        <v>458</v>
      </c>
      <c r="M171" s="152">
        <f>$M$3</f>
        <v>43271</v>
      </c>
      <c r="N171" s="92"/>
    </row>
    <row r="172" spans="1:14" s="32" customFormat="1" ht="15" customHeight="1">
      <c r="A172" s="114">
        <v>4</v>
      </c>
      <c r="B172" s="128" t="str">
        <f>VLOOKUP(A172,'Hiperlinks - refugo'!$B$11:$C$29,2,0)</f>
        <v>PIU NESP</v>
      </c>
      <c r="C172" s="119">
        <v>20</v>
      </c>
      <c r="D172" s="119">
        <v>2</v>
      </c>
      <c r="E172" s="128" t="str">
        <f>VLOOKUP(D172,'Hiperlinks - refugo'!$B$34:$C$47,2,0)</f>
        <v>Consulta Pública Inicial</v>
      </c>
      <c r="F172" s="119"/>
      <c r="G172" s="119"/>
      <c r="H172" s="153" t="s">
        <v>16</v>
      </c>
      <c r="I172" s="260" t="s">
        <v>256</v>
      </c>
      <c r="J172" s="122">
        <v>2</v>
      </c>
      <c r="K172" s="129" t="str">
        <f>VLOOKUP(J172,'Hiperlinks - refugo'!$B$2:$C$9,2,0)</f>
        <v>Consulta Caderno</v>
      </c>
      <c r="L172" s="151" t="s">
        <v>458</v>
      </c>
      <c r="M172" s="152">
        <f>$M$3</f>
        <v>43271</v>
      </c>
      <c r="N172" s="92"/>
    </row>
    <row r="173" spans="1:14" s="32" customFormat="1" ht="15" customHeight="1">
      <c r="A173" s="114">
        <v>4</v>
      </c>
      <c r="B173" s="128" t="str">
        <f>VLOOKUP(A173,'Hiperlinks - refugo'!$B$11:$C$29,2,0)</f>
        <v>PIU NESP</v>
      </c>
      <c r="C173" s="119">
        <v>20</v>
      </c>
      <c r="D173" s="119">
        <v>2</v>
      </c>
      <c r="E173" s="128" t="str">
        <f>VLOOKUP(D173,'Hiperlinks - refugo'!$B$34:$C$47,2,0)</f>
        <v>Consulta Pública Inicial</v>
      </c>
      <c r="F173" s="119"/>
      <c r="G173" s="119"/>
      <c r="H173" s="153" t="s">
        <v>77</v>
      </c>
      <c r="I173" s="260" t="s">
        <v>257</v>
      </c>
      <c r="J173" s="122">
        <v>2</v>
      </c>
      <c r="K173" s="129" t="str">
        <f>VLOOKUP(J173,'Hiperlinks - refugo'!$B$2:$C$9,2,0)</f>
        <v>Consulta Caderno</v>
      </c>
      <c r="L173" s="151" t="s">
        <v>458</v>
      </c>
      <c r="M173" s="152">
        <f>$M$3</f>
        <v>43271</v>
      </c>
      <c r="N173" s="92"/>
    </row>
    <row r="174" spans="1:14" s="32" customFormat="1" ht="15" customHeight="1">
      <c r="A174" s="114">
        <v>4</v>
      </c>
      <c r="B174" s="128" t="str">
        <f>VLOOKUP(A174,'Hiperlinks - refugo'!$B$11:$C$29,2,0)</f>
        <v>PIU NESP</v>
      </c>
      <c r="C174" s="119">
        <v>34</v>
      </c>
      <c r="D174" s="119">
        <v>2</v>
      </c>
      <c r="E174" s="128" t="str">
        <f>VLOOKUP(D174,'Hiperlinks - refugo'!$B$34:$C$47,2,0)</f>
        <v>Consulta Pública Inicial</v>
      </c>
      <c r="F174" s="119" t="s">
        <v>369</v>
      </c>
      <c r="G174" s="119"/>
      <c r="H174" s="153" t="s">
        <v>503</v>
      </c>
      <c r="I174" s="284" t="s">
        <v>582</v>
      </c>
      <c r="J174" s="122">
        <v>2</v>
      </c>
      <c r="K174" s="129" t="str">
        <f>VLOOKUP(J174,'Hiperlinks - refugo'!$B$2:$C$9,2,0)</f>
        <v>Consulta Caderno</v>
      </c>
      <c r="L174" s="151"/>
      <c r="M174" s="152">
        <v>43276</v>
      </c>
      <c r="N174" s="92"/>
    </row>
    <row r="175" spans="1:14" s="32" customFormat="1" ht="15" customHeight="1">
      <c r="A175" s="114">
        <v>4</v>
      </c>
      <c r="B175" s="128" t="str">
        <f>VLOOKUP(A175,'Hiperlinks - refugo'!$B$11:$C$29,2,0)</f>
        <v>PIU NESP</v>
      </c>
      <c r="C175" s="119">
        <v>20</v>
      </c>
      <c r="D175" s="119">
        <v>2</v>
      </c>
      <c r="E175" s="128" t="str">
        <f>VLOOKUP(D175,'Hiperlinks - refugo'!$B$34:$C$47,2,0)</f>
        <v>Consulta Pública Inicial</v>
      </c>
      <c r="F175" s="119"/>
      <c r="G175" s="119"/>
      <c r="H175" s="153" t="s">
        <v>18</v>
      </c>
      <c r="I175" s="260" t="s">
        <v>259</v>
      </c>
      <c r="J175" s="122">
        <v>2</v>
      </c>
      <c r="K175" s="129" t="str">
        <f>VLOOKUP(J175,'Hiperlinks - refugo'!$B$2:$C$9,2,0)</f>
        <v>Consulta Caderno</v>
      </c>
      <c r="L175" s="151" t="s">
        <v>458</v>
      </c>
      <c r="M175" s="152">
        <f>$M$2</f>
        <v>43271</v>
      </c>
      <c r="N175" s="92"/>
    </row>
    <row r="176" spans="1:14" s="32" customFormat="1" ht="15" customHeight="1">
      <c r="A176" s="114">
        <v>4</v>
      </c>
      <c r="B176" s="128" t="str">
        <f>VLOOKUP(A176,'Hiperlinks - refugo'!$B$11:$C$29,2,0)</f>
        <v>PIU NESP</v>
      </c>
      <c r="C176" s="119">
        <v>28</v>
      </c>
      <c r="D176" s="119">
        <v>2</v>
      </c>
      <c r="E176" s="128" t="str">
        <f>VLOOKUP(D176,'Hiperlinks - refugo'!$B$34:$C$47,2,0)</f>
        <v>Consulta Pública Inicial</v>
      </c>
      <c r="F176" s="119" t="s">
        <v>369</v>
      </c>
      <c r="G176" s="119" t="s">
        <v>609</v>
      </c>
      <c r="H176" s="153" t="s">
        <v>503</v>
      </c>
      <c r="I176" s="261" t="s">
        <v>847</v>
      </c>
      <c r="J176" s="122">
        <v>4</v>
      </c>
      <c r="K176" s="129" t="str">
        <f>VLOOKUP(J176,'Hiperlinks - refugo'!$B$2:$C$9,2,0)</f>
        <v>Audiência Pública</v>
      </c>
      <c r="L176" s="151" t="s">
        <v>423</v>
      </c>
      <c r="M176" s="152">
        <v>43293</v>
      </c>
      <c r="N176" s="92"/>
    </row>
    <row r="177" spans="1:14" s="32" customFormat="1" ht="15" customHeight="1">
      <c r="A177" s="114">
        <v>4</v>
      </c>
      <c r="B177" s="128" t="str">
        <f>VLOOKUP(A177,'Hiperlinks - refugo'!$B$11:$C$29,2,0)</f>
        <v>PIU NESP</v>
      </c>
      <c r="C177" s="119">
        <v>31</v>
      </c>
      <c r="D177" s="119">
        <v>2</v>
      </c>
      <c r="E177" s="128" t="str">
        <f>VLOOKUP(D177,'Hiperlinks - refugo'!$B$34:$C$47,2,0)</f>
        <v>Consulta Pública Inicial</v>
      </c>
      <c r="F177" s="119"/>
      <c r="G177" s="119"/>
      <c r="H177" s="153" t="s">
        <v>22</v>
      </c>
      <c r="I177" s="260" t="s">
        <v>260</v>
      </c>
      <c r="J177" s="122">
        <v>4</v>
      </c>
      <c r="K177" s="129" t="str">
        <f>VLOOKUP(J177,'Hiperlinks - refugo'!$B$2:$C$9,2,0)</f>
        <v>Audiência Pública</v>
      </c>
      <c r="L177" s="151" t="s">
        <v>458</v>
      </c>
      <c r="M177" s="152">
        <f>$M$2</f>
        <v>43271</v>
      </c>
      <c r="N177" s="92"/>
    </row>
    <row r="178" spans="1:14" s="32" customFormat="1" ht="15" customHeight="1">
      <c r="A178" s="114">
        <v>4</v>
      </c>
      <c r="B178" s="128" t="str">
        <f>VLOOKUP(A178,'Hiperlinks - refugo'!$B$11:$C$29,2,0)</f>
        <v>PIU NESP</v>
      </c>
      <c r="C178" s="119">
        <v>32</v>
      </c>
      <c r="D178" s="119">
        <v>2</v>
      </c>
      <c r="E178" s="128" t="str">
        <f>VLOOKUP(D178,'Hiperlinks - refugo'!$B$34:$C$47,2,0)</f>
        <v>Consulta Pública Inicial</v>
      </c>
      <c r="F178" s="119"/>
      <c r="G178" s="119"/>
      <c r="H178" s="153" t="s">
        <v>23</v>
      </c>
      <c r="I178" s="260" t="s">
        <v>261</v>
      </c>
      <c r="J178" s="122">
        <v>4</v>
      </c>
      <c r="K178" s="129" t="str">
        <f>VLOOKUP(J178,'Hiperlinks - refugo'!$B$2:$C$9,2,0)</f>
        <v>Audiência Pública</v>
      </c>
      <c r="L178" s="151" t="s">
        <v>458</v>
      </c>
      <c r="M178" s="152">
        <f>$M$2</f>
        <v>43271</v>
      </c>
      <c r="N178" s="92"/>
    </row>
    <row r="179" spans="1:14" s="32" customFormat="1" ht="15" customHeight="1">
      <c r="A179" s="114">
        <v>4</v>
      </c>
      <c r="B179" s="128" t="str">
        <f>VLOOKUP(A179,'Hiperlinks - refugo'!$B$11:$C$29,2,0)</f>
        <v>PIU NESP</v>
      </c>
      <c r="C179" s="119">
        <v>32</v>
      </c>
      <c r="D179" s="119">
        <v>2</v>
      </c>
      <c r="E179" s="128" t="str">
        <f>VLOOKUP(D179,'Hiperlinks - refugo'!$B$34:$C$47,2,0)</f>
        <v>Consulta Pública Inicial</v>
      </c>
      <c r="F179" s="119"/>
      <c r="G179" s="119"/>
      <c r="H179" s="153" t="s">
        <v>24</v>
      </c>
      <c r="I179" s="260" t="s">
        <v>262</v>
      </c>
      <c r="J179" s="122">
        <v>4</v>
      </c>
      <c r="K179" s="129" t="str">
        <f>VLOOKUP(J179,'Hiperlinks - refugo'!$B$2:$C$9,2,0)</f>
        <v>Audiência Pública</v>
      </c>
      <c r="L179" s="151" t="s">
        <v>458</v>
      </c>
      <c r="M179" s="152">
        <f>$M$2</f>
        <v>43271</v>
      </c>
      <c r="N179" s="92"/>
    </row>
    <row r="180" spans="1:14" s="32" customFormat="1" ht="15" customHeight="1">
      <c r="A180" s="114">
        <v>4</v>
      </c>
      <c r="B180" s="128" t="str">
        <f>VLOOKUP(A180,'Hiperlinks - refugo'!$B$11:$C$29,2,0)</f>
        <v>PIU NESP</v>
      </c>
      <c r="C180" s="119">
        <v>32</v>
      </c>
      <c r="D180" s="119">
        <v>2</v>
      </c>
      <c r="E180" s="128" t="str">
        <f>VLOOKUP(D180,'Hiperlinks - refugo'!$B$34:$C$47,2,0)</f>
        <v>Consulta Pública Inicial</v>
      </c>
      <c r="F180" s="119"/>
      <c r="G180" s="119"/>
      <c r="H180" s="153" t="s">
        <v>25</v>
      </c>
      <c r="I180" s="260" t="s">
        <v>263</v>
      </c>
      <c r="J180" s="122">
        <v>4</v>
      </c>
      <c r="K180" s="129" t="str">
        <f>VLOOKUP(J180,'Hiperlinks - refugo'!$B$2:$C$9,2,0)</f>
        <v>Audiência Pública</v>
      </c>
      <c r="L180" s="151" t="s">
        <v>458</v>
      </c>
      <c r="M180" s="152">
        <f>$M$2</f>
        <v>43271</v>
      </c>
      <c r="N180" s="92"/>
    </row>
    <row r="181" spans="1:14" s="32" customFormat="1" ht="15" customHeight="1">
      <c r="A181" s="114">
        <v>4</v>
      </c>
      <c r="B181" s="128" t="str">
        <f>VLOOKUP(A181,'Hiperlinks - refugo'!$B$11:$C$29,2,0)</f>
        <v>PIU NESP</v>
      </c>
      <c r="C181" s="119"/>
      <c r="D181" s="119">
        <v>5</v>
      </c>
      <c r="E181" s="128" t="str">
        <f>VLOOKUP(D181,'Hiperlinks - refugo'!$B$34:$C$47,2,0)</f>
        <v>Discussão Pública</v>
      </c>
      <c r="F181" s="119" t="s">
        <v>369</v>
      </c>
      <c r="G181" s="119" t="s">
        <v>609</v>
      </c>
      <c r="H181" s="153" t="s">
        <v>503</v>
      </c>
      <c r="I181" s="261" t="s">
        <v>848</v>
      </c>
      <c r="J181" s="122">
        <v>4</v>
      </c>
      <c r="K181" s="129" t="str">
        <f>VLOOKUP(J181,'Hiperlinks - refugo'!$B$2:$C$9,2,0)</f>
        <v>Audiência Pública</v>
      </c>
      <c r="L181" s="151" t="s">
        <v>423</v>
      </c>
      <c r="M181" s="152">
        <v>43293</v>
      </c>
      <c r="N181" s="92"/>
    </row>
    <row r="182" spans="1:14" s="32" customFormat="1" ht="15" customHeight="1">
      <c r="A182" s="114">
        <v>4</v>
      </c>
      <c r="B182" s="128" t="str">
        <f>VLOOKUP(A182,'Hiperlinks - refugo'!$B$11:$C$29,2,0)</f>
        <v>PIU NESP</v>
      </c>
      <c r="C182" s="119"/>
      <c r="D182" s="119">
        <v>5</v>
      </c>
      <c r="E182" s="128" t="str">
        <f>VLOOKUP(D182,'Hiperlinks - refugo'!$B$34:$C$47,2,0)</f>
        <v>Discussão Pública</v>
      </c>
      <c r="F182" s="119"/>
      <c r="G182" s="119"/>
      <c r="H182" s="153" t="s">
        <v>22</v>
      </c>
      <c r="I182" s="260" t="s">
        <v>260</v>
      </c>
      <c r="J182" s="122">
        <v>4</v>
      </c>
      <c r="K182" s="129" t="str">
        <f>VLOOKUP(J182,'Hiperlinks - refugo'!$B$2:$C$9,2,0)</f>
        <v>Audiência Pública</v>
      </c>
      <c r="L182" s="151" t="s">
        <v>458</v>
      </c>
      <c r="M182" s="152">
        <f t="shared" ref="M182:M198" si="5">$M$2</f>
        <v>43271</v>
      </c>
      <c r="N182" s="92"/>
    </row>
    <row r="183" spans="1:14" s="32" customFormat="1" ht="15" customHeight="1">
      <c r="A183" s="114">
        <v>4</v>
      </c>
      <c r="B183" s="128" t="str">
        <f>VLOOKUP(A183,'Hiperlinks - refugo'!$B$11:$C$29,2,0)</f>
        <v>PIU NESP</v>
      </c>
      <c r="C183" s="119"/>
      <c r="D183" s="119">
        <v>5</v>
      </c>
      <c r="E183" s="128" t="str">
        <f>VLOOKUP(D183,'Hiperlinks - refugo'!$B$34:$C$47,2,0)</f>
        <v>Discussão Pública</v>
      </c>
      <c r="F183" s="119"/>
      <c r="G183" s="119"/>
      <c r="H183" s="153" t="s">
        <v>24</v>
      </c>
      <c r="I183" s="260" t="s">
        <v>262</v>
      </c>
      <c r="J183" s="122">
        <v>4</v>
      </c>
      <c r="K183" s="129" t="str">
        <f>VLOOKUP(J183,'Hiperlinks - refugo'!$B$2:$C$9,2,0)</f>
        <v>Audiência Pública</v>
      </c>
      <c r="L183" s="151" t="s">
        <v>458</v>
      </c>
      <c r="M183" s="152">
        <f t="shared" si="5"/>
        <v>43271</v>
      </c>
      <c r="N183" s="92"/>
    </row>
    <row r="184" spans="1:14" s="32" customFormat="1" ht="15" customHeight="1">
      <c r="A184" s="124">
        <v>4</v>
      </c>
      <c r="B184" s="131" t="str">
        <f>VLOOKUP(A184,'Hiperlinks - refugo'!$B$11:$C$29,2,0)</f>
        <v>PIU NESP</v>
      </c>
      <c r="C184" s="125"/>
      <c r="D184" s="125">
        <v>5</v>
      </c>
      <c r="E184" s="128" t="str">
        <f>VLOOKUP(D184,'Hiperlinks - refugo'!$B$34:$C$47,2,0)</f>
        <v>Discussão Pública</v>
      </c>
      <c r="F184" s="125"/>
      <c r="G184" s="125"/>
      <c r="H184" s="131" t="s">
        <v>503</v>
      </c>
      <c r="I184" s="263" t="s">
        <v>258</v>
      </c>
      <c r="J184" s="127">
        <v>3</v>
      </c>
      <c r="K184" s="129" t="str">
        <f>VLOOKUP(J184,'Hiperlinks - refugo'!$B$2:$C$9,2,0)</f>
        <v>Consulta Minuta</v>
      </c>
      <c r="L184" s="151" t="s">
        <v>458</v>
      </c>
      <c r="M184" s="152">
        <f t="shared" si="5"/>
        <v>43271</v>
      </c>
      <c r="N184" s="92"/>
    </row>
    <row r="185" spans="1:14" s="32" customFormat="1" ht="15" customHeight="1">
      <c r="A185" s="124">
        <v>4</v>
      </c>
      <c r="B185" s="131" t="str">
        <f>VLOOKUP(A185,'Hiperlinks - refugo'!$B$11:$C$29,2,0)</f>
        <v>PIU NESP</v>
      </c>
      <c r="C185" s="125"/>
      <c r="D185" s="125">
        <v>5</v>
      </c>
      <c r="E185" s="128" t="str">
        <f>VLOOKUP(D185,'Hiperlinks - refugo'!$B$34:$C$47,2,0)</f>
        <v>Discussão Pública</v>
      </c>
      <c r="F185" s="125"/>
      <c r="G185" s="125"/>
      <c r="H185" s="153" t="s">
        <v>18</v>
      </c>
      <c r="I185" s="263" t="s">
        <v>539</v>
      </c>
      <c r="J185" s="127">
        <v>3</v>
      </c>
      <c r="K185" s="129" t="str">
        <f>VLOOKUP(J185,'Hiperlinks - refugo'!$B$2:$C$9,2,0)</f>
        <v>Consulta Minuta</v>
      </c>
      <c r="L185" s="151" t="s">
        <v>458</v>
      </c>
      <c r="M185" s="152">
        <f t="shared" si="5"/>
        <v>43271</v>
      </c>
      <c r="N185" s="92"/>
    </row>
    <row r="186" spans="1:14" s="32" customFormat="1" ht="15" customHeight="1">
      <c r="A186" s="124">
        <v>4</v>
      </c>
      <c r="B186" s="131" t="str">
        <f>VLOOKUP(A186,'Hiperlinks - refugo'!$B$11:$C$29,2,0)</f>
        <v>PIU NESP</v>
      </c>
      <c r="C186" s="125"/>
      <c r="D186" s="125">
        <v>5</v>
      </c>
      <c r="E186" s="128" t="str">
        <f>VLOOKUP(D186,'Hiperlinks - refugo'!$B$34:$C$47,2,0)</f>
        <v>Discussão Pública</v>
      </c>
      <c r="F186" s="125"/>
      <c r="G186" s="125"/>
      <c r="H186" s="131" t="s">
        <v>540</v>
      </c>
      <c r="I186" s="263" t="s">
        <v>541</v>
      </c>
      <c r="J186" s="127">
        <v>3</v>
      </c>
      <c r="K186" s="129" t="str">
        <f>VLOOKUP(J186,'Hiperlinks - refugo'!$B$2:$C$9,2,0)</f>
        <v>Consulta Minuta</v>
      </c>
      <c r="L186" s="151" t="s">
        <v>458</v>
      </c>
      <c r="M186" s="152">
        <f t="shared" si="5"/>
        <v>43271</v>
      </c>
      <c r="N186" s="92"/>
    </row>
    <row r="187" spans="1:14" s="32" customFormat="1" ht="15" customHeight="1">
      <c r="A187" s="124">
        <v>4</v>
      </c>
      <c r="B187" s="131" t="str">
        <f>VLOOKUP(A187,'Hiperlinks - refugo'!$B$11:$C$29,2,0)</f>
        <v>PIU NESP</v>
      </c>
      <c r="C187" s="125"/>
      <c r="D187" s="125">
        <v>5</v>
      </c>
      <c r="E187" s="128" t="str">
        <f>VLOOKUP(D187,'Hiperlinks - refugo'!$B$34:$C$47,2,0)</f>
        <v>Discussão Pública</v>
      </c>
      <c r="F187" s="125"/>
      <c r="G187" s="125"/>
      <c r="H187" s="131" t="s">
        <v>542</v>
      </c>
      <c r="I187" s="263" t="s">
        <v>543</v>
      </c>
      <c r="J187" s="127">
        <v>3</v>
      </c>
      <c r="K187" s="129" t="str">
        <f>VLOOKUP(J187,'Hiperlinks - refugo'!$B$2:$C$9,2,0)</f>
        <v>Consulta Minuta</v>
      </c>
      <c r="L187" s="151" t="s">
        <v>458</v>
      </c>
      <c r="M187" s="152">
        <f t="shared" si="5"/>
        <v>43271</v>
      </c>
      <c r="N187" s="92"/>
    </row>
    <row r="188" spans="1:14" s="32" customFormat="1" ht="15" customHeight="1">
      <c r="A188" s="124">
        <v>4</v>
      </c>
      <c r="B188" s="131" t="str">
        <f>VLOOKUP(A188,'Hiperlinks - refugo'!$B$11:$C$29,2,0)</f>
        <v>PIU NESP</v>
      </c>
      <c r="C188" s="125"/>
      <c r="D188" s="125">
        <v>5</v>
      </c>
      <c r="E188" s="128" t="str">
        <f>VLOOKUP(D188,'Hiperlinks - refugo'!$B$34:$C$47,2,0)</f>
        <v>Discussão Pública</v>
      </c>
      <c r="F188" s="125"/>
      <c r="G188" s="125"/>
      <c r="H188" s="131" t="s">
        <v>545</v>
      </c>
      <c r="I188" s="263" t="s">
        <v>544</v>
      </c>
      <c r="J188" s="127">
        <v>3</v>
      </c>
      <c r="K188" s="129" t="str">
        <f>VLOOKUP(J188,'Hiperlinks - refugo'!$B$2:$C$9,2,0)</f>
        <v>Consulta Minuta</v>
      </c>
      <c r="L188" s="151" t="s">
        <v>458</v>
      </c>
      <c r="M188" s="152">
        <f t="shared" si="5"/>
        <v>43271</v>
      </c>
      <c r="N188" s="92"/>
    </row>
    <row r="189" spans="1:14" s="32" customFormat="1" ht="15" customHeight="1">
      <c r="A189" s="124">
        <v>4</v>
      </c>
      <c r="B189" s="131" t="str">
        <f>VLOOKUP(A189,'Hiperlinks - refugo'!$B$11:$C$29,2,0)</f>
        <v>PIU NESP</v>
      </c>
      <c r="C189" s="125"/>
      <c r="D189" s="125">
        <v>5</v>
      </c>
      <c r="E189" s="128" t="str">
        <f>VLOOKUP(D189,'Hiperlinks - refugo'!$B$34:$C$47,2,0)</f>
        <v>Discussão Pública</v>
      </c>
      <c r="F189" s="125"/>
      <c r="G189" s="125"/>
      <c r="H189" s="131" t="s">
        <v>547</v>
      </c>
      <c r="I189" s="263" t="s">
        <v>546</v>
      </c>
      <c r="J189" s="127">
        <v>3</v>
      </c>
      <c r="K189" s="129" t="str">
        <f>VLOOKUP(J189,'Hiperlinks - refugo'!$B$2:$C$9,2,0)</f>
        <v>Consulta Minuta</v>
      </c>
      <c r="L189" s="151" t="s">
        <v>458</v>
      </c>
      <c r="M189" s="152">
        <f t="shared" si="5"/>
        <v>43271</v>
      </c>
      <c r="N189" s="92"/>
    </row>
    <row r="190" spans="1:14" s="32" customFormat="1" ht="15" customHeight="1">
      <c r="A190" s="124">
        <v>4</v>
      </c>
      <c r="B190" s="131" t="str">
        <f>VLOOKUP(A190,'Hiperlinks - refugo'!$B$11:$C$29,2,0)</f>
        <v>PIU NESP</v>
      </c>
      <c r="C190" s="125"/>
      <c r="D190" s="125">
        <v>5</v>
      </c>
      <c r="E190" s="128" t="str">
        <f>VLOOKUP(D190,'Hiperlinks - refugo'!$B$34:$C$47,2,0)</f>
        <v>Discussão Pública</v>
      </c>
      <c r="F190" s="125"/>
      <c r="G190" s="125"/>
      <c r="H190" s="131" t="s">
        <v>549</v>
      </c>
      <c r="I190" s="263" t="s">
        <v>548</v>
      </c>
      <c r="J190" s="127">
        <v>3</v>
      </c>
      <c r="K190" s="129" t="str">
        <f>VLOOKUP(J190,'Hiperlinks - refugo'!$B$2:$C$9,2,0)</f>
        <v>Consulta Minuta</v>
      </c>
      <c r="L190" s="151" t="s">
        <v>458</v>
      </c>
      <c r="M190" s="152">
        <f t="shared" si="5"/>
        <v>43271</v>
      </c>
      <c r="N190" s="92"/>
    </row>
    <row r="191" spans="1:14" s="32" customFormat="1" ht="15" customHeight="1">
      <c r="A191" s="124">
        <v>4</v>
      </c>
      <c r="B191" s="131" t="str">
        <f>VLOOKUP(A191,'Hiperlinks - refugo'!$B$11:$C$29,2,0)</f>
        <v>PIU NESP</v>
      </c>
      <c r="C191" s="125"/>
      <c r="D191" s="125">
        <v>5</v>
      </c>
      <c r="E191" s="128" t="str">
        <f>VLOOKUP(D191,'Hiperlinks - refugo'!$B$34:$C$47,2,0)</f>
        <v>Discussão Pública</v>
      </c>
      <c r="F191" s="125"/>
      <c r="G191" s="125"/>
      <c r="H191" s="131" t="s">
        <v>551</v>
      </c>
      <c r="I191" s="263" t="s">
        <v>550</v>
      </c>
      <c r="J191" s="127">
        <v>3</v>
      </c>
      <c r="K191" s="129" t="str">
        <f>VLOOKUP(J191,'Hiperlinks - refugo'!$B$2:$C$9,2,0)</f>
        <v>Consulta Minuta</v>
      </c>
      <c r="L191" s="151" t="s">
        <v>458</v>
      </c>
      <c r="M191" s="152">
        <f t="shared" si="5"/>
        <v>43271</v>
      </c>
      <c r="N191" s="92"/>
    </row>
    <row r="192" spans="1:14" s="32" customFormat="1" ht="15" customHeight="1">
      <c r="A192" s="124">
        <v>4</v>
      </c>
      <c r="B192" s="131" t="str">
        <f>VLOOKUP(A192,'Hiperlinks - refugo'!$B$11:$C$29,2,0)</f>
        <v>PIU NESP</v>
      </c>
      <c r="C192" s="125"/>
      <c r="D192" s="125">
        <v>5</v>
      </c>
      <c r="E192" s="128" t="str">
        <f>VLOOKUP(D192,'Hiperlinks - refugo'!$B$34:$C$47,2,0)</f>
        <v>Discussão Pública</v>
      </c>
      <c r="F192" s="125"/>
      <c r="G192" s="125"/>
      <c r="H192" s="131" t="s">
        <v>553</v>
      </c>
      <c r="I192" s="263" t="s">
        <v>552</v>
      </c>
      <c r="J192" s="127">
        <v>3</v>
      </c>
      <c r="K192" s="129" t="str">
        <f>VLOOKUP(J192,'Hiperlinks - refugo'!$B$2:$C$9,2,0)</f>
        <v>Consulta Minuta</v>
      </c>
      <c r="L192" s="151" t="s">
        <v>458</v>
      </c>
      <c r="M192" s="152">
        <f t="shared" si="5"/>
        <v>43271</v>
      </c>
      <c r="N192" s="92"/>
    </row>
    <row r="193" spans="1:14" s="32" customFormat="1" ht="15" customHeight="1">
      <c r="A193" s="124">
        <v>4</v>
      </c>
      <c r="B193" s="131" t="str">
        <f>VLOOKUP(A193,'Hiperlinks - refugo'!$B$11:$C$29,2,0)</f>
        <v>PIU NESP</v>
      </c>
      <c r="C193" s="125"/>
      <c r="D193" s="125">
        <v>5</v>
      </c>
      <c r="E193" s="128" t="str">
        <f>VLOOKUP(D193,'Hiperlinks - refugo'!$B$34:$C$47,2,0)</f>
        <v>Discussão Pública</v>
      </c>
      <c r="F193" s="125"/>
      <c r="G193" s="125"/>
      <c r="H193" s="131" t="s">
        <v>555</v>
      </c>
      <c r="I193" s="263" t="s">
        <v>554</v>
      </c>
      <c r="J193" s="127">
        <v>3</v>
      </c>
      <c r="K193" s="129" t="str">
        <f>VLOOKUP(J193,'Hiperlinks - refugo'!$B$2:$C$9,2,0)</f>
        <v>Consulta Minuta</v>
      </c>
      <c r="L193" s="151" t="s">
        <v>458</v>
      </c>
      <c r="M193" s="152">
        <f t="shared" si="5"/>
        <v>43271</v>
      </c>
      <c r="N193" s="92"/>
    </row>
    <row r="194" spans="1:14" s="32" customFormat="1" ht="15" customHeight="1">
      <c r="A194" s="124">
        <v>4</v>
      </c>
      <c r="B194" s="131" t="str">
        <f>VLOOKUP(A194,'Hiperlinks - refugo'!$B$11:$C$29,2,0)</f>
        <v>PIU NESP</v>
      </c>
      <c r="C194" s="125"/>
      <c r="D194" s="125">
        <v>5</v>
      </c>
      <c r="E194" s="128" t="str">
        <f>VLOOKUP(D194,'Hiperlinks - refugo'!$B$34:$C$47,2,0)</f>
        <v>Discussão Pública</v>
      </c>
      <c r="F194" s="125"/>
      <c r="G194" s="125"/>
      <c r="H194" s="131" t="s">
        <v>557</v>
      </c>
      <c r="I194" s="263" t="s">
        <v>556</v>
      </c>
      <c r="J194" s="127">
        <v>3</v>
      </c>
      <c r="K194" s="129" t="str">
        <f>VLOOKUP(J194,'Hiperlinks - refugo'!$B$2:$C$9,2,0)</f>
        <v>Consulta Minuta</v>
      </c>
      <c r="L194" s="151" t="s">
        <v>458</v>
      </c>
      <c r="M194" s="152">
        <f t="shared" si="5"/>
        <v>43271</v>
      </c>
      <c r="N194" s="92"/>
    </row>
    <row r="195" spans="1:14" s="32" customFormat="1" ht="15" customHeight="1">
      <c r="A195" s="124">
        <v>4</v>
      </c>
      <c r="B195" s="131" t="str">
        <f>VLOOKUP(A195,'Hiperlinks - refugo'!$B$11:$C$29,2,0)</f>
        <v>PIU NESP</v>
      </c>
      <c r="C195" s="125"/>
      <c r="D195" s="125">
        <v>5</v>
      </c>
      <c r="E195" s="128" t="str">
        <f>VLOOKUP(D195,'Hiperlinks - refugo'!$B$34:$C$47,2,0)</f>
        <v>Discussão Pública</v>
      </c>
      <c r="F195" s="125"/>
      <c r="G195" s="125"/>
      <c r="H195" s="131" t="s">
        <v>25</v>
      </c>
      <c r="I195" s="263" t="s">
        <v>558</v>
      </c>
      <c r="J195" s="127">
        <v>3</v>
      </c>
      <c r="K195" s="129" t="str">
        <f>VLOOKUP(J195,'Hiperlinks - refugo'!$B$2:$C$9,2,0)</f>
        <v>Consulta Minuta</v>
      </c>
      <c r="L195" s="151" t="s">
        <v>458</v>
      </c>
      <c r="M195" s="152">
        <f t="shared" si="5"/>
        <v>43271</v>
      </c>
      <c r="N195" s="92"/>
    </row>
    <row r="196" spans="1:14" s="32" customFormat="1" ht="15" customHeight="1">
      <c r="A196" s="114">
        <v>4</v>
      </c>
      <c r="B196" s="128" t="str">
        <f>VLOOKUP(A196,'Hiperlinks - refugo'!$B$11:$C$29,2,0)</f>
        <v>PIU NESP</v>
      </c>
      <c r="C196" s="119"/>
      <c r="D196" s="119">
        <v>6</v>
      </c>
      <c r="E196" s="128" t="str">
        <f>VLOOKUP(D196,'Hiperlinks - refugo'!$B$34:$C$47,2,0)</f>
        <v>Consolidação PIU</v>
      </c>
      <c r="F196" s="119"/>
      <c r="G196" s="119"/>
      <c r="H196" s="153" t="s">
        <v>264</v>
      </c>
      <c r="I196" s="260" t="s">
        <v>265</v>
      </c>
      <c r="J196" s="122">
        <v>7</v>
      </c>
      <c r="K196" s="129" t="str">
        <f>VLOOKUP(J196,'Hiperlinks - refugo'!$B$2:$C$9,2,0)</f>
        <v>Projeto Final</v>
      </c>
      <c r="L196" s="151" t="s">
        <v>458</v>
      </c>
      <c r="M196" s="152">
        <f t="shared" si="5"/>
        <v>43271</v>
      </c>
      <c r="N196" s="92"/>
    </row>
    <row r="197" spans="1:14" s="32" customFormat="1" ht="15" customHeight="1">
      <c r="A197" s="114">
        <v>4</v>
      </c>
      <c r="B197" s="128" t="str">
        <f>VLOOKUP(A197,'Hiperlinks - refugo'!$B$11:$C$29,2,0)</f>
        <v>PIU NESP</v>
      </c>
      <c r="C197" s="119"/>
      <c r="D197" s="119">
        <v>7</v>
      </c>
      <c r="E197" s="128" t="str">
        <f>VLOOKUP(D197,'Hiperlinks - refugo'!$B$34:$C$47,2,0)</f>
        <v>Encaminhamento Jurídico</v>
      </c>
      <c r="F197" s="119"/>
      <c r="G197" s="119"/>
      <c r="H197" s="153" t="s">
        <v>602</v>
      </c>
      <c r="I197" s="260" t="s">
        <v>266</v>
      </c>
      <c r="J197" s="122">
        <v>7</v>
      </c>
      <c r="K197" s="129" t="str">
        <f>VLOOKUP(J197,'Hiperlinks - refugo'!$B$2:$C$9,2,0)</f>
        <v>Projeto Final</v>
      </c>
      <c r="L197" s="151" t="s">
        <v>458</v>
      </c>
      <c r="M197" s="152">
        <f t="shared" si="5"/>
        <v>43271</v>
      </c>
      <c r="N197" s="92"/>
    </row>
    <row r="198" spans="1:14" s="32" customFormat="1" ht="15" customHeight="1">
      <c r="A198" s="114">
        <v>4</v>
      </c>
      <c r="B198" s="128" t="str">
        <f>VLOOKUP(A198,'Hiperlinks - refugo'!$B$11:$C$29,2,0)</f>
        <v>PIU NESP</v>
      </c>
      <c r="C198" s="119"/>
      <c r="D198" s="119">
        <v>7</v>
      </c>
      <c r="E198" s="128" t="str">
        <f>VLOOKUP(D198,'Hiperlinks - refugo'!$B$34:$C$47,2,0)</f>
        <v>Encaminhamento Jurídico</v>
      </c>
      <c r="F198" s="119"/>
      <c r="G198" s="119"/>
      <c r="H198" s="153" t="s">
        <v>601</v>
      </c>
      <c r="I198" s="260" t="s">
        <v>267</v>
      </c>
      <c r="J198" s="122">
        <v>7</v>
      </c>
      <c r="K198" s="129" t="str">
        <f>VLOOKUP(J198,'Hiperlinks - refugo'!$B$2:$C$9,2,0)</f>
        <v>Projeto Final</v>
      </c>
      <c r="L198" s="151" t="s">
        <v>458</v>
      </c>
      <c r="M198" s="152">
        <f t="shared" si="5"/>
        <v>43271</v>
      </c>
      <c r="N198" s="92"/>
    </row>
    <row r="199" spans="1:14" s="32" customFormat="1" ht="15" customHeight="1">
      <c r="A199" s="114">
        <v>4</v>
      </c>
      <c r="B199" s="133" t="str">
        <f>VLOOKUP(A199,'Hiperlinks - refugo'!$B$11:$C$29,2,0)</f>
        <v>PIU NESP</v>
      </c>
      <c r="C199" s="120" t="s">
        <v>374</v>
      </c>
      <c r="D199" s="119">
        <v>100</v>
      </c>
      <c r="E199" s="128" t="e">
        <f>VLOOKUP(D199,'Hiperlinks - refugo'!$B$34:$C$47,2,0)</f>
        <v>#N/A</v>
      </c>
      <c r="F199" s="120"/>
      <c r="G199" s="120"/>
      <c r="H199" s="153" t="s">
        <v>586</v>
      </c>
      <c r="I199" s="260" t="s">
        <v>588</v>
      </c>
      <c r="J199" s="135" t="s">
        <v>6</v>
      </c>
      <c r="K199" s="129" t="e">
        <f>VLOOKUP(J199,'Hiperlinks - refugo'!$B$2:$C$9,2,0)</f>
        <v>#N/A</v>
      </c>
      <c r="L199" s="151" t="s">
        <v>458</v>
      </c>
      <c r="M199" s="152">
        <v>43276</v>
      </c>
      <c r="N199" s="92"/>
    </row>
    <row r="200" spans="1:14" s="32" customFormat="1" ht="15" customHeight="1">
      <c r="A200" s="116">
        <v>5</v>
      </c>
      <c r="B200" s="133" t="str">
        <f>VLOOKUP(A200,'Hiperlinks - refugo'!$B$11:$C$29,2,0)</f>
        <v>PIU Arco Jurubatuba</v>
      </c>
      <c r="C200" s="120">
        <v>12</v>
      </c>
      <c r="D200" s="120">
        <v>1</v>
      </c>
      <c r="E200" s="128" t="str">
        <f>VLOOKUP(D200,'Hiperlinks - refugo'!$B$34:$C$47,2,0)</f>
        <v>Proposição</v>
      </c>
      <c r="F200" s="120" t="s">
        <v>369</v>
      </c>
      <c r="G200" s="120" t="s">
        <v>609</v>
      </c>
      <c r="H200" s="133" t="s">
        <v>376</v>
      </c>
      <c r="I200" s="261" t="s">
        <v>849</v>
      </c>
      <c r="J200" s="135" t="s">
        <v>6</v>
      </c>
      <c r="K200" s="129" t="e">
        <f>VLOOKUP(J200,'Hiperlinks - refugo'!$B$2:$C$9,2,0)</f>
        <v>#N/A</v>
      </c>
      <c r="L200" s="158" t="s">
        <v>14</v>
      </c>
      <c r="M200" s="152">
        <v>43293</v>
      </c>
      <c r="N200" s="92"/>
    </row>
    <row r="201" spans="1:14" s="32" customFormat="1" ht="15" customHeight="1">
      <c r="A201" s="114">
        <v>5</v>
      </c>
      <c r="B201" s="128" t="str">
        <f>VLOOKUP(A201,'Hiperlinks - refugo'!$B$11:$C$29,2,0)</f>
        <v>PIU Arco Jurubatuba</v>
      </c>
      <c r="C201" s="119"/>
      <c r="D201" s="119">
        <v>2</v>
      </c>
      <c r="E201" s="128" t="str">
        <f>VLOOKUP(D201,'Hiperlinks - refugo'!$B$34:$C$47,2,0)</f>
        <v>Consulta Pública Inicial</v>
      </c>
      <c r="F201" s="119"/>
      <c r="G201" s="119"/>
      <c r="H201" s="153" t="s">
        <v>268</v>
      </c>
      <c r="I201" s="260" t="s">
        <v>269</v>
      </c>
      <c r="J201" s="122">
        <v>2</v>
      </c>
      <c r="K201" s="129" t="str">
        <f>VLOOKUP(J201,'Hiperlinks - refugo'!$B$2:$C$9,2,0)</f>
        <v>Consulta Caderno</v>
      </c>
      <c r="L201" s="151" t="s">
        <v>458</v>
      </c>
      <c r="M201" s="152">
        <f t="shared" ref="M201:M245" si="6">$M$2</f>
        <v>43271</v>
      </c>
      <c r="N201" s="92"/>
    </row>
    <row r="202" spans="1:14" s="32" customFormat="1" ht="15" customHeight="1">
      <c r="A202" s="114">
        <v>5</v>
      </c>
      <c r="B202" s="128" t="str">
        <f>VLOOKUP(A202,'Hiperlinks - refugo'!$B$11:$C$29,2,0)</f>
        <v>PIU Arco Jurubatuba</v>
      </c>
      <c r="C202" s="119"/>
      <c r="D202" s="119">
        <v>2</v>
      </c>
      <c r="E202" s="128" t="str">
        <f>VLOOKUP(D202,'Hiperlinks - refugo'!$B$34:$C$47,2,0)</f>
        <v>Consulta Pública Inicial</v>
      </c>
      <c r="F202" s="119"/>
      <c r="G202" s="119"/>
      <c r="H202" s="153" t="s">
        <v>270</v>
      </c>
      <c r="I202" s="260" t="s">
        <v>271</v>
      </c>
      <c r="J202" s="122">
        <v>2</v>
      </c>
      <c r="K202" s="129" t="str">
        <f>VLOOKUP(J202,'Hiperlinks - refugo'!$B$2:$C$9,2,0)</f>
        <v>Consulta Caderno</v>
      </c>
      <c r="L202" s="151" t="s">
        <v>458</v>
      </c>
      <c r="M202" s="152">
        <f t="shared" si="6"/>
        <v>43271</v>
      </c>
      <c r="N202" s="92"/>
    </row>
    <row r="203" spans="1:14" s="32" customFormat="1" ht="15" customHeight="1">
      <c r="A203" s="114">
        <v>5</v>
      </c>
      <c r="B203" s="128" t="str">
        <f>VLOOKUP(A203,'Hiperlinks - refugo'!$B$11:$C$29,2,0)</f>
        <v>PIU Arco Jurubatuba</v>
      </c>
      <c r="C203" s="119"/>
      <c r="D203" s="119">
        <v>2</v>
      </c>
      <c r="E203" s="128" t="str">
        <f>VLOOKUP(D203,'Hiperlinks - refugo'!$B$34:$C$47,2,0)</f>
        <v>Consulta Pública Inicial</v>
      </c>
      <c r="F203" s="119"/>
      <c r="G203" s="119"/>
      <c r="H203" s="153" t="s">
        <v>16</v>
      </c>
      <c r="I203" s="260" t="s">
        <v>272</v>
      </c>
      <c r="J203" s="122">
        <v>2</v>
      </c>
      <c r="K203" s="129" t="str">
        <f>VLOOKUP(J203,'Hiperlinks - refugo'!$B$2:$C$9,2,0)</f>
        <v>Consulta Caderno</v>
      </c>
      <c r="L203" s="151" t="s">
        <v>458</v>
      </c>
      <c r="M203" s="152">
        <f t="shared" si="6"/>
        <v>43271</v>
      </c>
      <c r="N203" s="92"/>
    </row>
    <row r="204" spans="1:14" s="32" customFormat="1" ht="15" customHeight="1">
      <c r="A204" s="114">
        <v>5</v>
      </c>
      <c r="B204" s="128" t="str">
        <f>VLOOKUP(A204,'Hiperlinks - refugo'!$B$11:$C$29,2,0)</f>
        <v>PIU Arco Jurubatuba</v>
      </c>
      <c r="C204" s="119"/>
      <c r="D204" s="119">
        <v>2</v>
      </c>
      <c r="E204" s="128" t="str">
        <f>VLOOKUP(D204,'Hiperlinks - refugo'!$B$34:$C$47,2,0)</f>
        <v>Consulta Pública Inicial</v>
      </c>
      <c r="F204" s="119"/>
      <c r="G204" s="119"/>
      <c r="H204" s="153" t="s">
        <v>273</v>
      </c>
      <c r="I204" s="260" t="s">
        <v>274</v>
      </c>
      <c r="J204" s="122">
        <v>2</v>
      </c>
      <c r="K204" s="129" t="str">
        <f>VLOOKUP(J204,'Hiperlinks - refugo'!$B$2:$C$9,2,0)</f>
        <v>Consulta Caderno</v>
      </c>
      <c r="L204" s="151" t="s">
        <v>458</v>
      </c>
      <c r="M204" s="152">
        <f t="shared" si="6"/>
        <v>43271</v>
      </c>
      <c r="N204" s="92"/>
    </row>
    <row r="205" spans="1:14" s="32" customFormat="1" ht="15" customHeight="1">
      <c r="A205" s="114">
        <v>5</v>
      </c>
      <c r="B205" s="128" t="str">
        <f>VLOOKUP(A205,'Hiperlinks - refugo'!$B$11:$C$29,2,0)</f>
        <v>PIU Arco Jurubatuba</v>
      </c>
      <c r="C205" s="119"/>
      <c r="D205" s="119">
        <v>2</v>
      </c>
      <c r="E205" s="128" t="str">
        <f>VLOOKUP(D205,'Hiperlinks - refugo'!$B$34:$C$47,2,0)</f>
        <v>Consulta Pública Inicial</v>
      </c>
      <c r="F205" s="119"/>
      <c r="G205" s="119"/>
      <c r="H205" s="153" t="s">
        <v>275</v>
      </c>
      <c r="I205" s="260" t="s">
        <v>276</v>
      </c>
      <c r="J205" s="122">
        <v>2</v>
      </c>
      <c r="K205" s="129" t="str">
        <f>VLOOKUP(J205,'Hiperlinks - refugo'!$B$2:$C$9,2,0)</f>
        <v>Consulta Caderno</v>
      </c>
      <c r="L205" s="151" t="s">
        <v>458</v>
      </c>
      <c r="M205" s="152">
        <f t="shared" si="6"/>
        <v>43271</v>
      </c>
      <c r="N205" s="92"/>
    </row>
    <row r="206" spans="1:14" s="32" customFormat="1" ht="15" customHeight="1">
      <c r="A206" s="114">
        <v>5</v>
      </c>
      <c r="B206" s="128" t="str">
        <f>VLOOKUP(A206,'Hiperlinks - refugo'!$B$11:$C$29,2,0)</f>
        <v>PIU Arco Jurubatuba</v>
      </c>
      <c r="C206" s="119"/>
      <c r="D206" s="119">
        <v>2</v>
      </c>
      <c r="E206" s="128" t="str">
        <f>VLOOKUP(D206,'Hiperlinks - refugo'!$B$34:$C$47,2,0)</f>
        <v>Consulta Pública Inicial</v>
      </c>
      <c r="F206" s="119"/>
      <c r="G206" s="119"/>
      <c r="H206" s="153" t="s">
        <v>277</v>
      </c>
      <c r="I206" s="260" t="s">
        <v>278</v>
      </c>
      <c r="J206" s="122">
        <v>2</v>
      </c>
      <c r="K206" s="129" t="str">
        <f>VLOOKUP(J206,'Hiperlinks - refugo'!$B$2:$C$9,2,0)</f>
        <v>Consulta Caderno</v>
      </c>
      <c r="L206" s="151" t="s">
        <v>458</v>
      </c>
      <c r="M206" s="152">
        <f t="shared" si="6"/>
        <v>43271</v>
      </c>
      <c r="N206" s="92"/>
    </row>
    <row r="207" spans="1:14" s="32" customFormat="1" ht="15" customHeight="1">
      <c r="A207" s="114">
        <v>5</v>
      </c>
      <c r="B207" s="128" t="str">
        <f>VLOOKUP(A207,'Hiperlinks - refugo'!$B$11:$C$29,2,0)</f>
        <v>PIU Arco Jurubatuba</v>
      </c>
      <c r="C207" s="119"/>
      <c r="D207" s="119">
        <v>2</v>
      </c>
      <c r="E207" s="128" t="str">
        <f>VLOOKUP(D207,'Hiperlinks - refugo'!$B$34:$C$47,2,0)</f>
        <v>Consulta Pública Inicial</v>
      </c>
      <c r="F207" s="119"/>
      <c r="G207" s="119"/>
      <c r="H207" s="153" t="s">
        <v>279</v>
      </c>
      <c r="I207" s="260" t="s">
        <v>280</v>
      </c>
      <c r="J207" s="122">
        <v>2</v>
      </c>
      <c r="K207" s="129" t="str">
        <f>VLOOKUP(J207,'Hiperlinks - refugo'!$B$2:$C$9,2,0)</f>
        <v>Consulta Caderno</v>
      </c>
      <c r="L207" s="151" t="s">
        <v>458</v>
      </c>
      <c r="M207" s="152">
        <f t="shared" si="6"/>
        <v>43271</v>
      </c>
      <c r="N207" s="92"/>
    </row>
    <row r="208" spans="1:14" s="32" customFormat="1" ht="15" customHeight="1">
      <c r="A208" s="114">
        <v>5</v>
      </c>
      <c r="B208" s="128" t="str">
        <f>VLOOKUP(A208,'Hiperlinks - refugo'!$B$11:$C$29,2,0)</f>
        <v>PIU Arco Jurubatuba</v>
      </c>
      <c r="C208" s="119"/>
      <c r="D208" s="119">
        <v>2</v>
      </c>
      <c r="E208" s="128" t="str">
        <f>VLOOKUP(D208,'Hiperlinks - refugo'!$B$34:$C$47,2,0)</f>
        <v>Consulta Pública Inicial</v>
      </c>
      <c r="F208" s="119"/>
      <c r="G208" s="119"/>
      <c r="H208" s="153" t="s">
        <v>281</v>
      </c>
      <c r="I208" s="260" t="s">
        <v>282</v>
      </c>
      <c r="J208" s="122">
        <v>2</v>
      </c>
      <c r="K208" s="129" t="str">
        <f>VLOOKUP(J208,'Hiperlinks - refugo'!$B$2:$C$9,2,0)</f>
        <v>Consulta Caderno</v>
      </c>
      <c r="L208" s="151" t="s">
        <v>458</v>
      </c>
      <c r="M208" s="152">
        <f t="shared" si="6"/>
        <v>43271</v>
      </c>
      <c r="N208" s="92"/>
    </row>
    <row r="209" spans="1:14" s="32" customFormat="1" ht="15" customHeight="1">
      <c r="A209" s="114">
        <v>5</v>
      </c>
      <c r="B209" s="128" t="str">
        <f>VLOOKUP(A209,'Hiperlinks - refugo'!$B$11:$C$29,2,0)</f>
        <v>PIU Arco Jurubatuba</v>
      </c>
      <c r="C209" s="119"/>
      <c r="D209" s="119">
        <v>2</v>
      </c>
      <c r="E209" s="128" t="str">
        <f>VLOOKUP(D209,'Hiperlinks - refugo'!$B$34:$C$47,2,0)</f>
        <v>Consulta Pública Inicial</v>
      </c>
      <c r="F209" s="119"/>
      <c r="G209" s="119"/>
      <c r="H209" s="153" t="s">
        <v>283</v>
      </c>
      <c r="I209" s="260" t="s">
        <v>284</v>
      </c>
      <c r="J209" s="122">
        <v>2</v>
      </c>
      <c r="K209" s="129" t="str">
        <f>VLOOKUP(J209,'Hiperlinks - refugo'!$B$2:$C$9,2,0)</f>
        <v>Consulta Caderno</v>
      </c>
      <c r="L209" s="151" t="s">
        <v>458</v>
      </c>
      <c r="M209" s="152">
        <f t="shared" si="6"/>
        <v>43271</v>
      </c>
      <c r="N209" s="92"/>
    </row>
    <row r="210" spans="1:14" s="32" customFormat="1" ht="15" customHeight="1">
      <c r="A210" s="114">
        <v>5</v>
      </c>
      <c r="B210" s="128" t="str">
        <f>VLOOKUP(A210,'Hiperlinks - refugo'!$B$11:$C$29,2,0)</f>
        <v>PIU Arco Jurubatuba</v>
      </c>
      <c r="C210" s="119"/>
      <c r="D210" s="119">
        <v>2</v>
      </c>
      <c r="E210" s="128" t="str">
        <f>VLOOKUP(D210,'Hiperlinks - refugo'!$B$34:$C$47,2,0)</f>
        <v>Consulta Pública Inicial</v>
      </c>
      <c r="F210" s="119"/>
      <c r="G210" s="119"/>
      <c r="H210" s="153" t="s">
        <v>285</v>
      </c>
      <c r="I210" s="260" t="s">
        <v>286</v>
      </c>
      <c r="J210" s="122">
        <v>2</v>
      </c>
      <c r="K210" s="129" t="str">
        <f>VLOOKUP(J210,'Hiperlinks - refugo'!$B$2:$C$9,2,0)</f>
        <v>Consulta Caderno</v>
      </c>
      <c r="L210" s="151" t="s">
        <v>458</v>
      </c>
      <c r="M210" s="152">
        <f t="shared" si="6"/>
        <v>43271</v>
      </c>
      <c r="N210" s="92"/>
    </row>
    <row r="211" spans="1:14" s="32" customFormat="1" ht="15" customHeight="1">
      <c r="A211" s="114">
        <v>5</v>
      </c>
      <c r="B211" s="128" t="str">
        <f>VLOOKUP(A211,'Hiperlinks - refugo'!$B$11:$C$29,2,0)</f>
        <v>PIU Arco Jurubatuba</v>
      </c>
      <c r="C211" s="119"/>
      <c r="D211" s="119">
        <v>2</v>
      </c>
      <c r="E211" s="128" t="str">
        <f>VLOOKUP(D211,'Hiperlinks - refugo'!$B$34:$C$47,2,0)</f>
        <v>Consulta Pública Inicial</v>
      </c>
      <c r="F211" s="119"/>
      <c r="G211" s="119"/>
      <c r="H211" s="153" t="s">
        <v>287</v>
      </c>
      <c r="I211" s="260" t="s">
        <v>288</v>
      </c>
      <c r="J211" s="122">
        <v>2</v>
      </c>
      <c r="K211" s="129" t="str">
        <f>VLOOKUP(J211,'Hiperlinks - refugo'!$B$2:$C$9,2,0)</f>
        <v>Consulta Caderno</v>
      </c>
      <c r="L211" s="151" t="s">
        <v>458</v>
      </c>
      <c r="M211" s="152">
        <f t="shared" si="6"/>
        <v>43271</v>
      </c>
      <c r="N211" s="92"/>
    </row>
    <row r="212" spans="1:14" s="32" customFormat="1" ht="15" customHeight="1">
      <c r="A212" s="114">
        <v>5</v>
      </c>
      <c r="B212" s="128" t="str">
        <f>VLOOKUP(A212,'Hiperlinks - refugo'!$B$11:$C$29,2,0)</f>
        <v>PIU Arco Jurubatuba</v>
      </c>
      <c r="C212" s="119"/>
      <c r="D212" s="119">
        <v>2</v>
      </c>
      <c r="E212" s="128" t="str">
        <f>VLOOKUP(D212,'Hiperlinks - refugo'!$B$34:$C$47,2,0)</f>
        <v>Consulta Pública Inicial</v>
      </c>
      <c r="F212" s="119"/>
      <c r="G212" s="119"/>
      <c r="H212" s="153" t="s">
        <v>289</v>
      </c>
      <c r="I212" s="260" t="s">
        <v>290</v>
      </c>
      <c r="J212" s="122">
        <v>2</v>
      </c>
      <c r="K212" s="129" t="str">
        <f>VLOOKUP(J212,'Hiperlinks - refugo'!$B$2:$C$9,2,0)</f>
        <v>Consulta Caderno</v>
      </c>
      <c r="L212" s="151" t="s">
        <v>458</v>
      </c>
      <c r="M212" s="152">
        <f t="shared" si="6"/>
        <v>43271</v>
      </c>
      <c r="N212" s="92"/>
    </row>
    <row r="213" spans="1:14" s="32" customFormat="1" ht="15" customHeight="1">
      <c r="A213" s="114">
        <v>5</v>
      </c>
      <c r="B213" s="128" t="str">
        <f>VLOOKUP(A213,'Hiperlinks - refugo'!$B$11:$C$29,2,0)</f>
        <v>PIU Arco Jurubatuba</v>
      </c>
      <c r="C213" s="119"/>
      <c r="D213" s="119">
        <v>2</v>
      </c>
      <c r="E213" s="128" t="str">
        <f>VLOOKUP(D213,'Hiperlinks - refugo'!$B$34:$C$47,2,0)</f>
        <v>Consulta Pública Inicial</v>
      </c>
      <c r="F213" s="119"/>
      <c r="G213" s="119"/>
      <c r="H213" s="153" t="s">
        <v>291</v>
      </c>
      <c r="I213" s="260" t="s">
        <v>292</v>
      </c>
      <c r="J213" s="122">
        <v>2</v>
      </c>
      <c r="K213" s="129" t="str">
        <f>VLOOKUP(J213,'Hiperlinks - refugo'!$B$2:$C$9,2,0)</f>
        <v>Consulta Caderno</v>
      </c>
      <c r="L213" s="151" t="s">
        <v>458</v>
      </c>
      <c r="M213" s="152">
        <f t="shared" si="6"/>
        <v>43271</v>
      </c>
      <c r="N213" s="92"/>
    </row>
    <row r="214" spans="1:14" s="32" customFormat="1" ht="15" customHeight="1">
      <c r="A214" s="114">
        <v>5</v>
      </c>
      <c r="B214" s="128" t="str">
        <f>VLOOKUP(A214,'Hiperlinks - refugo'!$B$11:$C$29,2,0)</f>
        <v>PIU Arco Jurubatuba</v>
      </c>
      <c r="C214" s="119"/>
      <c r="D214" s="119">
        <v>2</v>
      </c>
      <c r="E214" s="128" t="str">
        <f>VLOOKUP(D214,'Hiperlinks - refugo'!$B$34:$C$47,2,0)</f>
        <v>Consulta Pública Inicial</v>
      </c>
      <c r="F214" s="119"/>
      <c r="G214" s="119"/>
      <c r="H214" s="153" t="s">
        <v>293</v>
      </c>
      <c r="I214" s="260" t="s">
        <v>294</v>
      </c>
      <c r="J214" s="122">
        <v>2</v>
      </c>
      <c r="K214" s="129" t="str">
        <f>VLOOKUP(J214,'Hiperlinks - refugo'!$B$2:$C$9,2,0)</f>
        <v>Consulta Caderno</v>
      </c>
      <c r="L214" s="151" t="s">
        <v>458</v>
      </c>
      <c r="M214" s="152">
        <f t="shared" si="6"/>
        <v>43271</v>
      </c>
      <c r="N214" s="92"/>
    </row>
    <row r="215" spans="1:14" s="32" customFormat="1" ht="15" customHeight="1">
      <c r="A215" s="114">
        <v>5</v>
      </c>
      <c r="B215" s="128" t="str">
        <f>VLOOKUP(A215,'Hiperlinks - refugo'!$B$11:$C$29,2,0)</f>
        <v>PIU Arco Jurubatuba</v>
      </c>
      <c r="C215" s="119"/>
      <c r="D215" s="119">
        <v>2</v>
      </c>
      <c r="E215" s="128" t="str">
        <f>VLOOKUP(D215,'Hiperlinks - refugo'!$B$34:$C$47,2,0)</f>
        <v>Consulta Pública Inicial</v>
      </c>
      <c r="F215" s="119"/>
      <c r="G215" s="119"/>
      <c r="H215" s="153" t="s">
        <v>295</v>
      </c>
      <c r="I215" s="260" t="s">
        <v>296</v>
      </c>
      <c r="J215" s="122">
        <v>2</v>
      </c>
      <c r="K215" s="129" t="str">
        <f>VLOOKUP(J215,'Hiperlinks - refugo'!$B$2:$C$9,2,0)</f>
        <v>Consulta Caderno</v>
      </c>
      <c r="L215" s="151" t="s">
        <v>458</v>
      </c>
      <c r="M215" s="152">
        <f t="shared" si="6"/>
        <v>43271</v>
      </c>
      <c r="N215" s="92"/>
    </row>
    <row r="216" spans="1:14" s="32" customFormat="1" ht="15" customHeight="1">
      <c r="A216" s="114">
        <v>5</v>
      </c>
      <c r="B216" s="128" t="str">
        <f>VLOOKUP(A216,'Hiperlinks - refugo'!$B$11:$C$29,2,0)</f>
        <v>PIU Arco Jurubatuba</v>
      </c>
      <c r="C216" s="119"/>
      <c r="D216" s="119">
        <v>2</v>
      </c>
      <c r="E216" s="128" t="str">
        <f>VLOOKUP(D216,'Hiperlinks - refugo'!$B$34:$C$47,2,0)</f>
        <v>Consulta Pública Inicial</v>
      </c>
      <c r="F216" s="119"/>
      <c r="G216" s="119"/>
      <c r="H216" s="153" t="s">
        <v>297</v>
      </c>
      <c r="I216" s="260" t="s">
        <v>298</v>
      </c>
      <c r="J216" s="122">
        <v>2</v>
      </c>
      <c r="K216" s="129" t="str">
        <f>VLOOKUP(J216,'Hiperlinks - refugo'!$B$2:$C$9,2,0)</f>
        <v>Consulta Caderno</v>
      </c>
      <c r="L216" s="151" t="s">
        <v>458</v>
      </c>
      <c r="M216" s="152">
        <f t="shared" si="6"/>
        <v>43271</v>
      </c>
      <c r="N216" s="92"/>
    </row>
    <row r="217" spans="1:14" s="32" customFormat="1" ht="15" customHeight="1">
      <c r="A217" s="114">
        <v>5</v>
      </c>
      <c r="B217" s="128" t="str">
        <f>VLOOKUP(A217,'Hiperlinks - refugo'!$B$11:$C$29,2,0)</f>
        <v>PIU Arco Jurubatuba</v>
      </c>
      <c r="C217" s="119"/>
      <c r="D217" s="119">
        <v>2</v>
      </c>
      <c r="E217" s="128" t="str">
        <f>VLOOKUP(D217,'Hiperlinks - refugo'!$B$34:$C$47,2,0)</f>
        <v>Consulta Pública Inicial</v>
      </c>
      <c r="F217" s="119"/>
      <c r="G217" s="119"/>
      <c r="H217" s="153" t="s">
        <v>299</v>
      </c>
      <c r="I217" s="260" t="s">
        <v>300</v>
      </c>
      <c r="J217" s="122">
        <v>2</v>
      </c>
      <c r="K217" s="129" t="str">
        <f>VLOOKUP(J217,'Hiperlinks - refugo'!$B$2:$C$9,2,0)</f>
        <v>Consulta Caderno</v>
      </c>
      <c r="L217" s="151" t="s">
        <v>458</v>
      </c>
      <c r="M217" s="152">
        <f t="shared" si="6"/>
        <v>43271</v>
      </c>
      <c r="N217" s="92"/>
    </row>
    <row r="218" spans="1:14" s="32" customFormat="1" ht="15" customHeight="1">
      <c r="A218" s="114">
        <v>5</v>
      </c>
      <c r="B218" s="128" t="str">
        <f>VLOOKUP(A218,'Hiperlinks - refugo'!$B$11:$C$29,2,0)</f>
        <v>PIU Arco Jurubatuba</v>
      </c>
      <c r="C218" s="119"/>
      <c r="D218" s="119">
        <v>2</v>
      </c>
      <c r="E218" s="128" t="str">
        <f>VLOOKUP(D218,'Hiperlinks - refugo'!$B$34:$C$47,2,0)</f>
        <v>Consulta Pública Inicial</v>
      </c>
      <c r="F218" s="119"/>
      <c r="G218" s="119"/>
      <c r="H218" s="153" t="s">
        <v>301</v>
      </c>
      <c r="I218" s="260" t="s">
        <v>302</v>
      </c>
      <c r="J218" s="122">
        <v>2</v>
      </c>
      <c r="K218" s="129" t="str">
        <f>VLOOKUP(J218,'Hiperlinks - refugo'!$B$2:$C$9,2,0)</f>
        <v>Consulta Caderno</v>
      </c>
      <c r="L218" s="151" t="s">
        <v>458</v>
      </c>
      <c r="M218" s="152">
        <f t="shared" si="6"/>
        <v>43271</v>
      </c>
      <c r="N218" s="92"/>
    </row>
    <row r="219" spans="1:14" s="32" customFormat="1" ht="15" customHeight="1">
      <c r="A219" s="114">
        <v>5</v>
      </c>
      <c r="B219" s="128" t="str">
        <f>VLOOKUP(A219,'Hiperlinks - refugo'!$B$11:$C$29,2,0)</f>
        <v>PIU Arco Jurubatuba</v>
      </c>
      <c r="C219" s="119"/>
      <c r="D219" s="119">
        <v>2</v>
      </c>
      <c r="E219" s="128" t="str">
        <f>VLOOKUP(D219,'Hiperlinks - refugo'!$B$34:$C$47,2,0)</f>
        <v>Consulta Pública Inicial</v>
      </c>
      <c r="F219" s="119"/>
      <c r="G219" s="119"/>
      <c r="H219" s="153" t="s">
        <v>303</v>
      </c>
      <c r="I219" s="260" t="s">
        <v>304</v>
      </c>
      <c r="J219" s="122">
        <v>2</v>
      </c>
      <c r="K219" s="129" t="str">
        <f>VLOOKUP(J219,'Hiperlinks - refugo'!$B$2:$C$9,2,0)</f>
        <v>Consulta Caderno</v>
      </c>
      <c r="L219" s="151" t="s">
        <v>458</v>
      </c>
      <c r="M219" s="152">
        <f t="shared" si="6"/>
        <v>43271</v>
      </c>
      <c r="N219" s="92"/>
    </row>
    <row r="220" spans="1:14" s="32" customFormat="1" ht="15" customHeight="1">
      <c r="A220" s="114">
        <v>5</v>
      </c>
      <c r="B220" s="128" t="str">
        <f>VLOOKUP(A220,'Hiperlinks - refugo'!$B$11:$C$29,2,0)</f>
        <v>PIU Arco Jurubatuba</v>
      </c>
      <c r="C220" s="119"/>
      <c r="D220" s="119">
        <v>2</v>
      </c>
      <c r="E220" s="128" t="str">
        <f>VLOOKUP(D220,'Hiperlinks - refugo'!$B$34:$C$47,2,0)</f>
        <v>Consulta Pública Inicial</v>
      </c>
      <c r="F220" s="119"/>
      <c r="G220" s="119"/>
      <c r="H220" s="153" t="s">
        <v>305</v>
      </c>
      <c r="I220" s="260" t="s">
        <v>306</v>
      </c>
      <c r="J220" s="122">
        <v>2</v>
      </c>
      <c r="K220" s="129" t="str">
        <f>VLOOKUP(J220,'Hiperlinks - refugo'!$B$2:$C$9,2,0)</f>
        <v>Consulta Caderno</v>
      </c>
      <c r="L220" s="151" t="s">
        <v>458</v>
      </c>
      <c r="M220" s="152">
        <f t="shared" si="6"/>
        <v>43271</v>
      </c>
      <c r="N220" s="92"/>
    </row>
    <row r="221" spans="1:14" s="32" customFormat="1" ht="15" customHeight="1">
      <c r="A221" s="114">
        <v>5</v>
      </c>
      <c r="B221" s="128" t="str">
        <f>VLOOKUP(A221,'Hiperlinks - refugo'!$B$11:$C$29,2,0)</f>
        <v>PIU Arco Jurubatuba</v>
      </c>
      <c r="C221" s="119"/>
      <c r="D221" s="119">
        <v>2</v>
      </c>
      <c r="E221" s="128" t="str">
        <f>VLOOKUP(D221,'Hiperlinks - refugo'!$B$34:$C$47,2,0)</f>
        <v>Consulta Pública Inicial</v>
      </c>
      <c r="F221" s="119"/>
      <c r="G221" s="119"/>
      <c r="H221" s="153" t="s">
        <v>307</v>
      </c>
      <c r="I221" s="260" t="s">
        <v>308</v>
      </c>
      <c r="J221" s="122">
        <v>2</v>
      </c>
      <c r="K221" s="129" t="str">
        <f>VLOOKUP(J221,'Hiperlinks - refugo'!$B$2:$C$9,2,0)</f>
        <v>Consulta Caderno</v>
      </c>
      <c r="L221" s="151" t="s">
        <v>458</v>
      </c>
      <c r="M221" s="152">
        <f t="shared" si="6"/>
        <v>43271</v>
      </c>
      <c r="N221" s="92"/>
    </row>
    <row r="222" spans="1:14" s="32" customFormat="1" ht="15" customHeight="1">
      <c r="A222" s="114">
        <v>5</v>
      </c>
      <c r="B222" s="128" t="str">
        <f>VLOOKUP(A222,'Hiperlinks - refugo'!$B$11:$C$29,2,0)</f>
        <v>PIU Arco Jurubatuba</v>
      </c>
      <c r="C222" s="119"/>
      <c r="D222" s="119">
        <v>2</v>
      </c>
      <c r="E222" s="128" t="str">
        <f>VLOOKUP(D222,'Hiperlinks - refugo'!$B$34:$C$47,2,0)</f>
        <v>Consulta Pública Inicial</v>
      </c>
      <c r="F222" s="119"/>
      <c r="G222" s="119"/>
      <c r="H222" s="153" t="s">
        <v>17</v>
      </c>
      <c r="I222" s="260" t="s">
        <v>309</v>
      </c>
      <c r="J222" s="122">
        <v>2</v>
      </c>
      <c r="K222" s="129" t="str">
        <f>VLOOKUP(J222,'Hiperlinks - refugo'!$B$2:$C$9,2,0)</f>
        <v>Consulta Caderno</v>
      </c>
      <c r="L222" s="151" t="s">
        <v>458</v>
      </c>
      <c r="M222" s="152">
        <f t="shared" si="6"/>
        <v>43271</v>
      </c>
      <c r="N222" s="92"/>
    </row>
    <row r="223" spans="1:14" s="32" customFormat="1" ht="15" customHeight="1">
      <c r="A223" s="114">
        <v>5</v>
      </c>
      <c r="B223" s="128" t="str">
        <f>VLOOKUP(A223,'Hiperlinks - refugo'!$B$11:$C$29,2,0)</f>
        <v>PIU Arco Jurubatuba</v>
      </c>
      <c r="C223" s="119"/>
      <c r="D223" s="119">
        <v>2</v>
      </c>
      <c r="E223" s="128" t="str">
        <f>VLOOKUP(D223,'Hiperlinks - refugo'!$B$34:$C$47,2,0)</f>
        <v>Consulta Pública Inicial</v>
      </c>
      <c r="F223" s="119"/>
      <c r="G223" s="119"/>
      <c r="H223" s="153" t="s">
        <v>18</v>
      </c>
      <c r="I223" s="260" t="s">
        <v>310</v>
      </c>
      <c r="J223" s="122">
        <v>2</v>
      </c>
      <c r="K223" s="129" t="str">
        <f>VLOOKUP(J223,'Hiperlinks - refugo'!$B$2:$C$9,2,0)</f>
        <v>Consulta Caderno</v>
      </c>
      <c r="L223" s="151" t="s">
        <v>458</v>
      </c>
      <c r="M223" s="152">
        <f t="shared" si="6"/>
        <v>43271</v>
      </c>
      <c r="N223" s="92"/>
    </row>
    <row r="224" spans="1:14" s="32" customFormat="1" ht="15" customHeight="1">
      <c r="A224" s="114">
        <v>5</v>
      </c>
      <c r="B224" s="128" t="str">
        <f>VLOOKUP(A224,'Hiperlinks - refugo'!$B$11:$C$29,2,0)</f>
        <v>PIU Arco Jurubatuba</v>
      </c>
      <c r="C224" s="119"/>
      <c r="D224" s="119">
        <v>2</v>
      </c>
      <c r="E224" s="128" t="str">
        <f>VLOOKUP(D224,'Hiperlinks - refugo'!$B$34:$C$47,2,0)</f>
        <v>Consulta Pública Inicial</v>
      </c>
      <c r="F224" s="119"/>
      <c r="G224" s="119"/>
      <c r="H224" s="153" t="s">
        <v>83</v>
      </c>
      <c r="I224" s="260" t="s">
        <v>311</v>
      </c>
      <c r="J224" s="122">
        <v>2</v>
      </c>
      <c r="K224" s="129" t="str">
        <f>VLOOKUP(J224,'Hiperlinks - refugo'!$B$2:$C$9,2,0)</f>
        <v>Consulta Caderno</v>
      </c>
      <c r="L224" s="151" t="s">
        <v>458</v>
      </c>
      <c r="M224" s="152">
        <f t="shared" si="6"/>
        <v>43271</v>
      </c>
      <c r="N224" s="92"/>
    </row>
    <row r="225" spans="1:14" s="32" customFormat="1" ht="15" customHeight="1">
      <c r="A225" s="114">
        <v>5</v>
      </c>
      <c r="B225" s="128" t="str">
        <f>VLOOKUP(A225,'Hiperlinks - refugo'!$B$11:$C$29,2,0)</f>
        <v>PIU Arco Jurubatuba</v>
      </c>
      <c r="C225" s="119"/>
      <c r="D225" s="119">
        <v>2</v>
      </c>
      <c r="E225" s="128" t="str">
        <f>VLOOKUP(D225,'Hiperlinks - refugo'!$B$34:$C$47,2,0)</f>
        <v>Consulta Pública Inicial</v>
      </c>
      <c r="F225" s="119"/>
      <c r="G225" s="119"/>
      <c r="H225" s="153" t="s">
        <v>20</v>
      </c>
      <c r="I225" s="260" t="s">
        <v>312</v>
      </c>
      <c r="J225" s="122">
        <v>2</v>
      </c>
      <c r="K225" s="129" t="str">
        <f>VLOOKUP(J225,'Hiperlinks - refugo'!$B$2:$C$9,2,0)</f>
        <v>Consulta Caderno</v>
      </c>
      <c r="L225" s="151" t="s">
        <v>458</v>
      </c>
      <c r="M225" s="152">
        <f t="shared" si="6"/>
        <v>43271</v>
      </c>
      <c r="N225" s="92"/>
    </row>
    <row r="226" spans="1:14" s="32" customFormat="1" ht="15" customHeight="1">
      <c r="A226" s="114">
        <v>5</v>
      </c>
      <c r="B226" s="128" t="str">
        <f>VLOOKUP(A226,'Hiperlinks - refugo'!$B$11:$C$29,2,0)</f>
        <v>PIU Arco Jurubatuba</v>
      </c>
      <c r="C226" s="119"/>
      <c r="D226" s="119">
        <v>5</v>
      </c>
      <c r="E226" s="128" t="str">
        <f>VLOOKUP(D226,'Hiperlinks - refugo'!$B$34:$C$47,2,0)</f>
        <v>Discussão Pública</v>
      </c>
      <c r="F226" s="119"/>
      <c r="G226" s="119"/>
      <c r="H226" s="153" t="s">
        <v>268</v>
      </c>
      <c r="I226" s="260" t="s">
        <v>313</v>
      </c>
      <c r="J226" s="122">
        <v>3</v>
      </c>
      <c r="K226" s="129" t="str">
        <f>VLOOKUP(J226,'Hiperlinks - refugo'!$B$2:$C$9,2,0)</f>
        <v>Consulta Minuta</v>
      </c>
      <c r="L226" s="151" t="s">
        <v>458</v>
      </c>
      <c r="M226" s="152">
        <f t="shared" si="6"/>
        <v>43271</v>
      </c>
      <c r="N226" s="92"/>
    </row>
    <row r="227" spans="1:14" s="32" customFormat="1" ht="15" customHeight="1">
      <c r="A227" s="114">
        <v>5</v>
      </c>
      <c r="B227" s="128" t="str">
        <f>VLOOKUP(A227,'Hiperlinks - refugo'!$B$11:$C$29,2,0)</f>
        <v>PIU Arco Jurubatuba</v>
      </c>
      <c r="C227" s="119"/>
      <c r="D227" s="119">
        <v>5</v>
      </c>
      <c r="E227" s="128" t="str">
        <f>VLOOKUP(D227,'Hiperlinks - refugo'!$B$34:$C$47,2,0)</f>
        <v>Discussão Pública</v>
      </c>
      <c r="F227" s="119"/>
      <c r="G227" s="119"/>
      <c r="H227" s="153" t="s">
        <v>503</v>
      </c>
      <c r="I227" s="260" t="s">
        <v>314</v>
      </c>
      <c r="J227" s="122">
        <v>3</v>
      </c>
      <c r="K227" s="129" t="str">
        <f>VLOOKUP(J227,'Hiperlinks - refugo'!$B$2:$C$9,2,0)</f>
        <v>Consulta Minuta</v>
      </c>
      <c r="L227" s="151" t="s">
        <v>458</v>
      </c>
      <c r="M227" s="152">
        <f t="shared" si="6"/>
        <v>43271</v>
      </c>
      <c r="N227" s="92"/>
    </row>
    <row r="228" spans="1:14" s="32" customFormat="1" ht="15" customHeight="1">
      <c r="A228" s="114">
        <v>5</v>
      </c>
      <c r="B228" s="128" t="str">
        <f>VLOOKUP(A228,'Hiperlinks - refugo'!$B$11:$C$29,2,0)</f>
        <v>PIU Arco Jurubatuba</v>
      </c>
      <c r="C228" s="119"/>
      <c r="D228" s="119">
        <v>5</v>
      </c>
      <c r="E228" s="128" t="str">
        <f>VLOOKUP(D228,'Hiperlinks - refugo'!$B$34:$C$47,2,0)</f>
        <v>Discussão Pública</v>
      </c>
      <c r="F228" s="119"/>
      <c r="G228" s="119"/>
      <c r="H228" s="153" t="s">
        <v>18</v>
      </c>
      <c r="I228" s="260" t="s">
        <v>315</v>
      </c>
      <c r="J228" s="122">
        <v>3</v>
      </c>
      <c r="K228" s="129" t="str">
        <f>VLOOKUP(J228,'Hiperlinks - refugo'!$B$2:$C$9,2,0)</f>
        <v>Consulta Minuta</v>
      </c>
      <c r="L228" s="151" t="s">
        <v>458</v>
      </c>
      <c r="M228" s="152">
        <f t="shared" si="6"/>
        <v>43271</v>
      </c>
      <c r="N228" s="92"/>
    </row>
    <row r="229" spans="1:14" s="32" customFormat="1" ht="15" customHeight="1">
      <c r="A229" s="114">
        <v>5</v>
      </c>
      <c r="B229" s="128" t="str">
        <f>VLOOKUP(A229,'Hiperlinks - refugo'!$B$11:$C$29,2,0)</f>
        <v>PIU Arco Jurubatuba</v>
      </c>
      <c r="C229" s="119"/>
      <c r="D229" s="119">
        <v>5</v>
      </c>
      <c r="E229" s="128" t="str">
        <f>VLOOKUP(D229,'Hiperlinks - refugo'!$B$34:$C$47,2,0)</f>
        <v>Discussão Pública</v>
      </c>
      <c r="F229" s="119"/>
      <c r="G229" s="119"/>
      <c r="H229" s="153" t="s">
        <v>403</v>
      </c>
      <c r="I229" s="262" t="s">
        <v>402</v>
      </c>
      <c r="J229" s="122">
        <v>3</v>
      </c>
      <c r="K229" s="129" t="str">
        <f>VLOOKUP(J229,'Hiperlinks - refugo'!$B$2:$C$9,2,0)</f>
        <v>Consulta Minuta</v>
      </c>
      <c r="L229" s="151" t="s">
        <v>458</v>
      </c>
      <c r="M229" s="152">
        <f t="shared" si="6"/>
        <v>43271</v>
      </c>
      <c r="N229" s="92"/>
    </row>
    <row r="230" spans="1:14" s="32" customFormat="1" ht="15" customHeight="1">
      <c r="A230" s="114">
        <v>5</v>
      </c>
      <c r="B230" s="128" t="str">
        <f>VLOOKUP(A230,'Hiperlinks - refugo'!$B$11:$C$29,2,0)</f>
        <v>PIU Arco Jurubatuba</v>
      </c>
      <c r="C230" s="119"/>
      <c r="D230" s="119">
        <v>5</v>
      </c>
      <c r="E230" s="128" t="str">
        <f>VLOOKUP(D230,'Hiperlinks - refugo'!$B$34:$C$47,2,0)</f>
        <v>Discussão Pública</v>
      </c>
      <c r="F230" s="119"/>
      <c r="G230" s="119"/>
      <c r="H230" s="131" t="s">
        <v>404</v>
      </c>
      <c r="I230" s="263" t="s">
        <v>404</v>
      </c>
      <c r="J230" s="122">
        <v>3</v>
      </c>
      <c r="K230" s="129" t="str">
        <f>VLOOKUP(J230,'Hiperlinks - refugo'!$B$2:$C$9,2,0)</f>
        <v>Consulta Minuta</v>
      </c>
      <c r="L230" s="151" t="s">
        <v>458</v>
      </c>
      <c r="M230" s="152">
        <f t="shared" si="6"/>
        <v>43271</v>
      </c>
      <c r="N230" s="92"/>
    </row>
    <row r="231" spans="1:14" s="32" customFormat="1" ht="15" customHeight="1">
      <c r="A231" s="114">
        <v>5</v>
      </c>
      <c r="B231" s="128" t="str">
        <f>VLOOKUP(A231,'Hiperlinks - refugo'!$B$11:$C$29,2,0)</f>
        <v>PIU Arco Jurubatuba</v>
      </c>
      <c r="C231" s="119"/>
      <c r="D231" s="119">
        <v>5</v>
      </c>
      <c r="E231" s="128" t="str">
        <f>VLOOKUP(D231,'Hiperlinks - refugo'!$B$34:$C$47,2,0)</f>
        <v>Discussão Pública</v>
      </c>
      <c r="F231" s="119"/>
      <c r="G231" s="119"/>
      <c r="H231" s="131" t="s">
        <v>405</v>
      </c>
      <c r="I231" s="263" t="s">
        <v>405</v>
      </c>
      <c r="J231" s="122">
        <v>3</v>
      </c>
      <c r="K231" s="129" t="str">
        <f>VLOOKUP(J231,'Hiperlinks - refugo'!$B$2:$C$9,2,0)</f>
        <v>Consulta Minuta</v>
      </c>
      <c r="L231" s="151" t="s">
        <v>458</v>
      </c>
      <c r="M231" s="152">
        <f t="shared" si="6"/>
        <v>43271</v>
      </c>
      <c r="N231" s="92"/>
    </row>
    <row r="232" spans="1:14" s="32" customFormat="1" ht="15" customHeight="1">
      <c r="A232" s="114">
        <v>5</v>
      </c>
      <c r="B232" s="128" t="str">
        <f>VLOOKUP(A232,'Hiperlinks - refugo'!$B$11:$C$29,2,0)</f>
        <v>PIU Arco Jurubatuba</v>
      </c>
      <c r="C232" s="119"/>
      <c r="D232" s="119">
        <v>5</v>
      </c>
      <c r="E232" s="128" t="str">
        <f>VLOOKUP(D232,'Hiperlinks - refugo'!$B$34:$C$47,2,0)</f>
        <v>Discussão Pública</v>
      </c>
      <c r="F232" s="119"/>
      <c r="G232" s="119"/>
      <c r="H232" s="131" t="s">
        <v>406</v>
      </c>
      <c r="I232" s="263" t="s">
        <v>406</v>
      </c>
      <c r="J232" s="122">
        <v>3</v>
      </c>
      <c r="K232" s="129" t="str">
        <f>VLOOKUP(J232,'Hiperlinks - refugo'!$B$2:$C$9,2,0)</f>
        <v>Consulta Minuta</v>
      </c>
      <c r="L232" s="151" t="s">
        <v>458</v>
      </c>
      <c r="M232" s="152">
        <f t="shared" si="6"/>
        <v>43271</v>
      </c>
      <c r="N232" s="92"/>
    </row>
    <row r="233" spans="1:14" s="32" customFormat="1" ht="15" customHeight="1">
      <c r="A233" s="114">
        <v>5</v>
      </c>
      <c r="B233" s="128" t="str">
        <f>VLOOKUP(A233,'Hiperlinks - refugo'!$B$11:$C$29,2,0)</f>
        <v>PIU Arco Jurubatuba</v>
      </c>
      <c r="C233" s="119"/>
      <c r="D233" s="119">
        <v>5</v>
      </c>
      <c r="E233" s="128" t="str">
        <f>VLOOKUP(D233,'Hiperlinks - refugo'!$B$34:$C$47,2,0)</f>
        <v>Discussão Pública</v>
      </c>
      <c r="F233" s="119"/>
      <c r="G233" s="119"/>
      <c r="H233" s="131" t="s">
        <v>407</v>
      </c>
      <c r="I233" s="263" t="s">
        <v>407</v>
      </c>
      <c r="J233" s="122">
        <v>3</v>
      </c>
      <c r="K233" s="129" t="str">
        <f>VLOOKUP(J233,'Hiperlinks - refugo'!$B$2:$C$9,2,0)</f>
        <v>Consulta Minuta</v>
      </c>
      <c r="L233" s="151" t="s">
        <v>458</v>
      </c>
      <c r="M233" s="152">
        <f t="shared" si="6"/>
        <v>43271</v>
      </c>
      <c r="N233" s="92"/>
    </row>
    <row r="234" spans="1:14" s="32" customFormat="1" ht="15" customHeight="1">
      <c r="A234" s="114">
        <v>5</v>
      </c>
      <c r="B234" s="128" t="str">
        <f>VLOOKUP(A234,'Hiperlinks - refugo'!$B$11:$C$29,2,0)</f>
        <v>PIU Arco Jurubatuba</v>
      </c>
      <c r="C234" s="119"/>
      <c r="D234" s="119">
        <v>5</v>
      </c>
      <c r="E234" s="128" t="str">
        <f>VLOOKUP(D234,'Hiperlinks - refugo'!$B$34:$C$47,2,0)</f>
        <v>Discussão Pública</v>
      </c>
      <c r="F234" s="119"/>
      <c r="G234" s="119"/>
      <c r="H234" s="131" t="s">
        <v>408</v>
      </c>
      <c r="I234" s="263" t="s">
        <v>408</v>
      </c>
      <c r="J234" s="122">
        <v>3</v>
      </c>
      <c r="K234" s="129" t="str">
        <f>VLOOKUP(J234,'Hiperlinks - refugo'!$B$2:$C$9,2,0)</f>
        <v>Consulta Minuta</v>
      </c>
      <c r="L234" s="151" t="s">
        <v>458</v>
      </c>
      <c r="M234" s="152">
        <f t="shared" si="6"/>
        <v>43271</v>
      </c>
      <c r="N234" s="92"/>
    </row>
    <row r="235" spans="1:14" ht="15" customHeight="1">
      <c r="A235" s="114">
        <v>5</v>
      </c>
      <c r="B235" s="128" t="str">
        <f>VLOOKUP(A235,'Hiperlinks - refugo'!$B$11:$C$29,2,0)</f>
        <v>PIU Arco Jurubatuba</v>
      </c>
      <c r="C235" s="119"/>
      <c r="D235" s="119">
        <v>5</v>
      </c>
      <c r="E235" s="128" t="str">
        <f>VLOOKUP(D235,'Hiperlinks - refugo'!$B$34:$C$47,2,0)</f>
        <v>Discussão Pública</v>
      </c>
      <c r="F235" s="119"/>
      <c r="G235" s="119"/>
      <c r="H235" s="131" t="s">
        <v>409</v>
      </c>
      <c r="I235" s="263" t="s">
        <v>409</v>
      </c>
      <c r="J235" s="122">
        <v>3</v>
      </c>
      <c r="K235" s="129" t="str">
        <f>VLOOKUP(J235,'Hiperlinks - refugo'!$B$2:$C$9,2,0)</f>
        <v>Consulta Minuta</v>
      </c>
      <c r="L235" s="151" t="s">
        <v>458</v>
      </c>
      <c r="M235" s="152">
        <f t="shared" si="6"/>
        <v>43271</v>
      </c>
    </row>
    <row r="236" spans="1:14" ht="15" customHeight="1">
      <c r="A236" s="114">
        <v>5</v>
      </c>
      <c r="B236" s="128" t="str">
        <f>VLOOKUP(A236,'Hiperlinks - refugo'!$B$11:$C$29,2,0)</f>
        <v>PIU Arco Jurubatuba</v>
      </c>
      <c r="C236" s="119"/>
      <c r="D236" s="119">
        <v>5</v>
      </c>
      <c r="E236" s="128" t="str">
        <f>VLOOKUP(D236,'Hiperlinks - refugo'!$B$34:$C$47,2,0)</f>
        <v>Discussão Pública</v>
      </c>
      <c r="F236" s="119"/>
      <c r="G236" s="119"/>
      <c r="H236" s="131" t="s">
        <v>410</v>
      </c>
      <c r="I236" s="263" t="s">
        <v>410</v>
      </c>
      <c r="J236" s="122">
        <v>3</v>
      </c>
      <c r="K236" s="129" t="str">
        <f>VLOOKUP(J236,'Hiperlinks - refugo'!$B$2:$C$9,2,0)</f>
        <v>Consulta Minuta</v>
      </c>
      <c r="L236" s="151" t="s">
        <v>458</v>
      </c>
      <c r="M236" s="152">
        <f t="shared" si="6"/>
        <v>43271</v>
      </c>
    </row>
    <row r="237" spans="1:14" ht="15" customHeight="1">
      <c r="A237" s="114">
        <v>5</v>
      </c>
      <c r="B237" s="128" t="str">
        <f>VLOOKUP(A237,'Hiperlinks - refugo'!$B$11:$C$29,2,0)</f>
        <v>PIU Arco Jurubatuba</v>
      </c>
      <c r="C237" s="119"/>
      <c r="D237" s="119">
        <v>5</v>
      </c>
      <c r="E237" s="128" t="str">
        <f>VLOOKUP(D237,'Hiperlinks - refugo'!$B$34:$C$47,2,0)</f>
        <v>Discussão Pública</v>
      </c>
      <c r="F237" s="119"/>
      <c r="G237" s="119"/>
      <c r="H237" s="153" t="s">
        <v>412</v>
      </c>
      <c r="I237" s="260" t="s">
        <v>411</v>
      </c>
      <c r="J237" s="122">
        <v>3</v>
      </c>
      <c r="K237" s="129" t="str">
        <f>VLOOKUP(J237,'Hiperlinks - refugo'!$B$2:$C$9,2,0)</f>
        <v>Consulta Minuta</v>
      </c>
      <c r="L237" s="151" t="s">
        <v>458</v>
      </c>
      <c r="M237" s="152">
        <f t="shared" si="6"/>
        <v>43271</v>
      </c>
    </row>
    <row r="238" spans="1:14" ht="15" customHeight="1">
      <c r="A238" s="114">
        <v>5</v>
      </c>
      <c r="B238" s="128" t="str">
        <f>VLOOKUP(A238,'Hiperlinks - refugo'!$B$11:$C$29,2,0)</f>
        <v>PIU Arco Jurubatuba</v>
      </c>
      <c r="C238" s="119"/>
      <c r="D238" s="119">
        <v>5</v>
      </c>
      <c r="E238" s="128" t="str">
        <f>VLOOKUP(D238,'Hiperlinks - refugo'!$B$34:$C$47,2,0)</f>
        <v>Discussão Pública</v>
      </c>
      <c r="F238" s="119"/>
      <c r="G238" s="119"/>
      <c r="H238" s="131" t="s">
        <v>413</v>
      </c>
      <c r="I238" s="263" t="s">
        <v>413</v>
      </c>
      <c r="J238" s="122">
        <v>3</v>
      </c>
      <c r="K238" s="129" t="str">
        <f>VLOOKUP(J238,'Hiperlinks - refugo'!$B$2:$C$9,2,0)</f>
        <v>Consulta Minuta</v>
      </c>
      <c r="L238" s="151" t="s">
        <v>458</v>
      </c>
      <c r="M238" s="152">
        <f t="shared" si="6"/>
        <v>43271</v>
      </c>
    </row>
    <row r="239" spans="1:14" ht="15" customHeight="1">
      <c r="A239" s="114">
        <v>5</v>
      </c>
      <c r="B239" s="128" t="str">
        <f>VLOOKUP(A239,'Hiperlinks - refugo'!$B$11:$C$29,2,0)</f>
        <v>PIU Arco Jurubatuba</v>
      </c>
      <c r="C239" s="119"/>
      <c r="D239" s="119">
        <v>5</v>
      </c>
      <c r="E239" s="128" t="str">
        <f>VLOOKUP(D239,'Hiperlinks - refugo'!$B$34:$C$47,2,0)</f>
        <v>Discussão Pública</v>
      </c>
      <c r="F239" s="119"/>
      <c r="G239" s="119"/>
      <c r="H239" s="131" t="s">
        <v>414</v>
      </c>
      <c r="I239" s="263" t="s">
        <v>414</v>
      </c>
      <c r="J239" s="122">
        <v>3</v>
      </c>
      <c r="K239" s="129" t="str">
        <f>VLOOKUP(J239,'Hiperlinks - refugo'!$B$2:$C$9,2,0)</f>
        <v>Consulta Minuta</v>
      </c>
      <c r="L239" s="151" t="s">
        <v>458</v>
      </c>
      <c r="M239" s="152">
        <f t="shared" si="6"/>
        <v>43271</v>
      </c>
    </row>
    <row r="240" spans="1:14" ht="15" customHeight="1">
      <c r="A240" s="114">
        <v>5</v>
      </c>
      <c r="B240" s="128" t="str">
        <f>VLOOKUP(A240,'Hiperlinks - refugo'!$B$11:$C$29,2,0)</f>
        <v>PIU Arco Jurubatuba</v>
      </c>
      <c r="C240" s="119"/>
      <c r="D240" s="119">
        <v>5</v>
      </c>
      <c r="E240" s="128" t="str">
        <f>VLOOKUP(D240,'Hiperlinks - refugo'!$B$34:$C$47,2,0)</f>
        <v>Discussão Pública</v>
      </c>
      <c r="F240" s="119"/>
      <c r="G240" s="119"/>
      <c r="H240" s="131" t="s">
        <v>415</v>
      </c>
      <c r="I240" s="263" t="s">
        <v>415</v>
      </c>
      <c r="J240" s="122">
        <v>3</v>
      </c>
      <c r="K240" s="129" t="str">
        <f>VLOOKUP(J240,'Hiperlinks - refugo'!$B$2:$C$9,2,0)</f>
        <v>Consulta Minuta</v>
      </c>
      <c r="L240" s="151" t="s">
        <v>458</v>
      </c>
      <c r="M240" s="152">
        <f t="shared" si="6"/>
        <v>43271</v>
      </c>
    </row>
    <row r="241" spans="1:14" ht="15" customHeight="1">
      <c r="A241" s="114">
        <v>5</v>
      </c>
      <c r="B241" s="128" t="str">
        <f>VLOOKUP(A241,'Hiperlinks - refugo'!$B$11:$C$29,2,0)</f>
        <v>PIU Arco Jurubatuba</v>
      </c>
      <c r="C241" s="119"/>
      <c r="D241" s="119">
        <v>5</v>
      </c>
      <c r="E241" s="128" t="str">
        <f>VLOOKUP(D241,'Hiperlinks - refugo'!$B$34:$C$47,2,0)</f>
        <v>Discussão Pública</v>
      </c>
      <c r="F241" s="119"/>
      <c r="G241" s="119"/>
      <c r="H241" s="131" t="s">
        <v>416</v>
      </c>
      <c r="I241" s="263" t="s">
        <v>416</v>
      </c>
      <c r="J241" s="122">
        <v>3</v>
      </c>
      <c r="K241" s="129" t="str">
        <f>VLOOKUP(J241,'Hiperlinks - refugo'!$B$2:$C$9,2,0)</f>
        <v>Consulta Minuta</v>
      </c>
      <c r="L241" s="151" t="s">
        <v>458</v>
      </c>
      <c r="M241" s="152">
        <f t="shared" si="6"/>
        <v>43271</v>
      </c>
    </row>
    <row r="242" spans="1:14" ht="15" customHeight="1">
      <c r="A242" s="114">
        <v>5</v>
      </c>
      <c r="B242" s="128" t="str">
        <f>VLOOKUP(A242,'Hiperlinks - refugo'!$B$11:$C$29,2,0)</f>
        <v>PIU Arco Jurubatuba</v>
      </c>
      <c r="C242" s="119"/>
      <c r="D242" s="119">
        <v>5</v>
      </c>
      <c r="E242" s="128" t="str">
        <f>VLOOKUP(D242,'Hiperlinks - refugo'!$B$34:$C$47,2,0)</f>
        <v>Discussão Pública</v>
      </c>
      <c r="F242" s="119"/>
      <c r="G242" s="119"/>
      <c r="H242" s="131" t="s">
        <v>417</v>
      </c>
      <c r="I242" s="263" t="s">
        <v>417</v>
      </c>
      <c r="J242" s="122">
        <v>3</v>
      </c>
      <c r="K242" s="129" t="str">
        <f>VLOOKUP(J242,'Hiperlinks - refugo'!$B$2:$C$9,2,0)</f>
        <v>Consulta Minuta</v>
      </c>
      <c r="L242" s="151" t="s">
        <v>458</v>
      </c>
      <c r="M242" s="152">
        <f t="shared" si="6"/>
        <v>43271</v>
      </c>
    </row>
    <row r="243" spans="1:14" ht="15" customHeight="1">
      <c r="A243" s="114">
        <v>5</v>
      </c>
      <c r="B243" s="128" t="str">
        <f>VLOOKUP(A243,'Hiperlinks - refugo'!$B$11:$C$29,2,0)</f>
        <v>PIU Arco Jurubatuba</v>
      </c>
      <c r="C243" s="119"/>
      <c r="D243" s="119">
        <v>5</v>
      </c>
      <c r="E243" s="128" t="str">
        <f>VLOOKUP(D243,'Hiperlinks - refugo'!$B$34:$C$47,2,0)</f>
        <v>Discussão Pública</v>
      </c>
      <c r="F243" s="119"/>
      <c r="G243" s="119"/>
      <c r="H243" s="131" t="s">
        <v>418</v>
      </c>
      <c r="I243" s="263" t="s">
        <v>418</v>
      </c>
      <c r="J243" s="122">
        <v>3</v>
      </c>
      <c r="K243" s="129" t="str">
        <f>VLOOKUP(J243,'Hiperlinks - refugo'!$B$2:$C$9,2,0)</f>
        <v>Consulta Minuta</v>
      </c>
      <c r="L243" s="151" t="s">
        <v>458</v>
      </c>
      <c r="M243" s="152">
        <f t="shared" si="6"/>
        <v>43271</v>
      </c>
    </row>
    <row r="244" spans="1:14" ht="15" customHeight="1">
      <c r="A244" s="114">
        <v>5</v>
      </c>
      <c r="B244" s="128" t="str">
        <f>VLOOKUP(A244,'Hiperlinks - refugo'!$B$11:$C$29,2,0)</f>
        <v>PIU Arco Jurubatuba</v>
      </c>
      <c r="C244" s="119"/>
      <c r="D244" s="119">
        <v>5</v>
      </c>
      <c r="E244" s="128" t="str">
        <f>VLOOKUP(D244,'Hiperlinks - refugo'!$B$34:$C$47,2,0)</f>
        <v>Discussão Pública</v>
      </c>
      <c r="F244" s="119"/>
      <c r="G244" s="119"/>
      <c r="H244" s="131" t="s">
        <v>419</v>
      </c>
      <c r="I244" s="263" t="s">
        <v>419</v>
      </c>
      <c r="J244" s="122">
        <v>3</v>
      </c>
      <c r="K244" s="129" t="str">
        <f>VLOOKUP(J244,'Hiperlinks - refugo'!$B$2:$C$9,2,0)</f>
        <v>Consulta Minuta</v>
      </c>
      <c r="L244" s="151" t="s">
        <v>458</v>
      </c>
      <c r="M244" s="152">
        <f t="shared" si="6"/>
        <v>43271</v>
      </c>
    </row>
    <row r="245" spans="1:14" ht="15" customHeight="1">
      <c r="A245" s="114">
        <v>5</v>
      </c>
      <c r="B245" s="128" t="str">
        <f>VLOOKUP(A245,'Hiperlinks - refugo'!$B$11:$C$29,2,0)</f>
        <v>PIU Arco Jurubatuba</v>
      </c>
      <c r="C245" s="119"/>
      <c r="D245" s="119">
        <v>5</v>
      </c>
      <c r="E245" s="128" t="str">
        <f>VLOOKUP(D245,'Hiperlinks - refugo'!$B$34:$C$47,2,0)</f>
        <v>Discussão Pública</v>
      </c>
      <c r="F245" s="119"/>
      <c r="G245" s="119"/>
      <c r="H245" s="153" t="s">
        <v>516</v>
      </c>
      <c r="I245" s="260" t="s">
        <v>420</v>
      </c>
      <c r="J245" s="122">
        <v>3</v>
      </c>
      <c r="K245" s="129" t="str">
        <f>VLOOKUP(J245,'Hiperlinks - refugo'!$B$2:$C$9,2,0)</f>
        <v>Consulta Minuta</v>
      </c>
      <c r="L245" s="151" t="s">
        <v>458</v>
      </c>
      <c r="M245" s="152">
        <f t="shared" si="6"/>
        <v>43271</v>
      </c>
    </row>
    <row r="246" spans="1:14" ht="15" customHeight="1">
      <c r="A246" s="114">
        <v>5</v>
      </c>
      <c r="B246" s="128" t="str">
        <f>VLOOKUP(A246,'Hiperlinks - refugo'!$B$11:$C$29,2,0)</f>
        <v>PIU Arco Jurubatuba</v>
      </c>
      <c r="C246" s="119">
        <v>89</v>
      </c>
      <c r="D246" s="119">
        <v>5</v>
      </c>
      <c r="E246" s="128" t="str">
        <f>VLOOKUP(D246,'Hiperlinks - refugo'!$B$34:$C$47,2,0)</f>
        <v>Discussão Pública</v>
      </c>
      <c r="F246" s="119" t="s">
        <v>369</v>
      </c>
      <c r="G246" s="119" t="s">
        <v>609</v>
      </c>
      <c r="H246" s="153" t="s">
        <v>17</v>
      </c>
      <c r="I246" s="261" t="s">
        <v>850</v>
      </c>
      <c r="J246" s="122">
        <v>4</v>
      </c>
      <c r="K246" s="129" t="str">
        <f>VLOOKUP(J246,'Hiperlinks - refugo'!$B$2:$C$9,2,0)</f>
        <v>Audiência Pública</v>
      </c>
      <c r="L246" s="151" t="s">
        <v>423</v>
      </c>
      <c r="M246" s="152">
        <v>43293</v>
      </c>
    </row>
    <row r="247" spans="1:14" ht="15" customHeight="1">
      <c r="A247" s="114">
        <v>5</v>
      </c>
      <c r="B247" s="128" t="str">
        <f>VLOOKUP(A247,'Hiperlinks - refugo'!$B$11:$C$29,2,0)</f>
        <v>PIU Arco Jurubatuba</v>
      </c>
      <c r="C247" s="119"/>
      <c r="D247" s="119">
        <v>5</v>
      </c>
      <c r="E247" s="128" t="str">
        <f>VLOOKUP(D247,'Hiperlinks - refugo'!$B$34:$C$47,2,0)</f>
        <v>Discussão Pública</v>
      </c>
      <c r="F247" s="119"/>
      <c r="G247" s="119"/>
      <c r="H247" s="153" t="s">
        <v>517</v>
      </c>
      <c r="I247" s="260" t="s">
        <v>316</v>
      </c>
      <c r="J247" s="122">
        <v>4</v>
      </c>
      <c r="K247" s="129" t="str">
        <f>VLOOKUP(J247,'Hiperlinks - refugo'!$B$2:$C$9,2,0)</f>
        <v>Audiência Pública</v>
      </c>
      <c r="L247" s="151" t="s">
        <v>458</v>
      </c>
      <c r="M247" s="152">
        <f t="shared" ref="M247:M260" si="7">$M$2</f>
        <v>43271</v>
      </c>
    </row>
    <row r="248" spans="1:14" ht="15" customHeight="1">
      <c r="A248" s="114">
        <v>5</v>
      </c>
      <c r="B248" s="128" t="str">
        <f>VLOOKUP(A248,'Hiperlinks - refugo'!$B$11:$C$29,2,0)</f>
        <v>PIU Arco Jurubatuba</v>
      </c>
      <c r="C248" s="119"/>
      <c r="D248" s="119">
        <v>5</v>
      </c>
      <c r="E248" s="128" t="str">
        <f>VLOOKUP(D248,'Hiperlinks - refugo'!$B$34:$C$47,2,0)</f>
        <v>Discussão Pública</v>
      </c>
      <c r="F248" s="119"/>
      <c r="G248" s="119"/>
      <c r="H248" s="153" t="s">
        <v>518</v>
      </c>
      <c r="I248" s="260" t="s">
        <v>317</v>
      </c>
      <c r="J248" s="122">
        <v>4</v>
      </c>
      <c r="K248" s="129" t="str">
        <f>VLOOKUP(J248,'Hiperlinks - refugo'!$B$2:$C$9,2,0)</f>
        <v>Audiência Pública</v>
      </c>
      <c r="L248" s="151" t="s">
        <v>458</v>
      </c>
      <c r="M248" s="152">
        <f t="shared" si="7"/>
        <v>43271</v>
      </c>
    </row>
    <row r="249" spans="1:14" ht="15" customHeight="1">
      <c r="A249" s="114">
        <v>5</v>
      </c>
      <c r="B249" s="128" t="str">
        <f>VLOOKUP(A249,'Hiperlinks - refugo'!$B$11:$C$29,2,0)</f>
        <v>PIU Arco Jurubatuba</v>
      </c>
      <c r="C249" s="119"/>
      <c r="D249" s="119">
        <v>5</v>
      </c>
      <c r="E249" s="128" t="str">
        <f>VLOOKUP(D249,'Hiperlinks - refugo'!$B$34:$C$47,2,0)</f>
        <v>Discussão Pública</v>
      </c>
      <c r="F249" s="119"/>
      <c r="G249" s="119"/>
      <c r="H249" s="153" t="s">
        <v>519</v>
      </c>
      <c r="I249" s="260" t="s">
        <v>318</v>
      </c>
      <c r="J249" s="122">
        <v>4</v>
      </c>
      <c r="K249" s="129" t="str">
        <f>VLOOKUP(J249,'Hiperlinks - refugo'!$B$2:$C$9,2,0)</f>
        <v>Audiência Pública</v>
      </c>
      <c r="L249" s="151" t="s">
        <v>458</v>
      </c>
      <c r="M249" s="152">
        <f t="shared" si="7"/>
        <v>43271</v>
      </c>
      <c r="N249" s="285"/>
    </row>
    <row r="250" spans="1:14" ht="15" customHeight="1">
      <c r="A250" s="114">
        <v>5</v>
      </c>
      <c r="B250" s="128" t="str">
        <f>VLOOKUP(A250,'Hiperlinks - refugo'!$B$11:$C$29,2,0)</f>
        <v>PIU Arco Jurubatuba</v>
      </c>
      <c r="C250" s="119"/>
      <c r="D250" s="119">
        <v>5</v>
      </c>
      <c r="E250" s="128" t="str">
        <f>VLOOKUP(D250,'Hiperlinks - refugo'!$B$34:$C$47,2,0)</f>
        <v>Discussão Pública</v>
      </c>
      <c r="F250" s="119"/>
      <c r="G250" s="119"/>
      <c r="H250" s="153" t="s">
        <v>520</v>
      </c>
      <c r="I250" s="260" t="s">
        <v>319</v>
      </c>
      <c r="J250" s="122">
        <v>4</v>
      </c>
      <c r="K250" s="129" t="str">
        <f>VLOOKUP(J250,'Hiperlinks - refugo'!$B$2:$C$9,2,0)</f>
        <v>Audiência Pública</v>
      </c>
      <c r="L250" s="151" t="s">
        <v>458</v>
      </c>
      <c r="M250" s="152">
        <f t="shared" si="7"/>
        <v>43271</v>
      </c>
    </row>
    <row r="251" spans="1:14" ht="15" customHeight="1">
      <c r="A251" s="114">
        <v>5</v>
      </c>
      <c r="B251" s="128" t="str">
        <f>VLOOKUP(A251,'Hiperlinks - refugo'!$B$11:$C$29,2,0)</f>
        <v>PIU Arco Jurubatuba</v>
      </c>
      <c r="C251" s="119"/>
      <c r="D251" s="119">
        <v>5</v>
      </c>
      <c r="E251" s="128" t="str">
        <f>VLOOKUP(D251,'Hiperlinks - refugo'!$B$34:$C$47,2,0)</f>
        <v>Discussão Pública</v>
      </c>
      <c r="F251" s="119"/>
      <c r="G251" s="119"/>
      <c r="H251" s="153" t="s">
        <v>521</v>
      </c>
      <c r="I251" s="260" t="s">
        <v>320</v>
      </c>
      <c r="J251" s="122">
        <v>4</v>
      </c>
      <c r="K251" s="129" t="str">
        <f>VLOOKUP(J251,'Hiperlinks - refugo'!$B$2:$C$9,2,0)</f>
        <v>Audiência Pública</v>
      </c>
      <c r="L251" s="151" t="s">
        <v>458</v>
      </c>
      <c r="M251" s="152">
        <f t="shared" si="7"/>
        <v>43271</v>
      </c>
    </row>
    <row r="252" spans="1:14" ht="15" customHeight="1">
      <c r="A252" s="114">
        <v>5</v>
      </c>
      <c r="B252" s="128" t="str">
        <f>VLOOKUP(A252,'Hiperlinks - refugo'!$B$11:$C$29,2,0)</f>
        <v>PIU Arco Jurubatuba</v>
      </c>
      <c r="C252" s="119"/>
      <c r="D252" s="119">
        <v>5</v>
      </c>
      <c r="E252" s="128" t="str">
        <f>VLOOKUP(D252,'Hiperlinks - refugo'!$B$34:$C$47,2,0)</f>
        <v>Discussão Pública</v>
      </c>
      <c r="F252" s="119"/>
      <c r="G252" s="119"/>
      <c r="H252" s="153" t="s">
        <v>522</v>
      </c>
      <c r="I252" s="260" t="s">
        <v>321</v>
      </c>
      <c r="J252" s="122">
        <v>4</v>
      </c>
      <c r="K252" s="129" t="str">
        <f>VLOOKUP(J252,'Hiperlinks - refugo'!$B$2:$C$9,2,0)</f>
        <v>Audiência Pública</v>
      </c>
      <c r="L252" s="151" t="s">
        <v>458</v>
      </c>
      <c r="M252" s="152">
        <f t="shared" si="7"/>
        <v>43271</v>
      </c>
    </row>
    <row r="253" spans="1:14" ht="15" customHeight="1">
      <c r="A253" s="114">
        <v>5</v>
      </c>
      <c r="B253" s="128" t="str">
        <f>VLOOKUP(A253,'Hiperlinks - refugo'!$B$11:$C$29,2,0)</f>
        <v>PIU Arco Jurubatuba</v>
      </c>
      <c r="C253" s="119"/>
      <c r="D253" s="119">
        <v>5</v>
      </c>
      <c r="E253" s="128" t="str">
        <f>VLOOKUP(D253,'Hiperlinks - refugo'!$B$34:$C$47,2,0)</f>
        <v>Discussão Pública</v>
      </c>
      <c r="F253" s="119"/>
      <c r="G253" s="119"/>
      <c r="H253" s="153" t="s">
        <v>525</v>
      </c>
      <c r="I253" s="260" t="s">
        <v>322</v>
      </c>
      <c r="J253" s="122">
        <v>4</v>
      </c>
      <c r="K253" s="129" t="str">
        <f>VLOOKUP(J253,'Hiperlinks - refugo'!$B$2:$C$9,2,0)</f>
        <v>Audiência Pública</v>
      </c>
      <c r="L253" s="151" t="s">
        <v>458</v>
      </c>
      <c r="M253" s="152">
        <f t="shared" si="7"/>
        <v>43271</v>
      </c>
    </row>
    <row r="254" spans="1:14" ht="15" customHeight="1">
      <c r="A254" s="114">
        <v>5</v>
      </c>
      <c r="B254" s="128" t="str">
        <f>VLOOKUP(A254,'Hiperlinks - refugo'!$B$11:$C$29,2,0)</f>
        <v>PIU Arco Jurubatuba</v>
      </c>
      <c r="C254" s="119"/>
      <c r="D254" s="119">
        <v>5</v>
      </c>
      <c r="E254" s="128" t="str">
        <f>VLOOKUP(D254,'Hiperlinks - refugo'!$B$34:$C$47,2,0)</f>
        <v>Discussão Pública</v>
      </c>
      <c r="F254" s="119"/>
      <c r="G254" s="119"/>
      <c r="H254" s="153" t="s">
        <v>526</v>
      </c>
      <c r="I254" s="260" t="s">
        <v>323</v>
      </c>
      <c r="J254" s="122">
        <v>4</v>
      </c>
      <c r="K254" s="129" t="str">
        <f>VLOOKUP(J254,'Hiperlinks - refugo'!$B$2:$C$9,2,0)</f>
        <v>Audiência Pública</v>
      </c>
      <c r="L254" s="151" t="s">
        <v>458</v>
      </c>
      <c r="M254" s="152">
        <f t="shared" si="7"/>
        <v>43271</v>
      </c>
    </row>
    <row r="255" spans="1:14" ht="15" customHeight="1">
      <c r="A255" s="124">
        <v>5</v>
      </c>
      <c r="B255" s="131" t="str">
        <f>VLOOKUP(A255,'Hiperlinks - refugo'!$B$11:$C$29,2,0)</f>
        <v>PIU Arco Jurubatuba</v>
      </c>
      <c r="C255" s="125"/>
      <c r="D255" s="125">
        <v>5</v>
      </c>
      <c r="E255" s="128" t="str">
        <f>VLOOKUP(D255,'Hiperlinks - refugo'!$B$34:$C$47,2,0)</f>
        <v>Discussão Pública</v>
      </c>
      <c r="F255" s="125"/>
      <c r="G255" s="125"/>
      <c r="H255" s="131" t="s">
        <v>523</v>
      </c>
      <c r="I255" s="263" t="s">
        <v>524</v>
      </c>
      <c r="J255" s="127">
        <v>4</v>
      </c>
      <c r="K255" s="129" t="str">
        <f>VLOOKUP(J255,'Hiperlinks - refugo'!$B$2:$C$9,2,0)</f>
        <v>Audiência Pública</v>
      </c>
      <c r="L255" s="151" t="s">
        <v>458</v>
      </c>
      <c r="M255" s="152">
        <f t="shared" si="7"/>
        <v>43271</v>
      </c>
    </row>
    <row r="256" spans="1:14" ht="15" customHeight="1">
      <c r="A256" s="124">
        <v>5</v>
      </c>
      <c r="B256" s="131" t="str">
        <f>VLOOKUP(A256,'Hiperlinks - refugo'!$B$11:$C$29,2,0)</f>
        <v>PIU Arco Jurubatuba</v>
      </c>
      <c r="C256" s="125"/>
      <c r="D256" s="125">
        <v>5</v>
      </c>
      <c r="E256" s="128" t="str">
        <f>VLOOKUP(D256,'Hiperlinks - refugo'!$B$34:$C$47,2,0)</f>
        <v>Discussão Pública</v>
      </c>
      <c r="F256" s="125"/>
      <c r="G256" s="125"/>
      <c r="H256" s="131" t="s">
        <v>527</v>
      </c>
      <c r="I256" s="263" t="s">
        <v>528</v>
      </c>
      <c r="J256" s="127">
        <v>4</v>
      </c>
      <c r="K256" s="129" t="str">
        <f>VLOOKUP(J256,'Hiperlinks - refugo'!$B$2:$C$9,2,0)</f>
        <v>Audiência Pública</v>
      </c>
      <c r="L256" s="151" t="s">
        <v>458</v>
      </c>
      <c r="M256" s="152">
        <f t="shared" si="7"/>
        <v>43271</v>
      </c>
    </row>
    <row r="257" spans="1:13" ht="15" customHeight="1">
      <c r="A257" s="124">
        <v>5</v>
      </c>
      <c r="B257" s="131" t="str">
        <f>VLOOKUP(A257,'Hiperlinks - refugo'!$B$11:$C$29,2,0)</f>
        <v>PIU Arco Jurubatuba</v>
      </c>
      <c r="C257" s="125"/>
      <c r="D257" s="125">
        <v>5</v>
      </c>
      <c r="E257" s="128" t="str">
        <f>VLOOKUP(D257,'Hiperlinks - refugo'!$B$34:$C$47,2,0)</f>
        <v>Discussão Pública</v>
      </c>
      <c r="F257" s="125"/>
      <c r="G257" s="125"/>
      <c r="H257" s="131" t="s">
        <v>529</v>
      </c>
      <c r="I257" s="263" t="s">
        <v>530</v>
      </c>
      <c r="J257" s="127"/>
      <c r="K257" s="129" t="e">
        <f>VLOOKUP(J257,'Hiperlinks - refugo'!$B$2:$C$9,2,0)</f>
        <v>#N/A</v>
      </c>
      <c r="L257" s="151" t="s">
        <v>458</v>
      </c>
      <c r="M257" s="152">
        <f t="shared" si="7"/>
        <v>43271</v>
      </c>
    </row>
    <row r="258" spans="1:13" ht="15" customHeight="1">
      <c r="A258" s="124">
        <v>5</v>
      </c>
      <c r="B258" s="131" t="str">
        <f>VLOOKUP(A258,'Hiperlinks - refugo'!$B$11:$C$29,2,0)</f>
        <v>PIU Arco Jurubatuba</v>
      </c>
      <c r="C258" s="125"/>
      <c r="D258" s="125">
        <v>5</v>
      </c>
      <c r="E258" s="128" t="str">
        <f>VLOOKUP(D258,'Hiperlinks - refugo'!$B$34:$C$47,2,0)</f>
        <v>Discussão Pública</v>
      </c>
      <c r="F258" s="125"/>
      <c r="G258" s="125"/>
      <c r="H258" s="131" t="s">
        <v>533</v>
      </c>
      <c r="I258" s="263" t="s">
        <v>531</v>
      </c>
      <c r="J258" s="127">
        <v>1</v>
      </c>
      <c r="K258" s="129" t="str">
        <f>VLOOKUP(J258,'Hiperlinks - refugo'!$B$2:$C$9,2,0)</f>
        <v>Consulta Instâncias</v>
      </c>
      <c r="L258" s="151" t="s">
        <v>458</v>
      </c>
      <c r="M258" s="152">
        <f t="shared" si="7"/>
        <v>43271</v>
      </c>
    </row>
    <row r="259" spans="1:13" ht="15" customHeight="1">
      <c r="A259" s="126">
        <v>5</v>
      </c>
      <c r="B259" s="132" t="str">
        <f>VLOOKUP(A259,'Hiperlinks - refugo'!$B$11:$C$29,2,0)</f>
        <v>PIU Arco Jurubatuba</v>
      </c>
      <c r="C259" s="127"/>
      <c r="D259" s="127">
        <v>5</v>
      </c>
      <c r="E259" s="128" t="str">
        <f>VLOOKUP(D259,'Hiperlinks - refugo'!$B$34:$C$47,2,0)</f>
        <v>Discussão Pública</v>
      </c>
      <c r="F259" s="127"/>
      <c r="G259" s="127"/>
      <c r="H259" s="132" t="s">
        <v>532</v>
      </c>
      <c r="I259" s="263" t="s">
        <v>534</v>
      </c>
      <c r="J259" s="127">
        <v>5</v>
      </c>
      <c r="K259" s="129" t="str">
        <f>VLOOKUP(J259,'Hiperlinks - refugo'!$B$2:$C$9,2,0)</f>
        <v>Reuniões Bilateriais</v>
      </c>
      <c r="L259" s="151" t="s">
        <v>458</v>
      </c>
      <c r="M259" s="152">
        <f t="shared" si="7"/>
        <v>43271</v>
      </c>
    </row>
    <row r="260" spans="1:13" ht="15" customHeight="1">
      <c r="A260" s="124">
        <v>5</v>
      </c>
      <c r="B260" s="131" t="str">
        <f>VLOOKUP(A260,'Hiperlinks - refugo'!$B$11:$C$29,2,0)</f>
        <v>PIU Arco Jurubatuba</v>
      </c>
      <c r="C260" s="125"/>
      <c r="D260" s="125">
        <v>5</v>
      </c>
      <c r="E260" s="128" t="str">
        <f>VLOOKUP(D260,'Hiperlinks - refugo'!$B$34:$C$47,2,0)</f>
        <v>Discussão Pública</v>
      </c>
      <c r="F260" s="125"/>
      <c r="G260" s="125"/>
      <c r="H260" s="131" t="s">
        <v>535</v>
      </c>
      <c r="I260" s="263" t="s">
        <v>534</v>
      </c>
      <c r="J260" s="127">
        <v>5</v>
      </c>
      <c r="K260" s="129" t="str">
        <f>VLOOKUP(J260,'Hiperlinks - refugo'!$B$2:$C$9,2,0)</f>
        <v>Reuniões Bilateriais</v>
      </c>
      <c r="L260" s="151" t="s">
        <v>458</v>
      </c>
      <c r="M260" s="152">
        <f t="shared" si="7"/>
        <v>43271</v>
      </c>
    </row>
    <row r="261" spans="1:13" ht="15" customHeight="1">
      <c r="A261" s="116">
        <v>5</v>
      </c>
      <c r="B261" s="133" t="str">
        <f>VLOOKUP(A261,'Hiperlinks - refugo'!$B$11:$C$29,2,0)</f>
        <v>PIU Arco Jurubatuba</v>
      </c>
      <c r="C261" s="120">
        <v>89</v>
      </c>
      <c r="D261" s="120">
        <v>5</v>
      </c>
      <c r="E261" s="128" t="str">
        <f>VLOOKUP(D261,'Hiperlinks - refugo'!$B$34:$C$47,2,0)</f>
        <v>Discussão Pública</v>
      </c>
      <c r="F261" s="120" t="s">
        <v>369</v>
      </c>
      <c r="G261" s="120" t="s">
        <v>609</v>
      </c>
      <c r="H261" s="133" t="s">
        <v>17</v>
      </c>
      <c r="I261" s="261" t="s">
        <v>851</v>
      </c>
      <c r="J261" s="135">
        <v>4</v>
      </c>
      <c r="K261" s="129" t="str">
        <f>VLOOKUP(J261,'Hiperlinks - refugo'!$B$2:$C$9,2,0)</f>
        <v>Audiência Pública</v>
      </c>
      <c r="L261" s="158" t="s">
        <v>423</v>
      </c>
      <c r="M261" s="152">
        <v>43293</v>
      </c>
    </row>
    <row r="262" spans="1:13" ht="15" customHeight="1">
      <c r="A262" s="116">
        <v>5</v>
      </c>
      <c r="B262" s="133" t="str">
        <f>VLOOKUP(A262,'Hiperlinks - refugo'!$B$11:$C$29,2,0)</f>
        <v>PIU Arco Jurubatuba</v>
      </c>
      <c r="D262" s="120">
        <v>5</v>
      </c>
      <c r="E262" s="128" t="str">
        <f>VLOOKUP(D262,'Hiperlinks - refugo'!$B$34:$C$47,2,0)</f>
        <v>Discussão Pública</v>
      </c>
      <c r="F262" s="120" t="s">
        <v>369</v>
      </c>
      <c r="G262" s="120" t="s">
        <v>370</v>
      </c>
      <c r="H262" s="133" t="s">
        <v>795</v>
      </c>
      <c r="I262" s="266" t="s">
        <v>794</v>
      </c>
      <c r="J262" s="135">
        <v>1</v>
      </c>
      <c r="K262" s="129" t="str">
        <f>VLOOKUP(J262,'Hiperlinks - refugo'!$B$2:$C$9,2,0)</f>
        <v>Consulta Instâncias</v>
      </c>
      <c r="L262" s="176" t="s">
        <v>9</v>
      </c>
      <c r="M262" s="152">
        <v>43280</v>
      </c>
    </row>
    <row r="263" spans="1:13" ht="15" customHeight="1">
      <c r="A263" s="116">
        <v>5</v>
      </c>
      <c r="B263" s="133" t="str">
        <f>VLOOKUP(A263,'Hiperlinks - refugo'!$B$11:$C$29,2,0)</f>
        <v>PIU Arco Jurubatuba</v>
      </c>
      <c r="D263" s="120">
        <v>5</v>
      </c>
      <c r="E263" s="128" t="str">
        <f>VLOOKUP(D263,'Hiperlinks - refugo'!$B$34:$C$47,2,0)</f>
        <v>Discussão Pública</v>
      </c>
      <c r="F263" s="120" t="s">
        <v>369</v>
      </c>
      <c r="G263" s="120" t="s">
        <v>609</v>
      </c>
      <c r="H263" s="133" t="s">
        <v>796</v>
      </c>
      <c r="I263" s="261" t="s">
        <v>852</v>
      </c>
      <c r="J263" s="135">
        <v>1</v>
      </c>
      <c r="K263" s="129" t="str">
        <f>VLOOKUP(J263,'Hiperlinks - refugo'!$B$2:$C$9,2,0)</f>
        <v>Consulta Instâncias</v>
      </c>
      <c r="L263" s="176" t="s">
        <v>9</v>
      </c>
      <c r="M263" s="152">
        <v>43293</v>
      </c>
    </row>
    <row r="264" spans="1:13" ht="15" customHeight="1">
      <c r="A264" s="116">
        <v>5</v>
      </c>
      <c r="B264" s="133" t="str">
        <f>VLOOKUP(A264,'Hiperlinks - refugo'!$B$11:$C$29,2,0)</f>
        <v>PIU Arco Jurubatuba</v>
      </c>
      <c r="D264" s="120">
        <v>5</v>
      </c>
      <c r="E264" s="128" t="str">
        <f>VLOOKUP(D264,'Hiperlinks - refugo'!$B$34:$C$47,2,0)</f>
        <v>Discussão Pública</v>
      </c>
      <c r="F264" s="120" t="s">
        <v>369</v>
      </c>
      <c r="G264" s="120" t="s">
        <v>370</v>
      </c>
      <c r="H264" s="133" t="s">
        <v>798</v>
      </c>
      <c r="I264" s="266" t="s">
        <v>799</v>
      </c>
      <c r="J264" s="135">
        <v>1</v>
      </c>
      <c r="K264" s="129" t="str">
        <f>VLOOKUP(J264,'Hiperlinks - refugo'!$B$2:$C$9,2,0)</f>
        <v>Consulta Instâncias</v>
      </c>
      <c r="L264" s="176" t="s">
        <v>9</v>
      </c>
      <c r="M264" s="152">
        <v>43280</v>
      </c>
    </row>
    <row r="265" spans="1:13" ht="15" customHeight="1">
      <c r="A265" s="116">
        <v>5</v>
      </c>
      <c r="B265" s="133" t="str">
        <f>VLOOKUP(A265,'Hiperlinks - refugo'!$B$11:$C$29,2,0)</f>
        <v>PIU Arco Jurubatuba</v>
      </c>
      <c r="D265" s="120">
        <v>5</v>
      </c>
      <c r="E265" s="128" t="str">
        <f>VLOOKUP(D265,'Hiperlinks - refugo'!$B$34:$C$47,2,0)</f>
        <v>Discussão Pública</v>
      </c>
      <c r="F265" s="120" t="s">
        <v>369</v>
      </c>
      <c r="G265" s="120" t="s">
        <v>609</v>
      </c>
      <c r="H265" s="133" t="s">
        <v>800</v>
      </c>
      <c r="I265" s="261" t="s">
        <v>853</v>
      </c>
      <c r="J265" s="135">
        <v>1</v>
      </c>
      <c r="K265" s="129" t="str">
        <f>VLOOKUP(J265,'Hiperlinks - refugo'!$B$2:$C$9,2,0)</f>
        <v>Consulta Instâncias</v>
      </c>
      <c r="L265" s="176" t="s">
        <v>595</v>
      </c>
      <c r="M265" s="152">
        <v>43293</v>
      </c>
    </row>
    <row r="266" spans="1:13" ht="15" customHeight="1">
      <c r="A266" s="116">
        <v>5</v>
      </c>
      <c r="B266" s="133" t="str">
        <f>VLOOKUP(A266,'Hiperlinks - refugo'!$B$11:$C$29,2,0)</f>
        <v>PIU Arco Jurubatuba</v>
      </c>
      <c r="D266" s="120">
        <v>7</v>
      </c>
      <c r="E266" s="128" t="str">
        <f>VLOOKUP(D266,'Hiperlinks - refugo'!$B$34:$C$47,2,0)</f>
        <v>Encaminhamento Jurídico</v>
      </c>
      <c r="F266" s="120" t="s">
        <v>369</v>
      </c>
      <c r="G266" s="120" t="s">
        <v>609</v>
      </c>
      <c r="H266" s="133" t="s">
        <v>3</v>
      </c>
      <c r="I266" s="261" t="s">
        <v>854</v>
      </c>
      <c r="J266" s="135" t="s">
        <v>6</v>
      </c>
      <c r="K266" s="129" t="e">
        <f>VLOOKUP(J266,'Hiperlinks - refugo'!$B$2:$C$9,2,0)</f>
        <v>#N/A</v>
      </c>
      <c r="L266" s="158" t="s">
        <v>423</v>
      </c>
      <c r="M266" s="152">
        <v>43293</v>
      </c>
    </row>
    <row r="267" spans="1:13" ht="15" customHeight="1">
      <c r="A267" s="116">
        <v>5</v>
      </c>
      <c r="B267" s="133" t="str">
        <f>VLOOKUP(A267,'Hiperlinks - refugo'!$B$11:$C$29,2,0)</f>
        <v>PIU Arco Jurubatuba</v>
      </c>
      <c r="C267" s="120">
        <v>121</v>
      </c>
      <c r="D267" s="120">
        <v>7</v>
      </c>
      <c r="E267" s="128" t="str">
        <f>VLOOKUP(D267,'Hiperlinks - refugo'!$B$34:$C$47,2,0)</f>
        <v>Encaminhamento Jurídico</v>
      </c>
      <c r="F267" s="120" t="s">
        <v>369</v>
      </c>
      <c r="G267" s="120" t="s">
        <v>609</v>
      </c>
      <c r="H267" s="133" t="s">
        <v>604</v>
      </c>
      <c r="I267" s="261" t="s">
        <v>855</v>
      </c>
      <c r="J267" s="135" t="s">
        <v>6</v>
      </c>
      <c r="K267" s="129" t="e">
        <f>VLOOKUP(J267,'Hiperlinks - refugo'!$B$2:$C$9,2,0)</f>
        <v>#N/A</v>
      </c>
      <c r="L267" s="158" t="s">
        <v>599</v>
      </c>
      <c r="M267" s="152">
        <v>43293</v>
      </c>
    </row>
    <row r="268" spans="1:13" ht="15" customHeight="1">
      <c r="A268" s="116">
        <v>5</v>
      </c>
      <c r="B268" s="133" t="str">
        <f>VLOOKUP(A268,'Hiperlinks - refugo'!$B$11:$C$29,2,0)</f>
        <v>PIU Arco Jurubatuba</v>
      </c>
      <c r="C268" s="120">
        <v>121</v>
      </c>
      <c r="D268" s="120">
        <v>7</v>
      </c>
      <c r="E268" s="128" t="str">
        <f>VLOOKUP(D268,'Hiperlinks - refugo'!$B$34:$C$47,2,0)</f>
        <v>Encaminhamento Jurídico</v>
      </c>
      <c r="F268" s="120" t="s">
        <v>369</v>
      </c>
      <c r="G268" s="120" t="s">
        <v>609</v>
      </c>
      <c r="H268" s="133" t="s">
        <v>606</v>
      </c>
      <c r="I268" s="261" t="s">
        <v>856</v>
      </c>
      <c r="J268" s="135" t="s">
        <v>6</v>
      </c>
      <c r="K268" s="129" t="e">
        <f>VLOOKUP(J268,'Hiperlinks - refugo'!$B$2:$C$9,2,0)</f>
        <v>#N/A</v>
      </c>
      <c r="L268" s="158" t="s">
        <v>599</v>
      </c>
      <c r="M268" s="152">
        <v>43293</v>
      </c>
    </row>
    <row r="269" spans="1:13" ht="15" customHeight="1">
      <c r="A269" s="114">
        <v>5</v>
      </c>
      <c r="B269" s="133" t="str">
        <f>VLOOKUP(A269,'Hiperlinks - refugo'!$B$11:$C$29,2,0)</f>
        <v>PIU Arco Jurubatuba</v>
      </c>
      <c r="C269" s="120" t="s">
        <v>374</v>
      </c>
      <c r="D269" s="119">
        <v>100</v>
      </c>
      <c r="E269" s="128" t="e">
        <f>VLOOKUP(D269,'Hiperlinks - refugo'!$B$34:$C$47,2,0)</f>
        <v>#N/A</v>
      </c>
      <c r="H269" s="153" t="s">
        <v>586</v>
      </c>
      <c r="I269" s="260" t="s">
        <v>589</v>
      </c>
      <c r="J269" s="135" t="s">
        <v>6</v>
      </c>
      <c r="K269" s="129" t="e">
        <f>VLOOKUP(J269,'Hiperlinks - refugo'!$B$2:$C$9,2,0)</f>
        <v>#N/A</v>
      </c>
      <c r="L269" s="151" t="s">
        <v>458</v>
      </c>
      <c r="M269" s="152">
        <v>43276</v>
      </c>
    </row>
    <row r="270" spans="1:13" ht="15" customHeight="1">
      <c r="A270" s="114">
        <v>7</v>
      </c>
      <c r="B270" s="128" t="str">
        <f>VLOOKUP(A270,'Hiperlinks - refugo'!$B$11:$C$29,2,0)</f>
        <v>PIU Anhembi</v>
      </c>
      <c r="C270" s="119">
        <v>12</v>
      </c>
      <c r="D270" s="119">
        <v>1</v>
      </c>
      <c r="E270" s="128" t="str">
        <f>VLOOKUP(D270,'Hiperlinks - refugo'!$B$34:$C$47,2,0)</f>
        <v>Proposição</v>
      </c>
      <c r="F270" s="119" t="s">
        <v>369</v>
      </c>
      <c r="G270" s="119" t="s">
        <v>609</v>
      </c>
      <c r="H270" s="153" t="s">
        <v>376</v>
      </c>
      <c r="I270" s="261" t="s">
        <v>878</v>
      </c>
      <c r="J270" s="122"/>
      <c r="K270" s="129" t="e">
        <f>VLOOKUP(J270,'Hiperlinks - refugo'!$B$2:$C$9,2,0)</f>
        <v>#N/A</v>
      </c>
      <c r="L270" s="151" t="s">
        <v>434</v>
      </c>
      <c r="M270" s="152">
        <f>$M$3</f>
        <v>43271</v>
      </c>
    </row>
    <row r="271" spans="1:13" ht="15" customHeight="1">
      <c r="A271" s="124">
        <v>7</v>
      </c>
      <c r="B271" s="131" t="str">
        <f>VLOOKUP(A271,'Hiperlinks - refugo'!$B$11:$C$29,2,0)</f>
        <v>PIU Anhembi</v>
      </c>
      <c r="C271" s="125"/>
      <c r="D271" s="125">
        <v>2</v>
      </c>
      <c r="E271" s="128" t="str">
        <f>VLOOKUP(D271,'Hiperlinks - refugo'!$B$34:$C$47,2,0)</f>
        <v>Consulta Pública Inicial</v>
      </c>
      <c r="F271" s="125"/>
      <c r="G271" s="125"/>
      <c r="H271" s="153" t="s">
        <v>18</v>
      </c>
      <c r="I271" s="263" t="s">
        <v>490</v>
      </c>
      <c r="J271" s="127">
        <v>2</v>
      </c>
      <c r="K271" s="129" t="str">
        <f>VLOOKUP(J271,'Hiperlinks - refugo'!$B$2:$C$9,2,0)</f>
        <v>Consulta Caderno</v>
      </c>
      <c r="L271" s="151" t="s">
        <v>458</v>
      </c>
      <c r="M271" s="152">
        <f>$M$3</f>
        <v>43271</v>
      </c>
    </row>
    <row r="272" spans="1:13" ht="15" customHeight="1">
      <c r="A272" s="114">
        <v>7</v>
      </c>
      <c r="B272" s="128" t="str">
        <f>VLOOKUP(A272,'Hiperlinks - refugo'!$B$11:$C$29,2,0)</f>
        <v>PIU Anhembi</v>
      </c>
      <c r="C272" s="119"/>
      <c r="D272" s="119">
        <v>2</v>
      </c>
      <c r="E272" s="128" t="str">
        <f>VLOOKUP(D272,'Hiperlinks - refugo'!$B$34:$C$47,2,0)</f>
        <v>Consulta Pública Inicial</v>
      </c>
      <c r="F272" s="119"/>
      <c r="G272" s="119"/>
      <c r="H272" s="128" t="s">
        <v>503</v>
      </c>
      <c r="I272" s="262" t="s">
        <v>491</v>
      </c>
      <c r="J272" s="119">
        <v>2</v>
      </c>
      <c r="K272" s="129" t="str">
        <f>VLOOKUP(J272,'Hiperlinks - refugo'!$B$2:$C$9,2,0)</f>
        <v>Consulta Caderno</v>
      </c>
      <c r="L272" s="151" t="s">
        <v>458</v>
      </c>
      <c r="M272" s="152">
        <f>$M$3</f>
        <v>43271</v>
      </c>
    </row>
    <row r="273" spans="1:13" ht="15" customHeight="1">
      <c r="A273" s="114">
        <v>7</v>
      </c>
      <c r="B273" s="128" t="str">
        <f>VLOOKUP(A273,'Hiperlinks - refugo'!$B$11:$C$29,2,0)</f>
        <v>PIU Anhembi</v>
      </c>
      <c r="C273" s="119"/>
      <c r="D273" s="119">
        <v>2</v>
      </c>
      <c r="E273" s="128" t="str">
        <f>VLOOKUP(D273,'Hiperlinks - refugo'!$B$34:$C$47,2,0)</f>
        <v>Consulta Pública Inicial</v>
      </c>
      <c r="F273" s="119"/>
      <c r="G273" s="119"/>
      <c r="H273" s="128" t="s">
        <v>493</v>
      </c>
      <c r="I273" s="262" t="s">
        <v>492</v>
      </c>
      <c r="J273" s="119">
        <v>2</v>
      </c>
      <c r="K273" s="129" t="str">
        <f>VLOOKUP(J273,'Hiperlinks - refugo'!$B$2:$C$9,2,0)</f>
        <v>Consulta Caderno</v>
      </c>
      <c r="L273" s="151" t="s">
        <v>458</v>
      </c>
      <c r="M273" s="152">
        <f>$M$3</f>
        <v>43271</v>
      </c>
    </row>
    <row r="274" spans="1:13" ht="15" customHeight="1">
      <c r="A274" s="114">
        <v>7</v>
      </c>
      <c r="B274" s="128" t="str">
        <f>VLOOKUP(A274,'Hiperlinks - refugo'!$B$11:$C$29,2,0)</f>
        <v>PIU Anhembi</v>
      </c>
      <c r="C274" s="119"/>
      <c r="D274" s="119">
        <v>2</v>
      </c>
      <c r="E274" s="128" t="str">
        <f>VLOOKUP(D274,'Hiperlinks - refugo'!$B$34:$C$47,2,0)</f>
        <v>Consulta Pública Inicial</v>
      </c>
      <c r="F274" s="119"/>
      <c r="G274" s="119"/>
      <c r="H274" s="128" t="s">
        <v>494</v>
      </c>
      <c r="I274" s="262" t="s">
        <v>495</v>
      </c>
      <c r="J274" s="119">
        <v>2</v>
      </c>
      <c r="K274" s="129" t="str">
        <f>VLOOKUP(J274,'Hiperlinks - refugo'!$B$2:$C$9,2,0)</f>
        <v>Consulta Caderno</v>
      </c>
      <c r="L274" s="151" t="s">
        <v>458</v>
      </c>
      <c r="M274" s="152">
        <f>$M$3</f>
        <v>43271</v>
      </c>
    </row>
    <row r="275" spans="1:13" ht="15" customHeight="1">
      <c r="A275" s="114">
        <v>8</v>
      </c>
      <c r="B275" s="128" t="str">
        <f>VLOOKUP(A275,'Hiperlinks - refugo'!$B$11:$C$29,2,0)</f>
        <v>PIU Pacaembu</v>
      </c>
      <c r="C275" s="119">
        <v>12</v>
      </c>
      <c r="D275" s="119">
        <v>1</v>
      </c>
      <c r="E275" s="128" t="str">
        <f>VLOOKUP(D275,'Hiperlinks - refugo'!$B$34:$C$47,2,0)</f>
        <v>Proposição</v>
      </c>
      <c r="F275" s="119" t="s">
        <v>369</v>
      </c>
      <c r="G275" s="119" t="s">
        <v>609</v>
      </c>
      <c r="H275" s="153" t="s">
        <v>376</v>
      </c>
      <c r="I275" s="261" t="s">
        <v>857</v>
      </c>
      <c r="J275" s="122"/>
      <c r="K275" s="129" t="e">
        <f>VLOOKUP(J275,'Hiperlinks - refugo'!$B$2:$C$9,2,0)</f>
        <v>#N/A</v>
      </c>
      <c r="L275" s="151" t="s">
        <v>462</v>
      </c>
      <c r="M275" s="152">
        <v>43293</v>
      </c>
    </row>
    <row r="276" spans="1:13" ht="15" customHeight="1">
      <c r="A276" s="114">
        <v>8</v>
      </c>
      <c r="B276" s="128" t="str">
        <f>VLOOKUP(A276,'Hiperlinks - refugo'!$B$11:$C$29,2,0)</f>
        <v>PIU Pacaembu</v>
      </c>
      <c r="C276" s="119">
        <v>19</v>
      </c>
      <c r="D276" s="119">
        <v>1</v>
      </c>
      <c r="E276" s="128" t="str">
        <f>VLOOKUP(D276,'Hiperlinks - refugo'!$B$34:$C$47,2,0)</f>
        <v>Proposição</v>
      </c>
      <c r="F276" s="119" t="s">
        <v>369</v>
      </c>
      <c r="G276" s="119" t="s">
        <v>609</v>
      </c>
      <c r="H276" s="153" t="s">
        <v>439</v>
      </c>
      <c r="I276" s="261" t="s">
        <v>858</v>
      </c>
      <c r="J276" s="122"/>
      <c r="K276" s="129" t="e">
        <f>VLOOKUP(J276,'Hiperlinks - refugo'!$B$2:$C$9,2,0)</f>
        <v>#N/A</v>
      </c>
      <c r="L276" s="151" t="s">
        <v>462</v>
      </c>
      <c r="M276" s="152">
        <v>43293</v>
      </c>
    </row>
    <row r="277" spans="1:13" ht="15" customHeight="1">
      <c r="A277" s="114">
        <v>8</v>
      </c>
      <c r="B277" s="128" t="str">
        <f>VLOOKUP(A277,'Hiperlinks - refugo'!$B$11:$C$29,2,0)</f>
        <v>PIU Pacaembu</v>
      </c>
      <c r="C277" s="119">
        <v>19</v>
      </c>
      <c r="D277" s="119">
        <v>1</v>
      </c>
      <c r="E277" s="128" t="str">
        <f>VLOOKUP(D277,'Hiperlinks - refugo'!$B$34:$C$47,2,0)</f>
        <v>Proposição</v>
      </c>
      <c r="F277" s="119" t="s">
        <v>369</v>
      </c>
      <c r="G277" s="119" t="s">
        <v>609</v>
      </c>
      <c r="H277" s="153" t="s">
        <v>463</v>
      </c>
      <c r="I277" s="261" t="s">
        <v>859</v>
      </c>
      <c r="J277" s="122"/>
      <c r="K277" s="129" t="e">
        <f>VLOOKUP(J277,'Hiperlinks - refugo'!$B$2:$C$9,2,0)</f>
        <v>#N/A</v>
      </c>
      <c r="L277" s="151" t="s">
        <v>462</v>
      </c>
      <c r="M277" s="152">
        <v>43293</v>
      </c>
    </row>
    <row r="278" spans="1:13" ht="15" customHeight="1">
      <c r="A278" s="114">
        <v>8</v>
      </c>
      <c r="B278" s="128" t="str">
        <f>VLOOKUP(A278,'Hiperlinks - refugo'!$B$11:$C$29,2,0)</f>
        <v>PIU Pacaembu</v>
      </c>
      <c r="C278" s="119"/>
      <c r="D278" s="119">
        <v>2</v>
      </c>
      <c r="E278" s="128" t="str">
        <f>VLOOKUP(D278,'Hiperlinks - refugo'!$B$34:$C$47,2,0)</f>
        <v>Consulta Pública Inicial</v>
      </c>
      <c r="F278" s="119"/>
      <c r="G278" s="119"/>
      <c r="H278" s="153" t="s">
        <v>18</v>
      </c>
      <c r="I278" s="260" t="s">
        <v>350</v>
      </c>
      <c r="J278" s="122">
        <v>2</v>
      </c>
      <c r="K278" s="129" t="str">
        <f>VLOOKUP(J278,'Hiperlinks - refugo'!$B$2:$C$9,2,0)</f>
        <v>Consulta Caderno</v>
      </c>
      <c r="L278" s="151" t="s">
        <v>458</v>
      </c>
      <c r="M278" s="152">
        <f>$M$2</f>
        <v>43271</v>
      </c>
    </row>
    <row r="279" spans="1:13" ht="15" customHeight="1">
      <c r="A279" s="114">
        <v>8</v>
      </c>
      <c r="B279" s="128" t="str">
        <f>VLOOKUP(A279,'Hiperlinks - refugo'!$B$11:$C$29,2,0)</f>
        <v>PIU Pacaembu</v>
      </c>
      <c r="C279" s="119"/>
      <c r="D279" s="119">
        <v>2</v>
      </c>
      <c r="E279" s="128" t="str">
        <f>VLOOKUP(D279,'Hiperlinks - refugo'!$B$34:$C$47,2,0)</f>
        <v>Consulta Pública Inicial</v>
      </c>
      <c r="F279" s="119"/>
      <c r="G279" s="119"/>
      <c r="H279" s="153" t="s">
        <v>83</v>
      </c>
      <c r="I279" s="262" t="s">
        <v>496</v>
      </c>
      <c r="J279" s="122">
        <v>2</v>
      </c>
      <c r="K279" s="129" t="str">
        <f>VLOOKUP(J279,'Hiperlinks - refugo'!$B$2:$C$9,2,0)</f>
        <v>Consulta Caderno</v>
      </c>
      <c r="L279" s="151" t="s">
        <v>458</v>
      </c>
      <c r="M279" s="152">
        <f>$M$2</f>
        <v>43271</v>
      </c>
    </row>
    <row r="280" spans="1:13" ht="15" customHeight="1">
      <c r="A280" s="114">
        <v>8</v>
      </c>
      <c r="B280" s="128" t="str">
        <f>VLOOKUP(A280,'Hiperlinks - refugo'!$B$11:$C$29,2,0)</f>
        <v>PIU Pacaembu</v>
      </c>
      <c r="C280" s="119"/>
      <c r="D280" s="119">
        <v>3</v>
      </c>
      <c r="E280" s="128" t="str">
        <f>VLOOKUP(D280,'Hiperlinks - refugo'!$B$34:$C$47,2,0)</f>
        <v>Avaliação SMUL</v>
      </c>
      <c r="F280" s="119" t="s">
        <v>369</v>
      </c>
      <c r="G280" s="119" t="s">
        <v>609</v>
      </c>
      <c r="H280" s="153" t="s">
        <v>466</v>
      </c>
      <c r="I280" s="261" t="s">
        <v>860</v>
      </c>
      <c r="J280" s="122"/>
      <c r="K280" s="129" t="e">
        <f>VLOOKUP(J280,'Hiperlinks - refugo'!$B$2:$C$9,2,0)</f>
        <v>#N/A</v>
      </c>
      <c r="L280" s="151" t="s">
        <v>462</v>
      </c>
      <c r="M280" s="152">
        <v>43293</v>
      </c>
    </row>
    <row r="281" spans="1:13" ht="15" customHeight="1">
      <c r="A281" s="114">
        <v>8</v>
      </c>
      <c r="B281" s="128" t="str">
        <f>VLOOKUP(A281,'Hiperlinks - refugo'!$B$11:$C$29,2,0)</f>
        <v>PIU Pacaembu</v>
      </c>
      <c r="C281" s="119"/>
      <c r="D281" s="119">
        <v>3</v>
      </c>
      <c r="E281" s="128" t="str">
        <f>VLOOKUP(D281,'Hiperlinks - refugo'!$B$34:$C$47,2,0)</f>
        <v>Avaliação SMUL</v>
      </c>
      <c r="F281" s="119" t="s">
        <v>369</v>
      </c>
      <c r="G281" s="119" t="s">
        <v>609</v>
      </c>
      <c r="H281" s="153" t="s">
        <v>468</v>
      </c>
      <c r="I281" s="261" t="s">
        <v>861</v>
      </c>
      <c r="J281" s="122"/>
      <c r="K281" s="129" t="e">
        <f>VLOOKUP(J281,'Hiperlinks - refugo'!$B$2:$C$9,2,0)</f>
        <v>#N/A</v>
      </c>
      <c r="L281" s="151" t="s">
        <v>462</v>
      </c>
      <c r="M281" s="152">
        <v>43293</v>
      </c>
    </row>
    <row r="282" spans="1:13" ht="15" customHeight="1">
      <c r="A282" s="114">
        <v>8</v>
      </c>
      <c r="B282" s="128" t="str">
        <f>VLOOKUP(A282,'Hiperlinks - refugo'!$B$11:$C$29,2,0)</f>
        <v>PIU Pacaembu</v>
      </c>
      <c r="C282" s="119"/>
      <c r="D282" s="119">
        <v>5</v>
      </c>
      <c r="E282" s="128" t="str">
        <f>VLOOKUP(D282,'Hiperlinks - refugo'!$B$34:$C$47,2,0)</f>
        <v>Discussão Pública</v>
      </c>
      <c r="F282" s="119"/>
      <c r="G282" s="119"/>
      <c r="H282" s="153" t="s">
        <v>17</v>
      </c>
      <c r="I282" s="260" t="s">
        <v>351</v>
      </c>
      <c r="J282" s="122">
        <v>3</v>
      </c>
      <c r="K282" s="129" t="str">
        <f>VLOOKUP(J282,'Hiperlinks - refugo'!$B$2:$C$9,2,0)</f>
        <v>Consulta Minuta</v>
      </c>
      <c r="L282" s="151" t="s">
        <v>458</v>
      </c>
      <c r="M282" s="152">
        <f>$M$2</f>
        <v>43271</v>
      </c>
    </row>
    <row r="283" spans="1:13">
      <c r="A283" s="114">
        <v>8</v>
      </c>
      <c r="B283" s="128" t="str">
        <f>VLOOKUP(A283,'Hiperlinks - refugo'!$B$11:$C$29,2,0)</f>
        <v>PIU Pacaembu</v>
      </c>
      <c r="C283" s="119"/>
      <c r="D283" s="119">
        <v>5</v>
      </c>
      <c r="E283" s="128" t="str">
        <f>VLOOKUP(D283,'Hiperlinks - refugo'!$B$34:$C$47,2,0)</f>
        <v>Discussão Pública</v>
      </c>
      <c r="F283" s="119"/>
      <c r="G283" s="119"/>
      <c r="H283" s="153" t="s">
        <v>18</v>
      </c>
      <c r="I283" s="262" t="s">
        <v>497</v>
      </c>
      <c r="J283" s="122">
        <v>3</v>
      </c>
      <c r="K283" s="129" t="str">
        <f>VLOOKUP(J283,'Hiperlinks - refugo'!$B$2:$C$9,2,0)</f>
        <v>Consulta Minuta</v>
      </c>
      <c r="L283" s="151" t="s">
        <v>458</v>
      </c>
      <c r="M283" s="152">
        <f>$M$2</f>
        <v>43271</v>
      </c>
    </row>
    <row r="284" spans="1:13">
      <c r="A284" s="114">
        <v>8</v>
      </c>
      <c r="B284" s="128" t="str">
        <f>VLOOKUP(A284,'Hiperlinks - refugo'!$B$11:$C$29,2,0)</f>
        <v>PIU Pacaembu</v>
      </c>
      <c r="C284" s="119"/>
      <c r="D284" s="119">
        <v>5</v>
      </c>
      <c r="E284" s="128" t="str">
        <f>VLOOKUP(D284,'Hiperlinks - refugo'!$B$34:$C$47,2,0)</f>
        <v>Discussão Pública</v>
      </c>
      <c r="F284" s="119"/>
      <c r="G284" s="119"/>
      <c r="H284" s="153" t="s">
        <v>499</v>
      </c>
      <c r="I284" s="262" t="s">
        <v>498</v>
      </c>
      <c r="J284" s="122">
        <v>3</v>
      </c>
      <c r="K284" s="129" t="str">
        <f>VLOOKUP(J284,'Hiperlinks - refugo'!$B$2:$C$9,2,0)</f>
        <v>Consulta Minuta</v>
      </c>
      <c r="L284" s="151" t="s">
        <v>458</v>
      </c>
      <c r="M284" s="152">
        <f>$M$2</f>
        <v>43271</v>
      </c>
    </row>
    <row r="285" spans="1:13">
      <c r="A285" s="114">
        <v>8</v>
      </c>
      <c r="B285" s="128" t="str">
        <f>VLOOKUP(A285,'Hiperlinks - refugo'!$B$11:$C$29,2,0)</f>
        <v>PIU Pacaembu</v>
      </c>
      <c r="C285" s="119"/>
      <c r="D285" s="119">
        <v>5</v>
      </c>
      <c r="E285" s="128" t="str">
        <f>VLOOKUP(D285,'Hiperlinks - refugo'!$B$34:$C$47,2,0)</f>
        <v>Discussão Pública</v>
      </c>
      <c r="F285" s="119" t="s">
        <v>369</v>
      </c>
      <c r="G285" s="119" t="s">
        <v>609</v>
      </c>
      <c r="H285" s="153" t="s">
        <v>83</v>
      </c>
      <c r="I285" s="261" t="s">
        <v>862</v>
      </c>
      <c r="J285" s="122"/>
      <c r="K285" s="129" t="e">
        <f>VLOOKUP(J285,'Hiperlinks - refugo'!$B$2:$C$9,2,0)</f>
        <v>#N/A</v>
      </c>
      <c r="L285" s="151" t="s">
        <v>462</v>
      </c>
      <c r="M285" s="152">
        <v>43293</v>
      </c>
    </row>
    <row r="286" spans="1:13">
      <c r="A286" s="114">
        <v>8</v>
      </c>
      <c r="B286" s="128" t="str">
        <f>VLOOKUP(A286,'Hiperlinks - refugo'!$B$11:$C$29,2,0)</f>
        <v>PIU Pacaembu</v>
      </c>
      <c r="C286" s="119"/>
      <c r="D286" s="119">
        <v>6</v>
      </c>
      <c r="E286" s="128" t="str">
        <f>VLOOKUP(D286,'Hiperlinks - refugo'!$B$34:$C$47,2,0)</f>
        <v>Consolidação PIU</v>
      </c>
      <c r="F286" s="119" t="s">
        <v>369</v>
      </c>
      <c r="G286" s="119" t="s">
        <v>609</v>
      </c>
      <c r="H286" s="153" t="s">
        <v>500</v>
      </c>
      <c r="I286" s="261" t="s">
        <v>863</v>
      </c>
      <c r="J286" s="122"/>
      <c r="K286" s="129" t="e">
        <f>VLOOKUP(J286,'Hiperlinks - refugo'!$B$2:$C$9,2,0)</f>
        <v>#N/A</v>
      </c>
      <c r="L286" s="151" t="s">
        <v>462</v>
      </c>
      <c r="M286" s="152">
        <v>43293</v>
      </c>
    </row>
    <row r="287" spans="1:13">
      <c r="A287" s="114">
        <v>8</v>
      </c>
      <c r="B287" s="128" t="str">
        <f>VLOOKUP(A287,'Hiperlinks - refugo'!$B$11:$C$29,2,0)</f>
        <v>PIU Pacaembu</v>
      </c>
      <c r="C287" s="119"/>
      <c r="D287" s="119">
        <v>7</v>
      </c>
      <c r="E287" s="128" t="str">
        <f>VLOOKUP(D287,'Hiperlinks - refugo'!$B$34:$C$47,2,0)</f>
        <v>Encaminhamento Jurídico</v>
      </c>
      <c r="F287" s="119" t="s">
        <v>369</v>
      </c>
      <c r="G287" s="119" t="s">
        <v>609</v>
      </c>
      <c r="H287" s="153" t="s">
        <v>501</v>
      </c>
      <c r="I287" s="261" t="s">
        <v>864</v>
      </c>
      <c r="J287" s="122"/>
      <c r="K287" s="129" t="e">
        <f>VLOOKUP(J287,'Hiperlinks - refugo'!$B$2:$C$9,2,0)</f>
        <v>#N/A</v>
      </c>
      <c r="L287" s="151"/>
      <c r="M287" s="152">
        <v>43293</v>
      </c>
    </row>
    <row r="288" spans="1:13">
      <c r="A288" s="114">
        <v>8</v>
      </c>
      <c r="B288" s="128" t="str">
        <f>VLOOKUP(A288,'Hiperlinks - refugo'!$B$11:$C$29,2,0)</f>
        <v>PIU Pacaembu</v>
      </c>
      <c r="C288" s="119"/>
      <c r="D288" s="119">
        <v>7</v>
      </c>
      <c r="E288" s="128" t="str">
        <f>VLOOKUP(D288,'Hiperlinks - refugo'!$B$34:$C$47,2,0)</f>
        <v>Encaminhamento Jurídico</v>
      </c>
      <c r="F288" s="119" t="s">
        <v>369</v>
      </c>
      <c r="G288" s="119" t="s">
        <v>609</v>
      </c>
      <c r="H288" s="153" t="s">
        <v>600</v>
      </c>
      <c r="I288" s="261" t="s">
        <v>865</v>
      </c>
      <c r="J288" s="122"/>
      <c r="K288" s="129" t="e">
        <f>VLOOKUP(J288,'Hiperlinks - refugo'!$B$2:$C$9,2,0)</f>
        <v>#N/A</v>
      </c>
      <c r="L288" s="151" t="s">
        <v>462</v>
      </c>
      <c r="M288" s="152">
        <v>43293</v>
      </c>
    </row>
    <row r="289" spans="1:13">
      <c r="A289" s="116">
        <v>8</v>
      </c>
      <c r="B289" s="133" t="str">
        <f>VLOOKUP(A289,'Hiperlinks - refugo'!$B$11:$C$29,2,0)</f>
        <v>PIU Pacaembu</v>
      </c>
      <c r="D289" s="120">
        <v>7</v>
      </c>
      <c r="E289" s="128" t="str">
        <f>VLOOKUP(D289,'Hiperlinks - refugo'!$B$34:$C$47,2,0)</f>
        <v>Encaminhamento Jurídico</v>
      </c>
      <c r="F289" s="120" t="s">
        <v>369</v>
      </c>
      <c r="G289" s="120" t="s">
        <v>609</v>
      </c>
      <c r="H289" s="133" t="s">
        <v>3</v>
      </c>
      <c r="I289" s="261" t="s">
        <v>866</v>
      </c>
      <c r="J289" s="135" t="s">
        <v>6</v>
      </c>
      <c r="K289" s="129" t="e">
        <f>VLOOKUP(J289,'Hiperlinks - refugo'!$B$2:$C$9,2,0)</f>
        <v>#N/A</v>
      </c>
      <c r="L289" s="158" t="s">
        <v>423</v>
      </c>
      <c r="M289" s="152">
        <v>43293</v>
      </c>
    </row>
    <row r="290" spans="1:13">
      <c r="A290" s="114">
        <v>8</v>
      </c>
      <c r="B290" s="133" t="str">
        <f>VLOOKUP(A290,'Hiperlinks - refugo'!$B$11:$C$29,2,0)</f>
        <v>PIU Pacaembu</v>
      </c>
      <c r="C290" s="120" t="s">
        <v>374</v>
      </c>
      <c r="D290" s="119">
        <v>100</v>
      </c>
      <c r="E290" s="128" t="e">
        <f>VLOOKUP(D290,'Hiperlinks - refugo'!$B$34:$C$47,2,0)</f>
        <v>#N/A</v>
      </c>
      <c r="H290" s="153" t="s">
        <v>586</v>
      </c>
      <c r="I290" s="262" t="s">
        <v>350</v>
      </c>
      <c r="J290" s="135" t="s">
        <v>6</v>
      </c>
      <c r="K290" s="129" t="e">
        <f>VLOOKUP(J290,'Hiperlinks - refugo'!$B$2:$C$9,2,0)</f>
        <v>#N/A</v>
      </c>
      <c r="L290" s="151" t="s">
        <v>458</v>
      </c>
      <c r="M290" s="152">
        <v>43276</v>
      </c>
    </row>
    <row r="291" spans="1:13">
      <c r="A291" s="124">
        <v>9</v>
      </c>
      <c r="B291" s="131" t="str">
        <f>VLOOKUP(A291,'Hiperlinks - refugo'!$B$11:$C$29,2,0)</f>
        <v>PIU Vila Olímpia</v>
      </c>
      <c r="C291" s="125">
        <v>12</v>
      </c>
      <c r="D291" s="125">
        <v>1</v>
      </c>
      <c r="E291" s="128" t="str">
        <f>VLOOKUP(D291,'Hiperlinks - refugo'!$B$34:$C$47,2,0)</f>
        <v>Proposição</v>
      </c>
      <c r="F291" s="125"/>
      <c r="G291" s="125"/>
      <c r="H291" s="132" t="s">
        <v>85</v>
      </c>
      <c r="I291" s="268" t="s">
        <v>352</v>
      </c>
      <c r="J291" s="127">
        <v>2</v>
      </c>
      <c r="K291" s="129" t="str">
        <f>VLOOKUP(J291,'Hiperlinks - refugo'!$B$2:$C$9,2,0)</f>
        <v>Consulta Caderno</v>
      </c>
      <c r="L291" s="151" t="s">
        <v>458</v>
      </c>
      <c r="M291" s="152">
        <f>$M$2</f>
        <v>43271</v>
      </c>
    </row>
    <row r="292" spans="1:13">
      <c r="A292" s="124">
        <v>9</v>
      </c>
      <c r="B292" s="131" t="str">
        <f>VLOOKUP(A292,'Hiperlinks - refugo'!$B$11:$C$29,2,0)</f>
        <v>PIU Vila Olímpia</v>
      </c>
      <c r="C292" s="125">
        <v>19</v>
      </c>
      <c r="D292" s="125">
        <v>1</v>
      </c>
      <c r="E292" s="128" t="str">
        <f>VLOOKUP(D292,'Hiperlinks - refugo'!$B$34:$C$47,2,0)</f>
        <v>Proposição</v>
      </c>
      <c r="F292" s="125" t="s">
        <v>369</v>
      </c>
      <c r="G292" s="125" t="s">
        <v>609</v>
      </c>
      <c r="H292" s="132" t="s">
        <v>430</v>
      </c>
      <c r="I292" s="262" t="s">
        <v>1065</v>
      </c>
      <c r="J292" s="127"/>
      <c r="K292" s="129" t="e">
        <f>VLOOKUP(J292,'Hiperlinks - refugo'!$B$2:$C$9,2,0)</f>
        <v>#N/A</v>
      </c>
      <c r="L292" s="151" t="s">
        <v>433</v>
      </c>
      <c r="M292" s="152">
        <v>43293</v>
      </c>
    </row>
    <row r="293" spans="1:13">
      <c r="A293" s="124">
        <v>9</v>
      </c>
      <c r="B293" s="131" t="str">
        <f>VLOOKUP(A293,'Hiperlinks - refugo'!$B$11:$C$29,2,0)</f>
        <v>PIU Vila Olímpia</v>
      </c>
      <c r="C293" s="125">
        <v>19</v>
      </c>
      <c r="D293" s="125">
        <v>1</v>
      </c>
      <c r="E293" s="128" t="str">
        <f>VLOOKUP(D293,'Hiperlinks - refugo'!$B$34:$C$47,2,0)</f>
        <v>Proposição</v>
      </c>
      <c r="F293" s="125" t="s">
        <v>369</v>
      </c>
      <c r="G293" s="125" t="s">
        <v>609</v>
      </c>
      <c r="H293" s="132" t="s">
        <v>431</v>
      </c>
      <c r="I293" s="262" t="s">
        <v>1066</v>
      </c>
      <c r="J293" s="127"/>
      <c r="K293" s="129" t="e">
        <f>VLOOKUP(J293,'Hiperlinks - refugo'!$B$2:$C$9,2,0)</f>
        <v>#N/A</v>
      </c>
      <c r="L293" s="151" t="s">
        <v>433</v>
      </c>
      <c r="M293" s="152">
        <v>43293</v>
      </c>
    </row>
    <row r="294" spans="1:13">
      <c r="A294" s="124">
        <v>9</v>
      </c>
      <c r="B294" s="131" t="str">
        <f>VLOOKUP(A294,'Hiperlinks - refugo'!$B$11:$C$29,2,0)</f>
        <v>PIU Vila Olímpia</v>
      </c>
      <c r="C294" s="125"/>
      <c r="D294" s="125">
        <v>2</v>
      </c>
      <c r="E294" s="128" t="str">
        <f>VLOOKUP(D294,'Hiperlinks - refugo'!$B$34:$C$47,2,0)</f>
        <v>Consulta Pública Inicial</v>
      </c>
      <c r="F294" s="125"/>
      <c r="G294" s="125"/>
      <c r="H294" s="131" t="s">
        <v>16</v>
      </c>
      <c r="I294" s="268" t="s">
        <v>353</v>
      </c>
      <c r="J294" s="127">
        <v>2</v>
      </c>
      <c r="K294" s="129" t="str">
        <f>VLOOKUP(J294,'Hiperlinks - refugo'!$B$2:$C$9,2,0)</f>
        <v>Consulta Caderno</v>
      </c>
      <c r="L294" s="151" t="s">
        <v>458</v>
      </c>
      <c r="M294" s="152">
        <f>$M$2</f>
        <v>43271</v>
      </c>
    </row>
    <row r="295" spans="1:13">
      <c r="A295" s="124">
        <v>9</v>
      </c>
      <c r="B295" s="131" t="str">
        <f>VLOOKUP(A295,'Hiperlinks - refugo'!$B$11:$C$29,2,0)</f>
        <v>PIU Vila Olímpia</v>
      </c>
      <c r="C295" s="125"/>
      <c r="D295" s="125">
        <v>2</v>
      </c>
      <c r="E295" s="128" t="str">
        <f>VLOOKUP(D295,'Hiperlinks - refugo'!$B$34:$C$47,2,0)</f>
        <v>Consulta Pública Inicial</v>
      </c>
      <c r="F295" s="125"/>
      <c r="G295" s="125"/>
      <c r="H295" s="131" t="s">
        <v>77</v>
      </c>
      <c r="I295" s="268" t="s">
        <v>354</v>
      </c>
      <c r="J295" s="127">
        <v>2</v>
      </c>
      <c r="K295" s="129" t="str">
        <f>VLOOKUP(J295,'Hiperlinks - refugo'!$B$2:$C$9,2,0)</f>
        <v>Consulta Caderno</v>
      </c>
      <c r="L295" s="151" t="s">
        <v>458</v>
      </c>
      <c r="M295" s="152">
        <f>$M$2</f>
        <v>43271</v>
      </c>
    </row>
    <row r="296" spans="1:13">
      <c r="A296" s="124">
        <v>9</v>
      </c>
      <c r="B296" s="131" t="str">
        <f>VLOOKUP(A296,'Hiperlinks - refugo'!$B$11:$C$29,2,0)</f>
        <v>PIU Vila Olímpia</v>
      </c>
      <c r="C296" s="125"/>
      <c r="D296" s="125">
        <v>2</v>
      </c>
      <c r="E296" s="128" t="str">
        <f>VLOOKUP(D296,'Hiperlinks - refugo'!$B$34:$C$47,2,0)</f>
        <v>Consulta Pública Inicial</v>
      </c>
      <c r="F296" s="125"/>
      <c r="G296" s="125"/>
      <c r="H296" s="131" t="s">
        <v>503</v>
      </c>
      <c r="I296" s="268" t="s">
        <v>355</v>
      </c>
      <c r="J296" s="127">
        <v>2</v>
      </c>
      <c r="K296" s="129" t="str">
        <f>VLOOKUP(J296,'Hiperlinks - refugo'!$B$2:$C$9,2,0)</f>
        <v>Consulta Caderno</v>
      </c>
      <c r="L296" s="151" t="s">
        <v>458</v>
      </c>
      <c r="M296" s="152">
        <f>$M$2</f>
        <v>43271</v>
      </c>
    </row>
    <row r="297" spans="1:13">
      <c r="A297" s="124">
        <v>9</v>
      </c>
      <c r="B297" s="131" t="str">
        <f>VLOOKUP(A297,'Hiperlinks - refugo'!$B$11:$C$29,2,0)</f>
        <v>PIU Vila Olímpia</v>
      </c>
      <c r="C297" s="125"/>
      <c r="D297" s="125">
        <v>2</v>
      </c>
      <c r="E297" s="128" t="str">
        <f>VLOOKUP(D297,'Hiperlinks - refugo'!$B$34:$C$47,2,0)</f>
        <v>Consulta Pública Inicial</v>
      </c>
      <c r="F297" s="125"/>
      <c r="G297" s="125"/>
      <c r="H297" s="131" t="s">
        <v>18</v>
      </c>
      <c r="I297" s="268" t="s">
        <v>356</v>
      </c>
      <c r="J297" s="127">
        <v>2</v>
      </c>
      <c r="K297" s="129" t="str">
        <f>VLOOKUP(J297,'Hiperlinks - refugo'!$B$2:$C$9,2,0)</f>
        <v>Consulta Caderno</v>
      </c>
      <c r="L297" s="151" t="s">
        <v>458</v>
      </c>
      <c r="M297" s="152">
        <f>$M$2</f>
        <v>43271</v>
      </c>
    </row>
    <row r="298" spans="1:13">
      <c r="A298" s="124">
        <v>9</v>
      </c>
      <c r="B298" s="131" t="str">
        <f>VLOOKUP(A298,'Hiperlinks - refugo'!$B$11:$C$29,2,0)</f>
        <v>PIU Vila Olímpia</v>
      </c>
      <c r="C298" s="125">
        <v>28</v>
      </c>
      <c r="D298" s="125">
        <v>2</v>
      </c>
      <c r="E298" s="128" t="str">
        <f>VLOOKUP(D298,'Hiperlinks - refugo'!$B$34:$C$47,2,0)</f>
        <v>Consulta Pública Inicial</v>
      </c>
      <c r="F298" s="125" t="s">
        <v>369</v>
      </c>
      <c r="G298" s="125" t="s">
        <v>609</v>
      </c>
      <c r="H298" s="131" t="s">
        <v>538</v>
      </c>
      <c r="I298" s="261" t="s">
        <v>868</v>
      </c>
      <c r="J298" s="127">
        <v>1</v>
      </c>
      <c r="K298" s="129" t="str">
        <f>VLOOKUP(J298,'Hiperlinks - refugo'!$B$2:$C$9,2,0)</f>
        <v>Consulta Instâncias</v>
      </c>
      <c r="L298" s="151" t="s">
        <v>432</v>
      </c>
      <c r="M298" s="152">
        <v>43293</v>
      </c>
    </row>
    <row r="299" spans="1:13">
      <c r="A299" s="124">
        <v>9</v>
      </c>
      <c r="B299" s="131" t="str">
        <f>VLOOKUP(A299,'Hiperlinks - refugo'!$B$11:$C$29,2,0)</f>
        <v>PIU Vila Olímpia</v>
      </c>
      <c r="C299" s="125">
        <v>31</v>
      </c>
      <c r="D299" s="125">
        <v>2</v>
      </c>
      <c r="E299" s="128" t="str">
        <f>VLOOKUP(D299,'Hiperlinks - refugo'!$B$34:$C$47,2,0)</f>
        <v>Consulta Pública Inicial</v>
      </c>
      <c r="F299" s="125" t="s">
        <v>369</v>
      </c>
      <c r="G299" s="125" t="s">
        <v>609</v>
      </c>
      <c r="H299" s="131" t="s">
        <v>537</v>
      </c>
      <c r="I299" s="261" t="s">
        <v>869</v>
      </c>
      <c r="J299" s="127">
        <v>1</v>
      </c>
      <c r="K299" s="129" t="str">
        <f>VLOOKUP(J299,'Hiperlinks - refugo'!$B$2:$C$9,2,0)</f>
        <v>Consulta Instâncias</v>
      </c>
      <c r="L299" s="151" t="s">
        <v>432</v>
      </c>
      <c r="M299" s="152">
        <v>43293</v>
      </c>
    </row>
    <row r="300" spans="1:13">
      <c r="A300" s="116">
        <v>9</v>
      </c>
      <c r="B300" s="133" t="str">
        <f>VLOOKUP(A300,'Hiperlinks - refugo'!$B$11:$C$29,2,0)</f>
        <v>PIU Vila Olímpia</v>
      </c>
      <c r="C300" s="120">
        <v>41</v>
      </c>
      <c r="D300" s="120">
        <v>2</v>
      </c>
      <c r="E300" s="128" t="str">
        <f>VLOOKUP(D300,'Hiperlinks - refugo'!$B$34:$C$47,2,0)</f>
        <v>Consulta Pública Inicial</v>
      </c>
      <c r="H300" s="133" t="s">
        <v>83</v>
      </c>
      <c r="I300" s="266" t="s">
        <v>583</v>
      </c>
      <c r="J300" s="135">
        <v>2</v>
      </c>
      <c r="K300" s="129" t="str">
        <f>VLOOKUP(J300,'Hiperlinks - refugo'!$B$2:$C$9,2,0)</f>
        <v>Consulta Caderno</v>
      </c>
      <c r="L300" s="158" t="s">
        <v>458</v>
      </c>
      <c r="M300" s="152">
        <v>42546</v>
      </c>
    </row>
    <row r="301" spans="1:13">
      <c r="A301" s="124">
        <v>9</v>
      </c>
      <c r="B301" s="133" t="str">
        <f>VLOOKUP(A301,'Hiperlinks - refugo'!$B$11:$C$29,2,0)</f>
        <v>PIU Vila Olímpia</v>
      </c>
      <c r="C301" s="120" t="s">
        <v>374</v>
      </c>
      <c r="D301" s="119">
        <v>100</v>
      </c>
      <c r="E301" s="128" t="e">
        <f>VLOOKUP(D301,'Hiperlinks - refugo'!$B$34:$C$47,2,0)</f>
        <v>#N/A</v>
      </c>
      <c r="H301" s="153" t="s">
        <v>586</v>
      </c>
      <c r="I301" s="268" t="s">
        <v>591</v>
      </c>
      <c r="J301" s="135" t="s">
        <v>6</v>
      </c>
      <c r="K301" s="129" t="e">
        <f>VLOOKUP(J301,'Hiperlinks - refugo'!$B$2:$C$9,2,0)</f>
        <v>#N/A</v>
      </c>
      <c r="L301" s="151" t="s">
        <v>458</v>
      </c>
      <c r="M301" s="152">
        <v>43276</v>
      </c>
    </row>
    <row r="302" spans="1:13">
      <c r="A302" s="116">
        <v>10</v>
      </c>
      <c r="B302" s="133" t="str">
        <f>VLOOKUP(A302,'Hiperlinks - refugo'!$B$11:$C$29,2,0)</f>
        <v>PIU Nações Unidas</v>
      </c>
      <c r="C302" s="120">
        <v>12</v>
      </c>
      <c r="D302" s="120">
        <v>1</v>
      </c>
      <c r="E302" s="128" t="str">
        <f>VLOOKUP(D302,'Hiperlinks - refugo'!$B$34:$C$47,2,0)</f>
        <v>Proposição</v>
      </c>
      <c r="F302" s="120" t="s">
        <v>369</v>
      </c>
      <c r="G302" s="120" t="s">
        <v>609</v>
      </c>
      <c r="H302" s="133" t="s">
        <v>581</v>
      </c>
      <c r="I302" s="261" t="s">
        <v>870</v>
      </c>
      <c r="J302" s="135" t="s">
        <v>6</v>
      </c>
      <c r="K302" s="129" t="e">
        <f>VLOOKUP(J302,'Hiperlinks - refugo'!$B$2:$C$9,2,0)</f>
        <v>#N/A</v>
      </c>
      <c r="L302" s="158" t="s">
        <v>566</v>
      </c>
      <c r="M302" s="152">
        <v>43293</v>
      </c>
    </row>
    <row r="303" spans="1:13">
      <c r="A303" s="124">
        <v>10</v>
      </c>
      <c r="B303" s="131" t="str">
        <f>VLOOKUP(A303,'Hiperlinks - refugo'!$B$11:$C$29,2,0)</f>
        <v>PIU Nações Unidas</v>
      </c>
      <c r="C303" s="125"/>
      <c r="D303" s="125">
        <v>2</v>
      </c>
      <c r="E303" s="128" t="str">
        <f>VLOOKUP(D303,'Hiperlinks - refugo'!$B$34:$C$47,2,0)</f>
        <v>Consulta Pública Inicial</v>
      </c>
      <c r="F303" s="125"/>
      <c r="G303" s="125"/>
      <c r="H303" s="131" t="s">
        <v>15</v>
      </c>
      <c r="I303" s="268" t="s">
        <v>357</v>
      </c>
      <c r="J303" s="127">
        <v>2</v>
      </c>
      <c r="K303" s="129" t="str">
        <f>VLOOKUP(J303,'Hiperlinks - refugo'!$B$2:$C$9,2,0)</f>
        <v>Consulta Caderno</v>
      </c>
      <c r="L303" s="151" t="s">
        <v>458</v>
      </c>
      <c r="M303" s="152">
        <f>$M$3</f>
        <v>43271</v>
      </c>
    </row>
    <row r="304" spans="1:13">
      <c r="A304" s="124">
        <v>10</v>
      </c>
      <c r="B304" s="131" t="str">
        <f>VLOOKUP(A304,'Hiperlinks - refugo'!$B$11:$C$29,2,0)</f>
        <v>PIU Nações Unidas</v>
      </c>
      <c r="C304" s="125"/>
      <c r="D304" s="125">
        <v>2</v>
      </c>
      <c r="E304" s="128" t="str">
        <f>VLOOKUP(D304,'Hiperlinks - refugo'!$B$34:$C$47,2,0)</f>
        <v>Consulta Pública Inicial</v>
      </c>
      <c r="F304" s="125"/>
      <c r="G304" s="125"/>
      <c r="H304" s="131" t="s">
        <v>16</v>
      </c>
      <c r="I304" s="268" t="s">
        <v>358</v>
      </c>
      <c r="J304" s="127">
        <v>2</v>
      </c>
      <c r="K304" s="129" t="str">
        <f>VLOOKUP(J304,'Hiperlinks - refugo'!$B$2:$C$9,2,0)</f>
        <v>Consulta Caderno</v>
      </c>
      <c r="L304" s="151" t="s">
        <v>458</v>
      </c>
      <c r="M304" s="152">
        <f>$M$3</f>
        <v>43271</v>
      </c>
    </row>
    <row r="305" spans="1:13">
      <c r="A305" s="124">
        <v>10</v>
      </c>
      <c r="B305" s="131" t="str">
        <f>VLOOKUP(A305,'Hiperlinks - refugo'!$B$11:$C$29,2,0)</f>
        <v>PIU Nações Unidas</v>
      </c>
      <c r="C305" s="125"/>
      <c r="D305" s="125">
        <v>2</v>
      </c>
      <c r="E305" s="128" t="str">
        <f>VLOOKUP(D305,'Hiperlinks - refugo'!$B$34:$C$47,2,0)</f>
        <v>Consulta Pública Inicial</v>
      </c>
      <c r="F305" s="125"/>
      <c r="G305" s="125"/>
      <c r="H305" s="131" t="s">
        <v>79</v>
      </c>
      <c r="I305" s="268" t="s">
        <v>359</v>
      </c>
      <c r="J305" s="127">
        <v>2</v>
      </c>
      <c r="K305" s="129" t="str">
        <f>VLOOKUP(J305,'Hiperlinks - refugo'!$B$2:$C$9,2,0)</f>
        <v>Consulta Caderno</v>
      </c>
      <c r="L305" s="151" t="s">
        <v>458</v>
      </c>
      <c r="M305" s="152">
        <f>$M$3</f>
        <v>43271</v>
      </c>
    </row>
    <row r="306" spans="1:13">
      <c r="A306" s="124">
        <v>10</v>
      </c>
      <c r="B306" s="131" t="str">
        <f>VLOOKUP(A306,'Hiperlinks - refugo'!$B$11:$C$29,2,0)</f>
        <v>PIU Nações Unidas</v>
      </c>
      <c r="C306" s="125"/>
      <c r="D306" s="125">
        <v>2</v>
      </c>
      <c r="E306" s="128" t="str">
        <f>VLOOKUP(D306,'Hiperlinks - refugo'!$B$34:$C$47,2,0)</f>
        <v>Consulta Pública Inicial</v>
      </c>
      <c r="F306" s="125"/>
      <c r="G306" s="125"/>
      <c r="H306" s="131" t="s">
        <v>18</v>
      </c>
      <c r="I306" s="268" t="s">
        <v>360</v>
      </c>
      <c r="J306" s="127">
        <v>2</v>
      </c>
      <c r="K306" s="129" t="str">
        <f>VLOOKUP(J306,'Hiperlinks - refugo'!$B$2:$C$9,2,0)</f>
        <v>Consulta Caderno</v>
      </c>
      <c r="L306" s="151" t="s">
        <v>458</v>
      </c>
      <c r="M306" s="152">
        <f>$M$3</f>
        <v>43271</v>
      </c>
    </row>
    <row r="307" spans="1:13">
      <c r="A307" s="124">
        <v>10</v>
      </c>
      <c r="B307" s="131" t="str">
        <f>VLOOKUP(A307,'Hiperlinks - refugo'!$B$11:$C$29,2,0)</f>
        <v>PIU Nações Unidas</v>
      </c>
      <c r="C307" s="125">
        <v>28</v>
      </c>
      <c r="D307" s="125">
        <v>2</v>
      </c>
      <c r="E307" s="128" t="str">
        <f>VLOOKUP(D307,'Hiperlinks - refugo'!$B$34:$C$47,2,0)</f>
        <v>Consulta Pública Inicial</v>
      </c>
      <c r="F307" s="125" t="s">
        <v>369</v>
      </c>
      <c r="G307" s="125" t="s">
        <v>609</v>
      </c>
      <c r="H307" s="131" t="s">
        <v>662</v>
      </c>
      <c r="I307" s="262" t="s">
        <v>882</v>
      </c>
      <c r="J307" s="127">
        <v>1</v>
      </c>
      <c r="K307" s="129" t="str">
        <f>VLOOKUP(J307,'Hiperlinks - refugo'!$B$2:$C$9,2,0)</f>
        <v>Consulta Instâncias</v>
      </c>
      <c r="L307" s="151" t="s">
        <v>432</v>
      </c>
      <c r="M307" s="152">
        <v>43293</v>
      </c>
    </row>
    <row r="308" spans="1:13">
      <c r="A308" s="124">
        <v>10</v>
      </c>
      <c r="B308" s="131" t="str">
        <f>VLOOKUP(A308,'Hiperlinks - refugo'!$B$11:$C$29,2,0)</f>
        <v>PIU Nações Unidas</v>
      </c>
      <c r="C308" s="125">
        <v>31</v>
      </c>
      <c r="D308" s="125">
        <v>2</v>
      </c>
      <c r="E308" s="128" t="str">
        <f>VLOOKUP(D308,'Hiperlinks - refugo'!$B$34:$C$47,2,0)</f>
        <v>Consulta Pública Inicial</v>
      </c>
      <c r="F308" s="125" t="s">
        <v>369</v>
      </c>
      <c r="G308" s="125" t="s">
        <v>609</v>
      </c>
      <c r="H308" s="131" t="s">
        <v>661</v>
      </c>
      <c r="I308" s="262" t="s">
        <v>881</v>
      </c>
      <c r="J308" s="127">
        <v>1</v>
      </c>
      <c r="K308" s="129" t="str">
        <f>VLOOKUP(J308,'Hiperlinks - refugo'!$B$2:$C$9,2,0)</f>
        <v>Consulta Instâncias</v>
      </c>
      <c r="L308" s="151" t="s">
        <v>432</v>
      </c>
      <c r="M308" s="152">
        <v>43293</v>
      </c>
    </row>
    <row r="309" spans="1:13">
      <c r="A309" s="124">
        <v>10</v>
      </c>
      <c r="B309" s="133" t="str">
        <f>VLOOKUP(A309,'Hiperlinks - refugo'!$B$11:$C$29,2,0)</f>
        <v>PIU Nações Unidas</v>
      </c>
      <c r="C309" s="120" t="s">
        <v>374</v>
      </c>
      <c r="D309" s="125">
        <v>100</v>
      </c>
      <c r="E309" s="128" t="e">
        <f>VLOOKUP(D309,'Hiperlinks - refugo'!$B$34:$C$47,2,0)</f>
        <v>#N/A</v>
      </c>
      <c r="H309" s="153" t="s">
        <v>586</v>
      </c>
      <c r="I309" s="268" t="s">
        <v>592</v>
      </c>
      <c r="J309" s="135" t="s">
        <v>6</v>
      </c>
      <c r="K309" s="129" t="e">
        <f>VLOOKUP(J309,'Hiperlinks - refugo'!$B$2:$C$9,2,0)</f>
        <v>#N/A</v>
      </c>
      <c r="L309" s="151" t="s">
        <v>458</v>
      </c>
      <c r="M309" s="152">
        <v>43276</v>
      </c>
    </row>
    <row r="310" spans="1:13">
      <c r="A310" s="124">
        <v>11</v>
      </c>
      <c r="B310" s="131" t="str">
        <f>VLOOKUP(A310,'Hiperlinks - refugo'!$B$11:$C$29,2,0)</f>
        <v>PIU Setor Central</v>
      </c>
      <c r="C310" s="125"/>
      <c r="D310" s="125">
        <v>2</v>
      </c>
      <c r="E310" s="128" t="str">
        <f>VLOOKUP(D310,'Hiperlinks - refugo'!$B$34:$C$47,2,0)</f>
        <v>Consulta Pública Inicial</v>
      </c>
      <c r="F310" s="125" t="s">
        <v>369</v>
      </c>
      <c r="G310" s="125" t="s">
        <v>609</v>
      </c>
      <c r="H310" s="131" t="s">
        <v>670</v>
      </c>
      <c r="I310" s="261" t="s">
        <v>873</v>
      </c>
      <c r="J310" s="127">
        <v>1</v>
      </c>
      <c r="K310" s="129" t="str">
        <f>VLOOKUP(J310,'Hiperlinks - refugo'!$B$2:$C$9,2,0)</f>
        <v>Consulta Instâncias</v>
      </c>
      <c r="L310" s="151" t="s">
        <v>637</v>
      </c>
      <c r="M310" s="152">
        <v>43293</v>
      </c>
    </row>
    <row r="311" spans="1:13">
      <c r="A311" s="116">
        <v>16</v>
      </c>
      <c r="B311" s="133" t="str">
        <f>VLOOKUP(A311,'Hiperlinks - refugo'!$B$11:$C$29,2,0)</f>
        <v>Bairros Tamanduateí</v>
      </c>
      <c r="D311" s="120">
        <v>2</v>
      </c>
      <c r="E311" s="128" t="str">
        <f>VLOOKUP(D311,'Hiperlinks - refugo'!$B$34:$C$47,2,0)</f>
        <v>Consulta Pública Inicial</v>
      </c>
      <c r="G311" s="120" t="s">
        <v>367</v>
      </c>
      <c r="H311" s="133" t="s">
        <v>22</v>
      </c>
      <c r="I311" s="266" t="s">
        <v>643</v>
      </c>
      <c r="J311" s="135">
        <v>4</v>
      </c>
      <c r="K311" s="129" t="str">
        <f>VLOOKUP(J311,'Hiperlinks - refugo'!$B$2:$C$9,2,0)</f>
        <v>Audiência Pública</v>
      </c>
      <c r="L311" s="158" t="s">
        <v>458</v>
      </c>
      <c r="M311" s="152">
        <v>43278</v>
      </c>
    </row>
    <row r="312" spans="1:13">
      <c r="A312" s="116">
        <v>16</v>
      </c>
      <c r="B312" s="133" t="str">
        <f>VLOOKUP(A312,'Hiperlinks - refugo'!$B$11:$C$29,2,0)</f>
        <v>Bairros Tamanduateí</v>
      </c>
      <c r="D312" s="120">
        <v>2</v>
      </c>
      <c r="E312" s="128" t="str">
        <f>VLOOKUP(D312,'Hiperlinks - refugo'!$B$34:$C$47,2,0)</f>
        <v>Consulta Pública Inicial</v>
      </c>
      <c r="G312" s="120" t="s">
        <v>367</v>
      </c>
      <c r="H312" s="133" t="s">
        <v>22</v>
      </c>
      <c r="I312" s="266" t="s">
        <v>644</v>
      </c>
      <c r="J312" s="135">
        <v>4</v>
      </c>
      <c r="K312" s="129" t="str">
        <f>VLOOKUP(J312,'Hiperlinks - refugo'!$B$2:$C$9,2,0)</f>
        <v>Audiência Pública</v>
      </c>
      <c r="L312" s="158" t="s">
        <v>458</v>
      </c>
      <c r="M312" s="152">
        <v>43278</v>
      </c>
    </row>
    <row r="313" spans="1:13">
      <c r="A313" s="116">
        <v>16</v>
      </c>
      <c r="B313" s="133" t="str">
        <f>VLOOKUP(A313,'Hiperlinks - refugo'!$B$11:$C$29,2,0)</f>
        <v>Bairros Tamanduateí</v>
      </c>
      <c r="D313" s="120">
        <v>2</v>
      </c>
      <c r="E313" s="128" t="str">
        <f>VLOOKUP(D313,'Hiperlinks - refugo'!$B$34:$C$47,2,0)</f>
        <v>Consulta Pública Inicial</v>
      </c>
      <c r="G313" s="120" t="s">
        <v>367</v>
      </c>
      <c r="H313" s="133" t="s">
        <v>666</v>
      </c>
      <c r="I313" s="266" t="s">
        <v>645</v>
      </c>
      <c r="J313" s="135">
        <v>5</v>
      </c>
      <c r="K313" s="129" t="str">
        <f>VLOOKUP(J313,'Hiperlinks - refugo'!$B$2:$C$9,2,0)</f>
        <v>Reuniões Bilateriais</v>
      </c>
      <c r="L313" s="158" t="s">
        <v>458</v>
      </c>
      <c r="M313" s="152">
        <v>43278</v>
      </c>
    </row>
    <row r="314" spans="1:13">
      <c r="A314" s="116">
        <v>16</v>
      </c>
      <c r="B314" s="133" t="str">
        <f>VLOOKUP(A314,'Hiperlinks - refugo'!$B$11:$C$29,2,0)</f>
        <v>Bairros Tamanduateí</v>
      </c>
      <c r="D314" s="120">
        <v>2</v>
      </c>
      <c r="E314" s="128" t="str">
        <f>VLOOKUP(D314,'Hiperlinks - refugo'!$B$34:$C$47,2,0)</f>
        <v>Consulta Pública Inicial</v>
      </c>
      <c r="G314" s="120" t="s">
        <v>367</v>
      </c>
      <c r="H314" s="133" t="str">
        <f>H313</f>
        <v>25/06/2014: Reunião Temática sobre Equipamentos Públicos - Apresentação</v>
      </c>
      <c r="I314" s="266" t="s">
        <v>646</v>
      </c>
      <c r="J314" s="135">
        <v>5</v>
      </c>
      <c r="K314" s="129" t="str">
        <f>VLOOKUP(J314,'Hiperlinks - refugo'!$B$2:$C$9,2,0)</f>
        <v>Reuniões Bilateriais</v>
      </c>
      <c r="L314" s="158" t="s">
        <v>458</v>
      </c>
      <c r="M314" s="152">
        <v>43278</v>
      </c>
    </row>
    <row r="315" spans="1:13">
      <c r="A315" s="116">
        <v>16</v>
      </c>
      <c r="B315" s="133" t="str">
        <f>VLOOKUP(A315,'Hiperlinks - refugo'!$B$11:$C$29,2,0)</f>
        <v>Bairros Tamanduateí</v>
      </c>
      <c r="D315" s="120">
        <v>2</v>
      </c>
      <c r="E315" s="128" t="str">
        <f>VLOOKUP(D315,'Hiperlinks - refugo'!$B$34:$C$47,2,0)</f>
        <v>Consulta Pública Inicial</v>
      </c>
      <c r="G315" s="120" t="s">
        <v>367</v>
      </c>
      <c r="H315" s="133" t="s">
        <v>660</v>
      </c>
      <c r="I315" s="266" t="s">
        <v>647</v>
      </c>
      <c r="J315" s="135">
        <v>5</v>
      </c>
      <c r="K315" s="129" t="str">
        <f>VLOOKUP(J315,'Hiperlinks - refugo'!$B$2:$C$9,2,0)</f>
        <v>Reuniões Bilateriais</v>
      </c>
      <c r="L315" s="158" t="s">
        <v>458</v>
      </c>
      <c r="M315" s="152">
        <v>43278</v>
      </c>
    </row>
    <row r="316" spans="1:13">
      <c r="A316" s="116">
        <v>16</v>
      </c>
      <c r="B316" s="133" t="str">
        <f>VLOOKUP(A316,'Hiperlinks - refugo'!$B$11:$C$29,2,0)</f>
        <v>Bairros Tamanduateí</v>
      </c>
      <c r="D316" s="120">
        <v>2</v>
      </c>
      <c r="E316" s="128" t="str">
        <f>VLOOKUP(D316,'Hiperlinks - refugo'!$B$34:$C$47,2,0)</f>
        <v>Consulta Pública Inicial</v>
      </c>
      <c r="G316" s="120" t="s">
        <v>367</v>
      </c>
      <c r="H316" s="133" t="str">
        <f>H315</f>
        <v>16/06/2014: Reunião Temática sobre Habitação - Apresentação</v>
      </c>
      <c r="I316" s="266" t="s">
        <v>648</v>
      </c>
      <c r="J316" s="135">
        <v>5</v>
      </c>
      <c r="K316" s="129" t="str">
        <f>VLOOKUP(J316,'Hiperlinks - refugo'!$B$2:$C$9,2,0)</f>
        <v>Reuniões Bilateriais</v>
      </c>
      <c r="L316" s="158" t="s">
        <v>458</v>
      </c>
      <c r="M316" s="152">
        <v>43278</v>
      </c>
    </row>
    <row r="317" spans="1:13">
      <c r="A317" s="116">
        <v>16</v>
      </c>
      <c r="B317" s="133" t="str">
        <f>VLOOKUP(A317,'Hiperlinks - refugo'!$B$11:$C$29,2,0)</f>
        <v>Bairros Tamanduateí</v>
      </c>
      <c r="D317" s="120">
        <v>2</v>
      </c>
      <c r="E317" s="128" t="str">
        <f>VLOOKUP(D317,'Hiperlinks - refugo'!$B$34:$C$47,2,0)</f>
        <v>Consulta Pública Inicial</v>
      </c>
      <c r="G317" s="120" t="s">
        <v>367</v>
      </c>
      <c r="H317" s="133" t="s">
        <v>659</v>
      </c>
      <c r="I317" s="266" t="s">
        <v>649</v>
      </c>
      <c r="J317" s="135">
        <v>5</v>
      </c>
      <c r="K317" s="129" t="str">
        <f>VLOOKUP(J317,'Hiperlinks - refugo'!$B$2:$C$9,2,0)</f>
        <v>Reuniões Bilateriais</v>
      </c>
      <c r="L317" s="158" t="s">
        <v>458</v>
      </c>
      <c r="M317" s="152">
        <v>43278</v>
      </c>
    </row>
    <row r="318" spans="1:13">
      <c r="A318" s="116">
        <v>16</v>
      </c>
      <c r="B318" s="133" t="str">
        <f>VLOOKUP(A318,'Hiperlinks - refugo'!$B$11:$C$29,2,0)</f>
        <v>Bairros Tamanduateí</v>
      </c>
      <c r="D318" s="120">
        <v>2</v>
      </c>
      <c r="E318" s="128" t="str">
        <f>VLOOKUP(D318,'Hiperlinks - refugo'!$B$34:$C$47,2,0)</f>
        <v>Consulta Pública Inicial</v>
      </c>
      <c r="G318" s="120" t="s">
        <v>367</v>
      </c>
      <c r="H318" s="133" t="s">
        <v>658</v>
      </c>
      <c r="I318" s="266" t="s">
        <v>650</v>
      </c>
      <c r="J318" s="135">
        <v>5</v>
      </c>
      <c r="K318" s="129" t="str">
        <f>VLOOKUP(J318,'Hiperlinks - refugo'!$B$2:$C$9,2,0)</f>
        <v>Reuniões Bilateriais</v>
      </c>
      <c r="L318" s="158" t="s">
        <v>458</v>
      </c>
      <c r="M318" s="152">
        <v>43278</v>
      </c>
    </row>
    <row r="319" spans="1:13">
      <c r="A319" s="116">
        <v>16</v>
      </c>
      <c r="B319" s="133" t="str">
        <f>VLOOKUP(A319,'Hiperlinks - refugo'!$B$11:$C$29,2,0)</f>
        <v>Bairros Tamanduateí</v>
      </c>
      <c r="D319" s="120">
        <v>2</v>
      </c>
      <c r="E319" s="128" t="str">
        <f>VLOOKUP(D319,'Hiperlinks - refugo'!$B$34:$C$47,2,0)</f>
        <v>Consulta Pública Inicial</v>
      </c>
      <c r="G319" s="120" t="s">
        <v>367</v>
      </c>
      <c r="H319" s="133" t="str">
        <f>H318</f>
        <v xml:space="preserve">04/06/2014: Apresentação da proposta para a Subprefeitura de Vila Prudente </v>
      </c>
      <c r="I319" s="266" t="s">
        <v>651</v>
      </c>
      <c r="J319" s="135">
        <v>5</v>
      </c>
      <c r="K319" s="129" t="str">
        <f>VLOOKUP(J319,'Hiperlinks - refugo'!$B$2:$C$9,2,0)</f>
        <v>Reuniões Bilateriais</v>
      </c>
      <c r="L319" s="158" t="s">
        <v>458</v>
      </c>
      <c r="M319" s="152">
        <v>43278</v>
      </c>
    </row>
    <row r="320" spans="1:13">
      <c r="A320" s="116">
        <v>16</v>
      </c>
      <c r="B320" s="133" t="str">
        <f>VLOOKUP(A320,'Hiperlinks - refugo'!$B$11:$C$29,2,0)</f>
        <v>Bairros Tamanduateí</v>
      </c>
      <c r="D320" s="120">
        <v>2</v>
      </c>
      <c r="E320" s="128" t="str">
        <f>VLOOKUP(D320,'Hiperlinks - refugo'!$B$34:$C$47,2,0)</f>
        <v>Consulta Pública Inicial</v>
      </c>
      <c r="G320" s="120" t="s">
        <v>367</v>
      </c>
      <c r="H320" s="167" t="s">
        <v>663</v>
      </c>
      <c r="I320" s="266" t="s">
        <v>652</v>
      </c>
      <c r="J320" s="135">
        <v>5</v>
      </c>
      <c r="K320" s="129" t="str">
        <f>VLOOKUP(J320,'Hiperlinks - refugo'!$B$2:$C$9,2,0)</f>
        <v>Reuniões Bilateriais</v>
      </c>
      <c r="L320" s="158" t="s">
        <v>458</v>
      </c>
      <c r="M320" s="152">
        <v>43278</v>
      </c>
    </row>
    <row r="321" spans="1:13">
      <c r="A321" s="116">
        <v>16</v>
      </c>
      <c r="B321" s="133" t="str">
        <f>VLOOKUP(A321,'Hiperlinks - refugo'!$B$11:$C$29,2,0)</f>
        <v>Bairros Tamanduateí</v>
      </c>
      <c r="D321" s="120">
        <v>2</v>
      </c>
      <c r="E321" s="128" t="str">
        <f>VLOOKUP(D321,'Hiperlinks - refugo'!$B$34:$C$47,2,0)</f>
        <v>Consulta Pública Inicial</v>
      </c>
      <c r="G321" s="120" t="s">
        <v>367</v>
      </c>
      <c r="H321" s="167" t="str">
        <f>H320</f>
        <v>02/06/2014: Apresentação da proposta para a Subprefeitura do Ipiranga</v>
      </c>
      <c r="I321" s="266" t="s">
        <v>653</v>
      </c>
      <c r="J321" s="135">
        <v>5</v>
      </c>
      <c r="K321" s="129" t="str">
        <f>VLOOKUP(J321,'Hiperlinks - refugo'!$B$2:$C$9,2,0)</f>
        <v>Reuniões Bilateriais</v>
      </c>
      <c r="L321" s="158" t="s">
        <v>458</v>
      </c>
      <c r="M321" s="152">
        <v>43278</v>
      </c>
    </row>
    <row r="322" spans="1:13">
      <c r="A322" s="116">
        <v>16</v>
      </c>
      <c r="B322" s="133" t="str">
        <f>VLOOKUP(A322,'Hiperlinks - refugo'!$B$11:$C$29,2,0)</f>
        <v>Bairros Tamanduateí</v>
      </c>
      <c r="D322" s="120">
        <v>2</v>
      </c>
      <c r="E322" s="128" t="str">
        <f>VLOOKUP(D322,'Hiperlinks - refugo'!$B$34:$C$47,2,0)</f>
        <v>Consulta Pública Inicial</v>
      </c>
      <c r="G322" s="120" t="s">
        <v>367</v>
      </c>
      <c r="H322" s="167" t="s">
        <v>664</v>
      </c>
      <c r="I322" s="266" t="s">
        <v>654</v>
      </c>
      <c r="J322" s="135">
        <v>5</v>
      </c>
      <c r="K322" s="129" t="str">
        <f>VLOOKUP(J322,'Hiperlinks - refugo'!$B$2:$C$9,2,0)</f>
        <v>Reuniões Bilateriais</v>
      </c>
      <c r="L322" s="158" t="s">
        <v>458</v>
      </c>
      <c r="M322" s="152">
        <v>43278</v>
      </c>
    </row>
    <row r="323" spans="1:13">
      <c r="A323" s="116">
        <v>16</v>
      </c>
      <c r="B323" s="133" t="str">
        <f>VLOOKUP(A323,'Hiperlinks - refugo'!$B$11:$C$29,2,0)</f>
        <v>Bairros Tamanduateí</v>
      </c>
      <c r="D323" s="120">
        <v>2</v>
      </c>
      <c r="E323" s="128" t="str">
        <f>VLOOKUP(D323,'Hiperlinks - refugo'!$B$34:$C$47,2,0)</f>
        <v>Consulta Pública Inicial</v>
      </c>
      <c r="G323" s="120" t="s">
        <v>367</v>
      </c>
      <c r="H323" s="167" t="str">
        <f>H322</f>
        <v>08/05/2014: Apresentação da proposta para a Subprefeitura da Mooca</v>
      </c>
      <c r="I323" s="266" t="s">
        <v>655</v>
      </c>
      <c r="J323" s="135">
        <v>5</v>
      </c>
      <c r="K323" s="129" t="str">
        <f>VLOOKUP(J323,'Hiperlinks - refugo'!$B$2:$C$9,2,0)</f>
        <v>Reuniões Bilateriais</v>
      </c>
      <c r="L323" s="158" t="s">
        <v>458</v>
      </c>
      <c r="M323" s="152">
        <v>43278</v>
      </c>
    </row>
    <row r="324" spans="1:13">
      <c r="A324" s="116">
        <v>16</v>
      </c>
      <c r="B324" s="133" t="str">
        <f>VLOOKUP(A324,'Hiperlinks - refugo'!$B$11:$C$29,2,0)</f>
        <v>Bairros Tamanduateí</v>
      </c>
      <c r="D324" s="120">
        <v>2</v>
      </c>
      <c r="E324" s="128" t="str">
        <f>VLOOKUP(D324,'Hiperlinks - refugo'!$B$34:$C$47,2,0)</f>
        <v>Consulta Pública Inicial</v>
      </c>
      <c r="H324" s="167" t="s">
        <v>665</v>
      </c>
      <c r="I324" s="266" t="s">
        <v>656</v>
      </c>
      <c r="J324" s="135">
        <v>5</v>
      </c>
      <c r="K324" s="129" t="str">
        <f>VLOOKUP(J324,'Hiperlinks - refugo'!$B$2:$C$9,2,0)</f>
        <v>Reuniões Bilateriais</v>
      </c>
      <c r="L324" s="158" t="s">
        <v>458</v>
      </c>
      <c r="M324" s="152">
        <v>43278</v>
      </c>
    </row>
    <row r="325" spans="1:13">
      <c r="A325" s="116">
        <v>16</v>
      </c>
      <c r="B325" s="133" t="str">
        <f>VLOOKUP(A325,'Hiperlinks - refugo'!$B$11:$C$29,2,0)</f>
        <v>Bairros Tamanduateí</v>
      </c>
      <c r="D325" s="120">
        <v>2</v>
      </c>
      <c r="E325" s="128" t="str">
        <f>VLOOKUP(D325,'Hiperlinks - refugo'!$B$34:$C$47,2,0)</f>
        <v>Consulta Pública Inicial</v>
      </c>
      <c r="H325" s="176" t="s">
        <v>716</v>
      </c>
      <c r="I325" s="266" t="s">
        <v>716</v>
      </c>
      <c r="J325" s="135">
        <v>4</v>
      </c>
      <c r="K325" s="129" t="str">
        <f>VLOOKUP(J325,'Hiperlinks - refugo'!$B$2:$C$9,2,0)</f>
        <v>Audiência Pública</v>
      </c>
      <c r="L325" s="158" t="s">
        <v>458</v>
      </c>
      <c r="M325" s="152">
        <v>43278</v>
      </c>
    </row>
    <row r="326" spans="1:13">
      <c r="A326" s="116">
        <v>16</v>
      </c>
      <c r="B326" s="133" t="str">
        <f>VLOOKUP(A326,'Hiperlinks - refugo'!$B$11:$C$29,2,0)</f>
        <v>Bairros Tamanduateí</v>
      </c>
      <c r="D326" s="120">
        <v>2</v>
      </c>
      <c r="E326" s="128" t="str">
        <f>VLOOKUP(D326,'Hiperlinks - refugo'!$B$34:$C$47,2,0)</f>
        <v>Consulta Pública Inicial</v>
      </c>
      <c r="H326" s="176" t="s">
        <v>717</v>
      </c>
      <c r="I326" s="266" t="s">
        <v>717</v>
      </c>
      <c r="J326" s="135">
        <v>4</v>
      </c>
      <c r="K326" s="129" t="str">
        <f>VLOOKUP(J326,'Hiperlinks - refugo'!$B$2:$C$9,2,0)</f>
        <v>Audiência Pública</v>
      </c>
      <c r="L326" s="158" t="s">
        <v>458</v>
      </c>
      <c r="M326" s="152">
        <v>43278</v>
      </c>
    </row>
    <row r="327" spans="1:13">
      <c r="A327" s="116">
        <v>16</v>
      </c>
      <c r="B327" s="133" t="str">
        <f>VLOOKUP(A327,'Hiperlinks - refugo'!$B$11:$C$29,2,0)</f>
        <v>Bairros Tamanduateí</v>
      </c>
      <c r="D327" s="120">
        <v>2</v>
      </c>
      <c r="E327" s="128" t="str">
        <f>VLOOKUP(D327,'Hiperlinks - refugo'!$B$34:$C$47,2,0)</f>
        <v>Consulta Pública Inicial</v>
      </c>
      <c r="H327" s="176" t="s">
        <v>718</v>
      </c>
      <c r="I327" s="266" t="s">
        <v>718</v>
      </c>
      <c r="J327" s="135">
        <v>4</v>
      </c>
      <c r="K327" s="129" t="str">
        <f>VLOOKUP(J327,'Hiperlinks - refugo'!$B$2:$C$9,2,0)</f>
        <v>Audiência Pública</v>
      </c>
      <c r="L327" s="158" t="s">
        <v>458</v>
      </c>
      <c r="M327" s="152">
        <v>43278</v>
      </c>
    </row>
    <row r="328" spans="1:13">
      <c r="A328" s="116">
        <v>16</v>
      </c>
      <c r="B328" s="133" t="str">
        <f>VLOOKUP(A328,'Hiperlinks - refugo'!$B$11:$C$29,2,0)</f>
        <v>Bairros Tamanduateí</v>
      </c>
      <c r="D328" s="120">
        <v>2</v>
      </c>
      <c r="E328" s="128" t="str">
        <f>VLOOKUP(D328,'Hiperlinks - refugo'!$B$34:$C$47,2,0)</f>
        <v>Consulta Pública Inicial</v>
      </c>
      <c r="H328" s="174" t="s">
        <v>719</v>
      </c>
      <c r="I328" s="267" t="s">
        <v>7</v>
      </c>
      <c r="J328" s="135">
        <v>5</v>
      </c>
      <c r="K328" s="129" t="str">
        <f>VLOOKUP(J328,'Hiperlinks - refugo'!$B$2:$C$9,2,0)</f>
        <v>Reuniões Bilateriais</v>
      </c>
      <c r="L328" s="158" t="s">
        <v>458</v>
      </c>
      <c r="M328" s="152">
        <v>43278</v>
      </c>
    </row>
    <row r="329" spans="1:13">
      <c r="A329" s="116">
        <v>16</v>
      </c>
      <c r="B329" s="133" t="str">
        <f>VLOOKUP(A329,'Hiperlinks - refugo'!$B$11:$C$29,2,0)</f>
        <v>Bairros Tamanduateí</v>
      </c>
      <c r="D329" s="120">
        <v>2</v>
      </c>
      <c r="E329" s="128" t="str">
        <f>VLOOKUP(D329,'Hiperlinks - refugo'!$B$34:$C$47,2,0)</f>
        <v>Consulta Pública Inicial</v>
      </c>
      <c r="H329" s="174" t="s">
        <v>720</v>
      </c>
      <c r="I329" s="267" t="s">
        <v>7</v>
      </c>
      <c r="J329" s="135">
        <v>5</v>
      </c>
      <c r="K329" s="129" t="str">
        <f>VLOOKUP(J329,'Hiperlinks - refugo'!$B$2:$C$9,2,0)</f>
        <v>Reuniões Bilateriais</v>
      </c>
      <c r="L329" s="158" t="s">
        <v>458</v>
      </c>
      <c r="M329" s="152">
        <v>43278</v>
      </c>
    </row>
    <row r="330" spans="1:13">
      <c r="A330" s="116">
        <v>16</v>
      </c>
      <c r="B330" s="133" t="str">
        <f>VLOOKUP(A330,'Hiperlinks - refugo'!$B$11:$C$29,2,0)</f>
        <v>Bairros Tamanduateí</v>
      </c>
      <c r="D330" s="120">
        <v>2</v>
      </c>
      <c r="E330" s="128" t="str">
        <f>VLOOKUP(D330,'Hiperlinks - refugo'!$B$34:$C$47,2,0)</f>
        <v>Consulta Pública Inicial</v>
      </c>
      <c r="H330" s="174" t="s">
        <v>721</v>
      </c>
      <c r="I330" s="267" t="s">
        <v>7</v>
      </c>
      <c r="J330" s="135">
        <v>5</v>
      </c>
      <c r="K330" s="129" t="str">
        <f>VLOOKUP(J330,'Hiperlinks - refugo'!$B$2:$C$9,2,0)</f>
        <v>Reuniões Bilateriais</v>
      </c>
      <c r="L330" s="158" t="s">
        <v>458</v>
      </c>
      <c r="M330" s="152">
        <v>43278</v>
      </c>
    </row>
    <row r="331" spans="1:13">
      <c r="A331" s="116">
        <v>16</v>
      </c>
      <c r="B331" s="133" t="str">
        <f>VLOOKUP(A331,'Hiperlinks - refugo'!$B$11:$C$29,2,0)</f>
        <v>Bairros Tamanduateí</v>
      </c>
      <c r="D331" s="120">
        <v>2</v>
      </c>
      <c r="E331" s="128" t="str">
        <f>VLOOKUP(D331,'Hiperlinks - refugo'!$B$34:$C$47,2,0)</f>
        <v>Consulta Pública Inicial</v>
      </c>
      <c r="H331" s="174" t="s">
        <v>722</v>
      </c>
      <c r="I331" s="267" t="s">
        <v>7</v>
      </c>
      <c r="J331" s="135">
        <v>5</v>
      </c>
      <c r="K331" s="129" t="str">
        <f>VLOOKUP(J331,'Hiperlinks - refugo'!$B$2:$C$9,2,0)</f>
        <v>Reuniões Bilateriais</v>
      </c>
      <c r="L331" s="158" t="s">
        <v>458</v>
      </c>
      <c r="M331" s="152">
        <v>43278</v>
      </c>
    </row>
    <row r="332" spans="1:13">
      <c r="A332" s="116">
        <v>16</v>
      </c>
      <c r="B332" s="133" t="str">
        <f>VLOOKUP(A332,'Hiperlinks - refugo'!$B$11:$C$29,2,0)</f>
        <v>Bairros Tamanduateí</v>
      </c>
      <c r="D332" s="120">
        <v>2</v>
      </c>
      <c r="E332" s="128" t="str">
        <f>VLOOKUP(D332,'Hiperlinks - refugo'!$B$34:$C$47,2,0)</f>
        <v>Consulta Pública Inicial</v>
      </c>
      <c r="H332" s="174" t="s">
        <v>723</v>
      </c>
      <c r="I332" s="267" t="s">
        <v>7</v>
      </c>
      <c r="J332" s="135">
        <v>5</v>
      </c>
      <c r="K332" s="129" t="str">
        <f>VLOOKUP(J332,'Hiperlinks - refugo'!$B$2:$C$9,2,0)</f>
        <v>Reuniões Bilateriais</v>
      </c>
      <c r="L332" s="158" t="s">
        <v>458</v>
      </c>
      <c r="M332" s="152">
        <v>43278</v>
      </c>
    </row>
    <row r="333" spans="1:13">
      <c r="A333" s="116">
        <v>16</v>
      </c>
      <c r="B333" s="133" t="str">
        <f>VLOOKUP(A333,'Hiperlinks - refugo'!$B$11:$C$29,2,0)</f>
        <v>Bairros Tamanduateí</v>
      </c>
      <c r="D333" s="120">
        <v>2</v>
      </c>
      <c r="E333" s="128" t="str">
        <f>VLOOKUP(D333,'Hiperlinks - refugo'!$B$34:$C$47,2,0)</f>
        <v>Consulta Pública Inicial</v>
      </c>
      <c r="H333" s="174" t="s">
        <v>724</v>
      </c>
      <c r="I333" s="267" t="s">
        <v>7</v>
      </c>
      <c r="J333" s="135">
        <v>5</v>
      </c>
      <c r="K333" s="129" t="str">
        <f>VLOOKUP(J333,'Hiperlinks - refugo'!$B$2:$C$9,2,0)</f>
        <v>Reuniões Bilateriais</v>
      </c>
      <c r="L333" s="158" t="s">
        <v>458</v>
      </c>
      <c r="M333" s="152">
        <v>43278</v>
      </c>
    </row>
    <row r="334" spans="1:13">
      <c r="A334" s="116">
        <v>16</v>
      </c>
      <c r="B334" s="133" t="str">
        <f>VLOOKUP(A334,'Hiperlinks - refugo'!$B$11:$C$29,2,0)</f>
        <v>Bairros Tamanduateí</v>
      </c>
      <c r="D334" s="120">
        <v>2</v>
      </c>
      <c r="E334" s="128" t="str">
        <f>VLOOKUP(D334,'Hiperlinks - refugo'!$B$34:$C$47,2,0)</f>
        <v>Consulta Pública Inicial</v>
      </c>
      <c r="H334" s="177" t="s">
        <v>725</v>
      </c>
      <c r="I334" s="267" t="s">
        <v>7</v>
      </c>
      <c r="J334" s="135">
        <v>5</v>
      </c>
      <c r="K334" s="129" t="str">
        <f>VLOOKUP(J334,'Hiperlinks - refugo'!$B$2:$C$9,2,0)</f>
        <v>Reuniões Bilateriais</v>
      </c>
      <c r="L334" s="158" t="s">
        <v>458</v>
      </c>
      <c r="M334" s="152">
        <v>43278</v>
      </c>
    </row>
    <row r="335" spans="1:13">
      <c r="A335" s="116">
        <v>16</v>
      </c>
      <c r="B335" s="133" t="str">
        <f>VLOOKUP(A335,'Hiperlinks - refugo'!$B$11:$C$29,2,0)</f>
        <v>Bairros Tamanduateí</v>
      </c>
      <c r="C335" s="120">
        <v>85</v>
      </c>
      <c r="D335" s="120">
        <v>5</v>
      </c>
      <c r="E335" s="128" t="str">
        <f>VLOOKUP(D335,'Hiperlinks - refugo'!$B$34:$C$47,2,0)</f>
        <v>Discussão Pública</v>
      </c>
      <c r="H335" s="133" t="s">
        <v>17</v>
      </c>
      <c r="I335" s="266" t="s">
        <v>628</v>
      </c>
      <c r="J335" s="135">
        <v>3</v>
      </c>
      <c r="K335" s="129" t="str">
        <f>VLOOKUP(J335,'Hiperlinks - refugo'!$B$2:$C$9,2,0)</f>
        <v>Consulta Minuta</v>
      </c>
      <c r="L335" s="158" t="s">
        <v>458</v>
      </c>
      <c r="M335" s="152">
        <v>43277</v>
      </c>
    </row>
    <row r="336" spans="1:13">
      <c r="A336" s="116">
        <v>16</v>
      </c>
      <c r="B336" s="133" t="str">
        <f>VLOOKUP(A336,'Hiperlinks - refugo'!$B$11:$C$29,2,0)</f>
        <v>Bairros Tamanduateí</v>
      </c>
      <c r="C336" s="120">
        <v>86</v>
      </c>
      <c r="D336" s="120">
        <v>5</v>
      </c>
      <c r="E336" s="128" t="str">
        <f>VLOOKUP(D336,'Hiperlinks - refugo'!$B$34:$C$47,2,0)</f>
        <v>Discussão Pública</v>
      </c>
      <c r="H336" s="133" t="s">
        <v>77</v>
      </c>
      <c r="I336" s="266" t="s">
        <v>629</v>
      </c>
      <c r="J336" s="135">
        <v>3</v>
      </c>
      <c r="K336" s="129" t="str">
        <f>VLOOKUP(J336,'Hiperlinks - refugo'!$B$2:$C$9,2,0)</f>
        <v>Consulta Minuta</v>
      </c>
      <c r="L336" s="158" t="s">
        <v>458</v>
      </c>
      <c r="M336" s="152">
        <v>43277</v>
      </c>
    </row>
    <row r="337" spans="1:13">
      <c r="A337" s="116">
        <v>16</v>
      </c>
      <c r="B337" s="133" t="str">
        <f>VLOOKUP(A337,'Hiperlinks - refugo'!$B$11:$C$29,2,0)</f>
        <v>Bairros Tamanduateí</v>
      </c>
      <c r="C337" s="120">
        <v>86</v>
      </c>
      <c r="D337" s="120">
        <v>5</v>
      </c>
      <c r="E337" s="128" t="str">
        <f>VLOOKUP(D337,'Hiperlinks - refugo'!$B$34:$C$47,2,0)</f>
        <v>Discussão Pública</v>
      </c>
      <c r="H337" s="133" t="s">
        <v>631</v>
      </c>
      <c r="I337" s="266" t="s">
        <v>630</v>
      </c>
      <c r="J337" s="135">
        <v>3</v>
      </c>
      <c r="K337" s="129" t="str">
        <f>VLOOKUP(J337,'Hiperlinks - refugo'!$B$2:$C$9,2,0)</f>
        <v>Consulta Minuta</v>
      </c>
      <c r="L337" s="158" t="s">
        <v>458</v>
      </c>
      <c r="M337" s="152">
        <v>43277</v>
      </c>
    </row>
    <row r="338" spans="1:13">
      <c r="A338" s="116">
        <v>16</v>
      </c>
      <c r="B338" s="133" t="str">
        <f>VLOOKUP(A338,'Hiperlinks - refugo'!$B$11:$C$29,2,0)</f>
        <v>Bairros Tamanduateí</v>
      </c>
      <c r="D338" s="120">
        <v>5</v>
      </c>
      <c r="E338" s="128" t="str">
        <f>VLOOKUP(D338,'Hiperlinks - refugo'!$B$34:$C$47,2,0)</f>
        <v>Discussão Pública</v>
      </c>
      <c r="H338" s="133" t="s">
        <v>669</v>
      </c>
      <c r="I338" s="266" t="s">
        <v>638</v>
      </c>
      <c r="J338" s="135">
        <v>1</v>
      </c>
      <c r="K338" s="129" t="str">
        <f>VLOOKUP(J338,'Hiperlinks - refugo'!$B$2:$C$9,2,0)</f>
        <v>Consulta Instâncias</v>
      </c>
      <c r="L338" s="286" t="s">
        <v>458</v>
      </c>
      <c r="M338" s="152">
        <v>43278</v>
      </c>
    </row>
    <row r="339" spans="1:13">
      <c r="A339" s="116">
        <v>16</v>
      </c>
      <c r="B339" s="133" t="str">
        <f>VLOOKUP(A339,'Hiperlinks - refugo'!$B$11:$C$29,2,0)</f>
        <v>Bairros Tamanduateí</v>
      </c>
      <c r="D339" s="120">
        <v>5</v>
      </c>
      <c r="E339" s="128" t="str">
        <f>VLOOKUP(D339,'Hiperlinks - refugo'!$B$34:$C$47,2,0)</f>
        <v>Discussão Pública</v>
      </c>
      <c r="H339" s="133" t="s">
        <v>668</v>
      </c>
      <c r="I339" s="266" t="s">
        <v>639</v>
      </c>
      <c r="J339" s="135">
        <v>1</v>
      </c>
      <c r="K339" s="129" t="str">
        <f>VLOOKUP(J339,'Hiperlinks - refugo'!$B$2:$C$9,2,0)</f>
        <v>Consulta Instâncias</v>
      </c>
      <c r="L339" s="158" t="s">
        <v>458</v>
      </c>
      <c r="M339" s="152">
        <v>43278</v>
      </c>
    </row>
    <row r="340" spans="1:13">
      <c r="A340" s="116">
        <v>16</v>
      </c>
      <c r="B340" s="133" t="str">
        <f>VLOOKUP(A340,'Hiperlinks - refugo'!$B$11:$C$29,2,0)</f>
        <v>Bairros Tamanduateí</v>
      </c>
      <c r="D340" s="120">
        <v>5</v>
      </c>
      <c r="E340" s="128" t="str">
        <f>VLOOKUP(D340,'Hiperlinks - refugo'!$B$34:$C$47,2,0)</f>
        <v>Discussão Pública</v>
      </c>
      <c r="G340" s="120" t="s">
        <v>367</v>
      </c>
      <c r="H340" s="133" t="s">
        <v>480</v>
      </c>
      <c r="I340" s="266" t="s">
        <v>640</v>
      </c>
      <c r="J340" s="135">
        <v>4</v>
      </c>
      <c r="K340" s="129" t="str">
        <f>VLOOKUP(J340,'Hiperlinks - refugo'!$B$2:$C$9,2,0)</f>
        <v>Audiência Pública</v>
      </c>
      <c r="L340" s="158" t="s">
        <v>458</v>
      </c>
      <c r="M340" s="152">
        <v>43278</v>
      </c>
    </row>
    <row r="341" spans="1:13">
      <c r="A341" s="116">
        <v>16</v>
      </c>
      <c r="B341" s="133" t="str">
        <f>VLOOKUP(A341,'Hiperlinks - refugo'!$B$11:$C$29,2,0)</f>
        <v>Bairros Tamanduateí</v>
      </c>
      <c r="D341" s="120">
        <v>5</v>
      </c>
      <c r="E341" s="128" t="str">
        <f>VLOOKUP(D341,'Hiperlinks - refugo'!$B$34:$C$47,2,0)</f>
        <v>Discussão Pública</v>
      </c>
      <c r="G341" s="120" t="s">
        <v>367</v>
      </c>
      <c r="H341" s="133" t="s">
        <v>22</v>
      </c>
      <c r="I341" s="266" t="s">
        <v>641</v>
      </c>
      <c r="J341" s="135">
        <v>4</v>
      </c>
      <c r="K341" s="129" t="str">
        <f>VLOOKUP(J341,'Hiperlinks - refugo'!$B$2:$C$9,2,0)</f>
        <v>Audiência Pública</v>
      </c>
      <c r="L341" s="158" t="s">
        <v>458</v>
      </c>
      <c r="M341" s="152">
        <v>43278</v>
      </c>
    </row>
    <row r="342" spans="1:13">
      <c r="A342" s="116">
        <v>16</v>
      </c>
      <c r="B342" s="133" t="str">
        <f>VLOOKUP(A342,'Hiperlinks - refugo'!$B$11:$C$29,2,0)</f>
        <v>Bairros Tamanduateí</v>
      </c>
      <c r="D342" s="120">
        <v>5</v>
      </c>
      <c r="E342" s="128" t="str">
        <f>VLOOKUP(D342,'Hiperlinks - refugo'!$B$34:$C$47,2,0)</f>
        <v>Discussão Pública</v>
      </c>
      <c r="H342" s="133" t="s">
        <v>667</v>
      </c>
      <c r="I342" s="266" t="s">
        <v>642</v>
      </c>
      <c r="J342" s="135">
        <v>1</v>
      </c>
      <c r="K342" s="129" t="str">
        <f>VLOOKUP(J342,'Hiperlinks - refugo'!$B$2:$C$9,2,0)</f>
        <v>Consulta Instâncias</v>
      </c>
      <c r="L342" s="158" t="s">
        <v>458</v>
      </c>
      <c r="M342" s="152">
        <v>43278</v>
      </c>
    </row>
    <row r="343" spans="1:13">
      <c r="A343" s="116">
        <v>16</v>
      </c>
      <c r="B343" s="133" t="str">
        <f>VLOOKUP(A343,'Hiperlinks - refugo'!$B$11:$C$29,2,0)</f>
        <v>Bairros Tamanduateí</v>
      </c>
      <c r="D343" s="120">
        <v>5</v>
      </c>
      <c r="E343" s="128" t="str">
        <f>VLOOKUP(D343,'Hiperlinks - refugo'!$B$34:$C$47,2,0)</f>
        <v>Discussão Pública</v>
      </c>
      <c r="H343" s="133" t="s">
        <v>781</v>
      </c>
      <c r="I343" s="266" t="s">
        <v>687</v>
      </c>
      <c r="J343" s="135">
        <v>4</v>
      </c>
      <c r="K343" s="129" t="str">
        <f>VLOOKUP(J343,'Hiperlinks - refugo'!$B$2:$C$9,2,0)</f>
        <v>Audiência Pública</v>
      </c>
      <c r="L343" s="158" t="s">
        <v>458</v>
      </c>
      <c r="M343" s="152">
        <v>43278</v>
      </c>
    </row>
    <row r="344" spans="1:13">
      <c r="A344" s="116">
        <v>16</v>
      </c>
      <c r="B344" s="133" t="str">
        <f>VLOOKUP(A344,'Hiperlinks - refugo'!$B$11:$C$29,2,0)</f>
        <v>Bairros Tamanduateí</v>
      </c>
      <c r="D344" s="120">
        <v>5</v>
      </c>
      <c r="E344" s="128" t="str">
        <f>VLOOKUP(D344,'Hiperlinks - refugo'!$B$34:$C$47,2,0)</f>
        <v>Discussão Pública</v>
      </c>
      <c r="H344" s="133" t="s">
        <v>688</v>
      </c>
      <c r="I344" s="266" t="s">
        <v>689</v>
      </c>
      <c r="J344" s="135">
        <v>1</v>
      </c>
      <c r="K344" s="129" t="str">
        <f>VLOOKUP(J344,'Hiperlinks - refugo'!$B$2:$C$9,2,0)</f>
        <v>Consulta Instâncias</v>
      </c>
      <c r="L344" s="158" t="s">
        <v>458</v>
      </c>
      <c r="M344" s="152">
        <v>43278</v>
      </c>
    </row>
    <row r="345" spans="1:13">
      <c r="A345" s="116">
        <v>16</v>
      </c>
      <c r="B345" s="133" t="str">
        <f>VLOOKUP(A345,'Hiperlinks - refugo'!$B$11:$C$29,2,0)</f>
        <v>Bairros Tamanduateí</v>
      </c>
      <c r="D345" s="120">
        <v>5</v>
      </c>
      <c r="E345" s="128" t="str">
        <f>VLOOKUP(D345,'Hiperlinks - refugo'!$B$34:$C$47,2,0)</f>
        <v>Discussão Pública</v>
      </c>
      <c r="H345" s="174" t="s">
        <v>690</v>
      </c>
      <c r="J345" s="135">
        <v>5</v>
      </c>
      <c r="K345" s="129" t="str">
        <f>VLOOKUP(J345,'Hiperlinks - refugo'!$B$2:$C$9,2,0)</f>
        <v>Reuniões Bilateriais</v>
      </c>
      <c r="L345" s="158" t="s">
        <v>458</v>
      </c>
      <c r="M345" s="152">
        <v>43278</v>
      </c>
    </row>
    <row r="346" spans="1:13">
      <c r="A346" s="116">
        <v>16</v>
      </c>
      <c r="B346" s="133" t="str">
        <f>VLOOKUP(A346,'Hiperlinks - refugo'!$B$11:$C$29,2,0)</f>
        <v>Bairros Tamanduateí</v>
      </c>
      <c r="D346" s="120">
        <v>5</v>
      </c>
      <c r="E346" s="128" t="str">
        <f>VLOOKUP(D346,'Hiperlinks - refugo'!$B$34:$C$47,2,0)</f>
        <v>Discussão Pública</v>
      </c>
      <c r="H346" s="174" t="s">
        <v>691</v>
      </c>
      <c r="J346" s="135">
        <v>5</v>
      </c>
      <c r="K346" s="129" t="str">
        <f>VLOOKUP(J346,'Hiperlinks - refugo'!$B$2:$C$9,2,0)</f>
        <v>Reuniões Bilateriais</v>
      </c>
      <c r="L346" s="158" t="s">
        <v>458</v>
      </c>
      <c r="M346" s="152">
        <v>43278</v>
      </c>
    </row>
    <row r="347" spans="1:13">
      <c r="A347" s="116">
        <v>16</v>
      </c>
      <c r="B347" s="133" t="str">
        <f>VLOOKUP(A347,'Hiperlinks - refugo'!$B$11:$C$29,2,0)</f>
        <v>Bairros Tamanduateí</v>
      </c>
      <c r="D347" s="120">
        <v>5</v>
      </c>
      <c r="E347" s="128" t="str">
        <f>VLOOKUP(D347,'Hiperlinks - refugo'!$B$34:$C$47,2,0)</f>
        <v>Discussão Pública</v>
      </c>
      <c r="H347" s="174" t="s">
        <v>692</v>
      </c>
      <c r="J347" s="135">
        <v>5</v>
      </c>
      <c r="K347" s="129" t="str">
        <f>VLOOKUP(J347,'Hiperlinks - refugo'!$B$2:$C$9,2,0)</f>
        <v>Reuniões Bilateriais</v>
      </c>
      <c r="L347" s="158" t="s">
        <v>458</v>
      </c>
      <c r="M347" s="152">
        <v>43278</v>
      </c>
    </row>
    <row r="348" spans="1:13" ht="15" customHeight="1">
      <c r="A348" s="116">
        <v>16</v>
      </c>
      <c r="B348" s="133" t="str">
        <f>VLOOKUP(A348,'Hiperlinks - refugo'!$B$11:$C$29,2,0)</f>
        <v>Bairros Tamanduateí</v>
      </c>
      <c r="D348" s="120">
        <v>5</v>
      </c>
      <c r="E348" s="128" t="str">
        <f>VLOOKUP(D348,'Hiperlinks - refugo'!$B$34:$C$47,2,0)</f>
        <v>Discussão Pública</v>
      </c>
      <c r="H348" s="133" t="s">
        <v>701</v>
      </c>
      <c r="I348" s="266" t="s">
        <v>704</v>
      </c>
      <c r="J348" s="135">
        <v>4</v>
      </c>
      <c r="K348" s="129" t="str">
        <f>VLOOKUP(J348,'Hiperlinks - refugo'!$B$2:$C$9,2,0)</f>
        <v>Audiência Pública</v>
      </c>
      <c r="L348" s="158" t="s">
        <v>458</v>
      </c>
      <c r="M348" s="152">
        <v>43278</v>
      </c>
    </row>
    <row r="349" spans="1:13">
      <c r="A349" s="116">
        <v>16</v>
      </c>
      <c r="B349" s="133" t="str">
        <f>VLOOKUP(A349,'Hiperlinks - refugo'!$B$11:$C$29,2,0)</f>
        <v>Bairros Tamanduateí</v>
      </c>
      <c r="D349" s="120">
        <v>5</v>
      </c>
      <c r="E349" s="128" t="str">
        <f>VLOOKUP(D349,'Hiperlinks - refugo'!$B$34:$C$47,2,0)</f>
        <v>Discussão Pública</v>
      </c>
      <c r="H349" s="133" t="s">
        <v>702</v>
      </c>
      <c r="I349" s="266" t="s">
        <v>705</v>
      </c>
      <c r="J349" s="135">
        <v>4</v>
      </c>
      <c r="K349" s="129" t="str">
        <f>VLOOKUP(J349,'Hiperlinks - refugo'!$B$2:$C$9,2,0)</f>
        <v>Audiência Pública</v>
      </c>
      <c r="L349" s="158" t="s">
        <v>458</v>
      </c>
      <c r="M349" s="152">
        <v>43278</v>
      </c>
    </row>
    <row r="350" spans="1:13">
      <c r="A350" s="116">
        <v>16</v>
      </c>
      <c r="B350" s="133" t="str">
        <f>VLOOKUP(A350,'Hiperlinks - refugo'!$B$11:$C$29,2,0)</f>
        <v>Bairros Tamanduateí</v>
      </c>
      <c r="D350" s="120">
        <v>5</v>
      </c>
      <c r="E350" s="128" t="str">
        <f>VLOOKUP(D350,'Hiperlinks - refugo'!$B$34:$C$47,2,0)</f>
        <v>Discussão Pública</v>
      </c>
      <c r="H350" s="133" t="s">
        <v>703</v>
      </c>
      <c r="I350" s="266" t="s">
        <v>706</v>
      </c>
      <c r="J350" s="135">
        <v>4</v>
      </c>
      <c r="K350" s="129" t="str">
        <f>VLOOKUP(J350,'Hiperlinks - refugo'!$B$2:$C$9,2,0)</f>
        <v>Audiência Pública</v>
      </c>
      <c r="L350" s="158" t="s">
        <v>458</v>
      </c>
      <c r="M350" s="152">
        <v>43278</v>
      </c>
    </row>
    <row r="351" spans="1:13">
      <c r="A351" s="116">
        <v>16</v>
      </c>
      <c r="B351" s="133" t="str">
        <f>VLOOKUP(A351,'Hiperlinks - refugo'!$B$11:$C$29,2,0)</f>
        <v>Bairros Tamanduateí</v>
      </c>
      <c r="D351" s="120">
        <v>5</v>
      </c>
      <c r="E351" s="128" t="str">
        <f>VLOOKUP(D351,'Hiperlinks - refugo'!$B$34:$C$47,2,0)</f>
        <v>Discussão Pública</v>
      </c>
      <c r="H351" s="133" t="s">
        <v>694</v>
      </c>
      <c r="I351" s="266" t="s">
        <v>697</v>
      </c>
      <c r="J351" s="135">
        <v>4</v>
      </c>
      <c r="K351" s="129" t="str">
        <f>VLOOKUP(J351,'Hiperlinks - refugo'!$B$2:$C$9,2,0)</f>
        <v>Audiência Pública</v>
      </c>
      <c r="L351" s="158" t="s">
        <v>458</v>
      </c>
      <c r="M351" s="152">
        <v>43278</v>
      </c>
    </row>
    <row r="352" spans="1:13">
      <c r="A352" s="116">
        <v>16</v>
      </c>
      <c r="B352" s="133" t="str">
        <f>VLOOKUP(A352,'Hiperlinks - refugo'!$B$11:$C$29,2,0)</f>
        <v>Bairros Tamanduateí</v>
      </c>
      <c r="D352" s="120">
        <v>5</v>
      </c>
      <c r="E352" s="128" t="str">
        <f>VLOOKUP(D352,'Hiperlinks - refugo'!$B$34:$C$47,2,0)</f>
        <v>Discussão Pública</v>
      </c>
      <c r="H352" s="133" t="s">
        <v>700</v>
      </c>
      <c r="I352" s="266" t="s">
        <v>699</v>
      </c>
      <c r="J352" s="135">
        <v>4</v>
      </c>
      <c r="K352" s="129" t="str">
        <f>VLOOKUP(J352,'Hiperlinks - refugo'!$B$2:$C$9,2,0)</f>
        <v>Audiência Pública</v>
      </c>
      <c r="L352" s="158" t="s">
        <v>458</v>
      </c>
      <c r="M352" s="152">
        <v>43278</v>
      </c>
    </row>
    <row r="353" spans="1:13">
      <c r="A353" s="116">
        <v>16</v>
      </c>
      <c r="B353" s="133" t="str">
        <f>VLOOKUP(A353,'Hiperlinks - refugo'!$B$11:$C$29,2,0)</f>
        <v>Bairros Tamanduateí</v>
      </c>
      <c r="D353" s="120">
        <v>5</v>
      </c>
      <c r="E353" s="128" t="str">
        <f>VLOOKUP(D353,'Hiperlinks - refugo'!$B$34:$C$47,2,0)</f>
        <v>Discussão Pública</v>
      </c>
      <c r="H353" s="133" t="s">
        <v>695</v>
      </c>
      <c r="I353" s="266" t="s">
        <v>693</v>
      </c>
      <c r="J353" s="135">
        <v>4</v>
      </c>
      <c r="K353" s="129" t="str">
        <f>VLOOKUP(J353,'Hiperlinks - refugo'!$B$2:$C$9,2,0)</f>
        <v>Audiência Pública</v>
      </c>
      <c r="L353" s="158" t="s">
        <v>458</v>
      </c>
      <c r="M353" s="152">
        <v>43278</v>
      </c>
    </row>
    <row r="354" spans="1:13">
      <c r="A354" s="116">
        <v>16</v>
      </c>
      <c r="B354" s="133" t="str">
        <f>VLOOKUP(A354,'Hiperlinks - refugo'!$B$11:$C$29,2,0)</f>
        <v>Bairros Tamanduateí</v>
      </c>
      <c r="D354" s="120">
        <v>5</v>
      </c>
      <c r="E354" s="128" t="str">
        <f>VLOOKUP(D354,'Hiperlinks - refugo'!$B$34:$C$47,2,0)</f>
        <v>Discussão Pública</v>
      </c>
      <c r="H354" s="133" t="s">
        <v>696</v>
      </c>
      <c r="I354" s="266" t="s">
        <v>698</v>
      </c>
      <c r="J354" s="135">
        <v>4</v>
      </c>
      <c r="K354" s="129" t="str">
        <f>VLOOKUP(J354,'Hiperlinks - refugo'!$B$2:$C$9,2,0)</f>
        <v>Audiência Pública</v>
      </c>
      <c r="L354" s="158" t="s">
        <v>458</v>
      </c>
      <c r="M354" s="152">
        <v>43278</v>
      </c>
    </row>
    <row r="355" spans="1:13">
      <c r="A355" s="116">
        <v>16</v>
      </c>
      <c r="B355" s="133" t="str">
        <f>VLOOKUP(A355,'Hiperlinks - refugo'!$B$11:$C$29,2,0)</f>
        <v>Bairros Tamanduateí</v>
      </c>
      <c r="D355" s="120">
        <v>5</v>
      </c>
      <c r="E355" s="128" t="str">
        <f>VLOOKUP(D355,'Hiperlinks - refugo'!$B$34:$C$47,2,0)</f>
        <v>Discussão Pública</v>
      </c>
      <c r="H355" s="174" t="s">
        <v>707</v>
      </c>
      <c r="J355" s="135">
        <v>5</v>
      </c>
      <c r="K355" s="129" t="str">
        <f>VLOOKUP(J355,'Hiperlinks - refugo'!$B$2:$C$9,2,0)</f>
        <v>Reuniões Bilateriais</v>
      </c>
      <c r="L355" s="158" t="s">
        <v>458</v>
      </c>
      <c r="M355" s="152">
        <v>43278</v>
      </c>
    </row>
    <row r="356" spans="1:13">
      <c r="A356" s="116">
        <v>16</v>
      </c>
      <c r="B356" s="133" t="str">
        <f>VLOOKUP(A356,'Hiperlinks - refugo'!$B$11:$C$29,2,0)</f>
        <v>Bairros Tamanduateí</v>
      </c>
      <c r="D356" s="120">
        <v>5</v>
      </c>
      <c r="E356" s="128" t="str">
        <f>VLOOKUP(D356,'Hiperlinks - refugo'!$B$34:$C$47,2,0)</f>
        <v>Discussão Pública</v>
      </c>
      <c r="H356" s="176" t="s">
        <v>780</v>
      </c>
      <c r="I356" s="266" t="s">
        <v>708</v>
      </c>
      <c r="J356" s="135">
        <v>4</v>
      </c>
      <c r="K356" s="129" t="str">
        <f>VLOOKUP(J356,'Hiperlinks - refugo'!$B$2:$C$9,2,0)</f>
        <v>Audiência Pública</v>
      </c>
      <c r="L356" s="158" t="s">
        <v>458</v>
      </c>
      <c r="M356" s="152">
        <v>43278</v>
      </c>
    </row>
    <row r="357" spans="1:13">
      <c r="A357" s="116">
        <v>16</v>
      </c>
      <c r="B357" s="133" t="str">
        <f>VLOOKUP(A357,'Hiperlinks - refugo'!$B$11:$C$29,2,0)</f>
        <v>Bairros Tamanduateí</v>
      </c>
      <c r="D357" s="120">
        <v>5</v>
      </c>
      <c r="E357" s="128" t="str">
        <f>VLOOKUP(D357,'Hiperlinks - refugo'!$B$34:$C$47,2,0)</f>
        <v>Discussão Pública</v>
      </c>
      <c r="H357" s="174" t="s">
        <v>709</v>
      </c>
      <c r="J357" s="135">
        <v>5</v>
      </c>
      <c r="K357" s="129" t="str">
        <f>VLOOKUP(J357,'Hiperlinks - refugo'!$B$2:$C$9,2,0)</f>
        <v>Reuniões Bilateriais</v>
      </c>
      <c r="L357" s="158" t="s">
        <v>458</v>
      </c>
      <c r="M357" s="152">
        <v>43278</v>
      </c>
    </row>
    <row r="358" spans="1:13">
      <c r="A358" s="116">
        <v>16</v>
      </c>
      <c r="B358" s="133" t="str">
        <f>VLOOKUP(A358,'Hiperlinks - refugo'!$B$11:$C$29,2,0)</f>
        <v>Bairros Tamanduateí</v>
      </c>
      <c r="D358" s="120">
        <v>5</v>
      </c>
      <c r="E358" s="128" t="str">
        <f>VLOOKUP(D358,'Hiperlinks - refugo'!$B$34:$C$47,2,0)</f>
        <v>Discussão Pública</v>
      </c>
      <c r="H358" s="176" t="s">
        <v>710</v>
      </c>
      <c r="I358" s="266" t="s">
        <v>710</v>
      </c>
      <c r="J358" s="135">
        <v>5</v>
      </c>
      <c r="K358" s="129" t="str">
        <f>VLOOKUP(J358,'Hiperlinks - refugo'!$B$2:$C$9,2,0)</f>
        <v>Reuniões Bilateriais</v>
      </c>
      <c r="L358" s="158" t="s">
        <v>458</v>
      </c>
      <c r="M358" s="152">
        <v>43278</v>
      </c>
    </row>
    <row r="359" spans="1:13">
      <c r="A359" s="116">
        <v>16</v>
      </c>
      <c r="B359" s="133" t="str">
        <f>VLOOKUP(A359,'Hiperlinks - refugo'!$B$11:$C$29,2,0)</f>
        <v>Bairros Tamanduateí</v>
      </c>
      <c r="D359" s="120">
        <v>5</v>
      </c>
      <c r="E359" s="128" t="str">
        <f>VLOOKUP(D359,'Hiperlinks - refugo'!$B$34:$C$47,2,0)</f>
        <v>Discussão Pública</v>
      </c>
      <c r="H359" s="174" t="s">
        <v>711</v>
      </c>
      <c r="J359" s="135">
        <v>1</v>
      </c>
      <c r="K359" s="129" t="str">
        <f>VLOOKUP(J359,'Hiperlinks - refugo'!$B$2:$C$9,2,0)</f>
        <v>Consulta Instâncias</v>
      </c>
      <c r="L359" s="158" t="s">
        <v>458</v>
      </c>
      <c r="M359" s="152">
        <v>43278</v>
      </c>
    </row>
    <row r="360" spans="1:13">
      <c r="A360" s="116">
        <v>16</v>
      </c>
      <c r="B360" s="133" t="str">
        <f>VLOOKUP(A360,'Hiperlinks - refugo'!$B$11:$C$29,2,0)</f>
        <v>Bairros Tamanduateí</v>
      </c>
      <c r="D360" s="120">
        <v>5</v>
      </c>
      <c r="E360" s="128" t="str">
        <f>VLOOKUP(D360,'Hiperlinks - refugo'!$B$34:$C$47,2,0)</f>
        <v>Discussão Pública</v>
      </c>
      <c r="H360" s="176" t="s">
        <v>712</v>
      </c>
      <c r="I360" s="266" t="s">
        <v>712</v>
      </c>
      <c r="J360" s="135">
        <v>1</v>
      </c>
      <c r="K360" s="129" t="str">
        <f>VLOOKUP(J360,'Hiperlinks - refugo'!$B$2:$C$9,2,0)</f>
        <v>Consulta Instâncias</v>
      </c>
      <c r="L360" s="158" t="s">
        <v>458</v>
      </c>
      <c r="M360" s="152">
        <v>43278</v>
      </c>
    </row>
    <row r="361" spans="1:13">
      <c r="A361" s="116">
        <v>16</v>
      </c>
      <c r="B361" s="133" t="str">
        <f>VLOOKUP(A361,'Hiperlinks - refugo'!$B$11:$C$29,2,0)</f>
        <v>Bairros Tamanduateí</v>
      </c>
      <c r="D361" s="120">
        <v>5</v>
      </c>
      <c r="E361" s="128" t="str">
        <f>VLOOKUP(D361,'Hiperlinks - refugo'!$B$34:$C$47,2,0)</f>
        <v>Discussão Pública</v>
      </c>
      <c r="H361" s="174" t="s">
        <v>713</v>
      </c>
      <c r="J361" s="135">
        <v>5</v>
      </c>
      <c r="K361" s="129" t="str">
        <f>VLOOKUP(J361,'Hiperlinks - refugo'!$B$2:$C$9,2,0)</f>
        <v>Reuniões Bilateriais</v>
      </c>
      <c r="L361" s="158" t="s">
        <v>458</v>
      </c>
      <c r="M361" s="152">
        <v>43278</v>
      </c>
    </row>
    <row r="362" spans="1:13">
      <c r="A362" s="116">
        <v>16</v>
      </c>
      <c r="B362" s="133" t="str">
        <f>VLOOKUP(A362,'Hiperlinks - refugo'!$B$11:$C$29,2,0)</f>
        <v>Bairros Tamanduateí</v>
      </c>
      <c r="D362" s="120">
        <v>5</v>
      </c>
      <c r="E362" s="128" t="str">
        <f>VLOOKUP(D362,'Hiperlinks - refugo'!$B$34:$C$47,2,0)</f>
        <v>Discussão Pública</v>
      </c>
      <c r="H362" s="174" t="s">
        <v>714</v>
      </c>
      <c r="J362" s="135">
        <v>5</v>
      </c>
      <c r="K362" s="129" t="str">
        <f>VLOOKUP(J362,'Hiperlinks - refugo'!$B$2:$C$9,2,0)</f>
        <v>Reuniões Bilateriais</v>
      </c>
      <c r="L362" s="158" t="s">
        <v>458</v>
      </c>
      <c r="M362" s="152">
        <v>43278</v>
      </c>
    </row>
    <row r="363" spans="1:13">
      <c r="A363" s="116">
        <v>16</v>
      </c>
      <c r="B363" s="133" t="str">
        <f>VLOOKUP(A363,'Hiperlinks - refugo'!$B$11:$C$29,2,0)</f>
        <v>Bairros Tamanduateí</v>
      </c>
      <c r="D363" s="120">
        <v>5</v>
      </c>
      <c r="E363" s="128" t="str">
        <f>VLOOKUP(D363,'Hiperlinks - refugo'!$B$34:$C$47,2,0)</f>
        <v>Discussão Pública</v>
      </c>
      <c r="H363" s="174" t="s">
        <v>715</v>
      </c>
      <c r="J363" s="135">
        <v>5</v>
      </c>
      <c r="K363" s="129" t="str">
        <f>VLOOKUP(J363,'Hiperlinks - refugo'!$B$2:$C$9,2,0)</f>
        <v>Reuniões Bilateriais</v>
      </c>
      <c r="L363" s="158" t="s">
        <v>458</v>
      </c>
      <c r="M363" s="152">
        <v>43278</v>
      </c>
    </row>
    <row r="364" spans="1:13">
      <c r="A364" s="116">
        <v>16</v>
      </c>
      <c r="B364" s="133" t="str">
        <f>VLOOKUP(A364,'Hiperlinks - refugo'!$B$11:$C$29,2,0)</f>
        <v>Bairros Tamanduateí</v>
      </c>
      <c r="D364" s="120">
        <v>5</v>
      </c>
      <c r="E364" s="128" t="str">
        <f>VLOOKUP(D364,'Hiperlinks - refugo'!$B$34:$C$47,2,0)</f>
        <v>Discussão Pública</v>
      </c>
      <c r="F364" s="120" t="s">
        <v>369</v>
      </c>
      <c r="G364" s="120" t="s">
        <v>609</v>
      </c>
      <c r="H364" s="133" t="s">
        <v>17</v>
      </c>
      <c r="I364" s="261" t="s">
        <v>867</v>
      </c>
      <c r="J364" s="135">
        <v>4</v>
      </c>
      <c r="K364" s="129" t="str">
        <f>VLOOKUP(J364,'Hiperlinks - refugo'!$B$2:$C$9,2,0)</f>
        <v>Audiência Pública</v>
      </c>
      <c r="L364" s="158" t="s">
        <v>458</v>
      </c>
      <c r="M364" s="152">
        <v>43293</v>
      </c>
    </row>
    <row r="365" spans="1:13">
      <c r="A365" s="116">
        <v>16</v>
      </c>
      <c r="B365" s="133" t="str">
        <f>VLOOKUP(A365,'Hiperlinks - refugo'!$B$11:$C$29,2,0)</f>
        <v>Bairros Tamanduateí</v>
      </c>
      <c r="D365" s="120">
        <v>5</v>
      </c>
      <c r="E365" s="128" t="str">
        <f>VLOOKUP(D365,'Hiperlinks - refugo'!$B$34:$C$47,2,0)</f>
        <v>Discussão Pública</v>
      </c>
      <c r="H365" s="133" t="s">
        <v>782</v>
      </c>
      <c r="I365" s="266" t="s">
        <v>788</v>
      </c>
      <c r="J365" s="135">
        <v>4</v>
      </c>
      <c r="K365" s="129" t="str">
        <f>VLOOKUP(J365,'Hiperlinks - refugo'!$B$2:$C$9,2,0)</f>
        <v>Audiência Pública</v>
      </c>
      <c r="L365" s="158" t="s">
        <v>458</v>
      </c>
      <c r="M365" s="152">
        <v>43280</v>
      </c>
    </row>
    <row r="366" spans="1:13">
      <c r="A366" s="116">
        <v>16</v>
      </c>
      <c r="B366" s="133" t="str">
        <f>VLOOKUP(A366,'Hiperlinks - refugo'!$B$11:$C$29,2,0)</f>
        <v>Bairros Tamanduateí</v>
      </c>
      <c r="D366" s="120">
        <v>5</v>
      </c>
      <c r="E366" s="128" t="str">
        <f>VLOOKUP(D366,'Hiperlinks - refugo'!$B$34:$C$47,2,0)</f>
        <v>Discussão Pública</v>
      </c>
      <c r="H366" s="133" t="s">
        <v>783</v>
      </c>
      <c r="I366" s="266" t="s">
        <v>786</v>
      </c>
      <c r="J366" s="135">
        <v>4</v>
      </c>
      <c r="K366" s="129" t="str">
        <f>VLOOKUP(J366,'Hiperlinks - refugo'!$B$2:$C$9,2,0)</f>
        <v>Audiência Pública</v>
      </c>
      <c r="L366" s="158" t="s">
        <v>458</v>
      </c>
      <c r="M366" s="152">
        <v>43280</v>
      </c>
    </row>
    <row r="367" spans="1:13">
      <c r="A367" s="116">
        <v>16</v>
      </c>
      <c r="B367" s="133" t="str">
        <f>VLOOKUP(A367,'Hiperlinks - refugo'!$B$11:$C$29,2,0)</f>
        <v>Bairros Tamanduateí</v>
      </c>
      <c r="D367" s="120">
        <v>5</v>
      </c>
      <c r="E367" s="128" t="str">
        <f>VLOOKUP(D367,'Hiperlinks - refugo'!$B$34:$C$47,2,0)</f>
        <v>Discussão Pública</v>
      </c>
      <c r="H367" s="133" t="s">
        <v>784</v>
      </c>
      <c r="I367" s="266" t="s">
        <v>788</v>
      </c>
      <c r="J367" s="135">
        <v>4</v>
      </c>
      <c r="K367" s="129" t="str">
        <f>VLOOKUP(J367,'Hiperlinks - refugo'!$B$2:$C$9,2,0)</f>
        <v>Audiência Pública</v>
      </c>
      <c r="L367" s="158" t="s">
        <v>458</v>
      </c>
      <c r="M367" s="152">
        <v>43280</v>
      </c>
    </row>
    <row r="368" spans="1:13">
      <c r="A368" s="116">
        <v>16</v>
      </c>
      <c r="B368" s="133" t="str">
        <f>VLOOKUP(A368,'Hiperlinks - refugo'!$B$11:$C$29,2,0)</f>
        <v>Bairros Tamanduateí</v>
      </c>
      <c r="D368" s="120">
        <v>5</v>
      </c>
      <c r="E368" s="128" t="str">
        <f>VLOOKUP(D368,'Hiperlinks - refugo'!$B$34:$C$47,2,0)</f>
        <v>Discussão Pública</v>
      </c>
      <c r="H368" s="133" t="s">
        <v>785</v>
      </c>
      <c r="I368" s="266" t="s">
        <v>787</v>
      </c>
      <c r="J368" s="135">
        <v>4</v>
      </c>
      <c r="K368" s="129" t="str">
        <f>VLOOKUP(J368,'Hiperlinks - refugo'!$B$2:$C$9,2,0)</f>
        <v>Audiência Pública</v>
      </c>
      <c r="L368" s="158" t="s">
        <v>458</v>
      </c>
      <c r="M368" s="152">
        <v>43280</v>
      </c>
    </row>
    <row r="369" spans="1:13">
      <c r="A369" s="116">
        <v>16</v>
      </c>
      <c r="B369" s="133" t="str">
        <f>VLOOKUP(A369,'Hiperlinks - refugo'!$B$11:$C$29,2,0)</f>
        <v>Bairros Tamanduateí</v>
      </c>
      <c r="D369" s="120">
        <v>6</v>
      </c>
      <c r="E369" s="128" t="str">
        <f>VLOOKUP(D369,'Hiperlinks - refugo'!$B$34:$C$47,2,0)</f>
        <v>Consolidação PIU</v>
      </c>
      <c r="H369" s="175" t="s">
        <v>684</v>
      </c>
      <c r="I369" s="266" t="s">
        <v>683</v>
      </c>
      <c r="J369" s="135">
        <v>6</v>
      </c>
      <c r="K369" s="129" t="str">
        <f>VLOOKUP(J369,'Hiperlinks - refugo'!$B$2:$C$9,2,0)</f>
        <v>Outros</v>
      </c>
      <c r="L369" s="158" t="s">
        <v>458</v>
      </c>
      <c r="M369" s="152">
        <v>43278</v>
      </c>
    </row>
    <row r="370" spans="1:13">
      <c r="A370" s="116">
        <v>16</v>
      </c>
      <c r="B370" s="133" t="str">
        <f>VLOOKUP(A370,'Hiperlinks - refugo'!$B$11:$C$29,2,0)</f>
        <v>Bairros Tamanduateí</v>
      </c>
      <c r="C370" s="120">
        <v>121</v>
      </c>
      <c r="D370" s="120">
        <v>7</v>
      </c>
      <c r="E370" s="128" t="str">
        <f>VLOOKUP(D370,'Hiperlinks - refugo'!$B$34:$C$47,2,0)</f>
        <v>Encaminhamento Jurídico</v>
      </c>
      <c r="F370" s="120" t="s">
        <v>369</v>
      </c>
      <c r="G370" s="120" t="s">
        <v>609</v>
      </c>
      <c r="H370" s="133" t="s">
        <v>607</v>
      </c>
      <c r="I370" s="261" t="s">
        <v>874</v>
      </c>
      <c r="J370" s="135" t="s">
        <v>6</v>
      </c>
      <c r="K370" s="129" t="e">
        <f>VLOOKUP(J370,'Hiperlinks - refugo'!$B$2:$C$9,2,0)</f>
        <v>#N/A</v>
      </c>
      <c r="L370" s="158" t="s">
        <v>599</v>
      </c>
      <c r="M370" s="152">
        <v>43293</v>
      </c>
    </row>
    <row r="371" spans="1:13">
      <c r="A371" s="116">
        <v>16</v>
      </c>
      <c r="B371" s="133" t="str">
        <f>VLOOKUP(A371,'Hiperlinks - refugo'!$B$11:$C$29,2,0)</f>
        <v>Bairros Tamanduateí</v>
      </c>
      <c r="C371" s="120" t="s">
        <v>374</v>
      </c>
      <c r="D371" s="120">
        <v>100</v>
      </c>
      <c r="E371" s="128" t="e">
        <f>VLOOKUP(D371,'Hiperlinks - refugo'!$B$34:$C$47,2,0)</f>
        <v>#N/A</v>
      </c>
      <c r="H371" s="153" t="s">
        <v>586</v>
      </c>
      <c r="I371" s="266" t="s">
        <v>593</v>
      </c>
      <c r="J371" s="135" t="s">
        <v>6</v>
      </c>
      <c r="K371" s="129" t="e">
        <f>VLOOKUP(J371,'Hiperlinks - refugo'!$B$2:$C$9,2,0)</f>
        <v>#N/A</v>
      </c>
      <c r="L371" s="151" t="s">
        <v>458</v>
      </c>
      <c r="M371" s="152">
        <v>43276</v>
      </c>
    </row>
    <row r="372" spans="1:13">
      <c r="A372" s="116">
        <v>16</v>
      </c>
      <c r="B372" s="133" t="str">
        <f>VLOOKUP(A372,'Hiperlinks - refugo'!$B$11:$C$29,2,0)</f>
        <v>Bairros Tamanduateí</v>
      </c>
      <c r="D372" s="120" t="s">
        <v>12</v>
      </c>
      <c r="E372" s="128" t="str">
        <f>VLOOKUP(D372,'Hiperlinks - refugo'!$B$34:$C$47,2,0)</f>
        <v>Descritivo</v>
      </c>
      <c r="H372" s="167" t="s">
        <v>674</v>
      </c>
      <c r="I372" s="266" t="s">
        <v>673</v>
      </c>
      <c r="J372" s="135">
        <v>6</v>
      </c>
      <c r="K372" s="129" t="str">
        <f>VLOOKUP(J372,'Hiperlinks - refugo'!$B$2:$C$9,2,0)</f>
        <v>Outros</v>
      </c>
      <c r="L372" s="158" t="s">
        <v>458</v>
      </c>
      <c r="M372" s="152">
        <v>43278</v>
      </c>
    </row>
    <row r="373" spans="1:13">
      <c r="A373" s="116">
        <v>16</v>
      </c>
      <c r="B373" s="133" t="str">
        <f>VLOOKUP(A373,'Hiperlinks - refugo'!$B$11:$C$29,2,0)</f>
        <v>Bairros Tamanduateí</v>
      </c>
      <c r="D373" s="120" t="s">
        <v>12</v>
      </c>
      <c r="E373" s="128" t="str">
        <f>VLOOKUP(D373,'Hiperlinks - refugo'!$B$34:$C$47,2,0)</f>
        <v>Descritivo</v>
      </c>
      <c r="H373" s="133" t="s">
        <v>675</v>
      </c>
      <c r="I373" s="266" t="s">
        <v>679</v>
      </c>
      <c r="J373" s="135">
        <v>6</v>
      </c>
      <c r="K373" s="129" t="str">
        <f>VLOOKUP(J373,'Hiperlinks - refugo'!$B$2:$C$9,2,0)</f>
        <v>Outros</v>
      </c>
      <c r="L373" s="158" t="s">
        <v>458</v>
      </c>
      <c r="M373" s="152">
        <v>43278</v>
      </c>
    </row>
    <row r="374" spans="1:13">
      <c r="A374" s="116">
        <v>16</v>
      </c>
      <c r="B374" s="133" t="str">
        <f>VLOOKUP(A374,'Hiperlinks - refugo'!$B$11:$C$29,2,0)</f>
        <v>Bairros Tamanduateí</v>
      </c>
      <c r="D374" s="120" t="s">
        <v>12</v>
      </c>
      <c r="E374" s="128" t="str">
        <f>VLOOKUP(D374,'Hiperlinks - refugo'!$B$34:$C$47,2,0)</f>
        <v>Descritivo</v>
      </c>
      <c r="H374" s="133" t="s">
        <v>676</v>
      </c>
      <c r="I374" s="266" t="s">
        <v>680</v>
      </c>
      <c r="J374" s="135">
        <v>6</v>
      </c>
      <c r="K374" s="129" t="str">
        <f>VLOOKUP(J374,'Hiperlinks - refugo'!$B$2:$C$9,2,0)</f>
        <v>Outros</v>
      </c>
      <c r="L374" s="158" t="s">
        <v>458</v>
      </c>
      <c r="M374" s="152">
        <v>43278</v>
      </c>
    </row>
    <row r="375" spans="1:13">
      <c r="A375" s="116">
        <v>16</v>
      </c>
      <c r="B375" s="133" t="str">
        <f>VLOOKUP(A375,'Hiperlinks - refugo'!$B$11:$C$29,2,0)</f>
        <v>Bairros Tamanduateí</v>
      </c>
      <c r="D375" s="120" t="s">
        <v>12</v>
      </c>
      <c r="E375" s="128" t="str">
        <f>VLOOKUP(D375,'Hiperlinks - refugo'!$B$34:$C$47,2,0)</f>
        <v>Descritivo</v>
      </c>
      <c r="H375" s="133" t="s">
        <v>677</v>
      </c>
      <c r="I375" s="266" t="s">
        <v>681</v>
      </c>
      <c r="J375" s="135">
        <v>6</v>
      </c>
      <c r="K375" s="129" t="str">
        <f>VLOOKUP(J375,'Hiperlinks - refugo'!$B$2:$C$9,2,0)</f>
        <v>Outros</v>
      </c>
      <c r="L375" s="158" t="s">
        <v>458</v>
      </c>
      <c r="M375" s="152">
        <v>43278</v>
      </c>
    </row>
    <row r="376" spans="1:13" ht="15" customHeight="1">
      <c r="A376" s="116">
        <v>16</v>
      </c>
      <c r="B376" s="133" t="str">
        <f>VLOOKUP(A376,'Hiperlinks - refugo'!$B$11:$C$29,2,0)</f>
        <v>Bairros Tamanduateí</v>
      </c>
      <c r="D376" s="120" t="s">
        <v>12</v>
      </c>
      <c r="E376" s="128" t="str">
        <f>VLOOKUP(D376,'Hiperlinks - refugo'!$B$34:$C$47,2,0)</f>
        <v>Descritivo</v>
      </c>
      <c r="H376" s="133" t="s">
        <v>678</v>
      </c>
      <c r="I376" s="266" t="s">
        <v>682</v>
      </c>
      <c r="J376" s="135">
        <v>6</v>
      </c>
      <c r="K376" s="129" t="str">
        <f>VLOOKUP(J376,'Hiperlinks - refugo'!$B$2:$C$9,2,0)</f>
        <v>Outros</v>
      </c>
      <c r="L376" s="158" t="s">
        <v>458</v>
      </c>
      <c r="M376" s="152">
        <v>43278</v>
      </c>
    </row>
    <row r="377" spans="1:13">
      <c r="A377" s="116">
        <v>16</v>
      </c>
      <c r="B377" s="133" t="str">
        <f>VLOOKUP(A377,'Hiperlinks - refugo'!$B$11:$C$29,2,0)</f>
        <v>Bairros Tamanduateí</v>
      </c>
      <c r="C377" s="120" t="s">
        <v>623</v>
      </c>
      <c r="D377" s="120">
        <v>6</v>
      </c>
      <c r="E377" s="128" t="str">
        <f>VLOOKUP(D377,'Hiperlinks - refugo'!$B$34:$C$47,2,0)</f>
        <v>Consolidação PIU</v>
      </c>
      <c r="H377" s="133" t="s">
        <v>627</v>
      </c>
      <c r="I377" s="266" t="s">
        <v>624</v>
      </c>
      <c r="J377" s="135">
        <v>6</v>
      </c>
      <c r="K377" s="129" t="str">
        <f>VLOOKUP(J377,'Hiperlinks - refugo'!$B$2:$C$9,2,0)</f>
        <v>Outros</v>
      </c>
      <c r="L377" s="158" t="s">
        <v>458</v>
      </c>
      <c r="M377" s="152">
        <v>43277</v>
      </c>
    </row>
    <row r="378" spans="1:13">
      <c r="A378" s="116">
        <v>16</v>
      </c>
      <c r="B378" s="133" t="str">
        <f>VLOOKUP(A378,'Hiperlinks - refugo'!$B$11:$C$29,2,0)</f>
        <v>Bairros Tamanduateí</v>
      </c>
      <c r="D378" s="120">
        <v>6</v>
      </c>
      <c r="E378" s="128" t="str">
        <f>VLOOKUP(D378,'Hiperlinks - refugo'!$B$34:$C$47,2,0)</f>
        <v>Consolidação PIU</v>
      </c>
      <c r="H378" s="133" t="s">
        <v>626</v>
      </c>
      <c r="I378" s="266" t="s">
        <v>625</v>
      </c>
      <c r="J378" s="135">
        <v>6</v>
      </c>
      <c r="K378" s="129" t="str">
        <f>VLOOKUP(J378,'Hiperlinks - refugo'!$B$2:$C$9,2,0)</f>
        <v>Outros</v>
      </c>
      <c r="L378" s="158" t="s">
        <v>458</v>
      </c>
      <c r="M378" s="152">
        <v>43277</v>
      </c>
    </row>
    <row r="379" spans="1:13">
      <c r="A379" s="116">
        <v>16</v>
      </c>
      <c r="B379" s="133" t="str">
        <f>VLOOKUP(A379,'Hiperlinks - refugo'!$B$11:$C$29,2,0)</f>
        <v>Bairros Tamanduateí</v>
      </c>
      <c r="D379" s="120">
        <v>5</v>
      </c>
      <c r="E379" s="128" t="str">
        <f>VLOOKUP(D379,'Hiperlinks - refugo'!$B$34:$C$47,2,0)</f>
        <v>Discussão Pública</v>
      </c>
      <c r="H379" s="133" t="s">
        <v>83</v>
      </c>
      <c r="I379" s="266" t="s">
        <v>632</v>
      </c>
      <c r="J379" s="135">
        <v>1</v>
      </c>
      <c r="K379" s="129" t="str">
        <f>VLOOKUP(J379,'Hiperlinks - refugo'!$B$2:$C$9,2,0)</f>
        <v>Consulta Instâncias</v>
      </c>
      <c r="L379" s="158"/>
      <c r="M379" s="152">
        <v>43278</v>
      </c>
    </row>
    <row r="380" spans="1:13">
      <c r="A380" s="116">
        <v>16</v>
      </c>
      <c r="B380" s="133" t="str">
        <f>VLOOKUP(A380,'Hiperlinks - refugo'!$B$11:$C$29,2,0)</f>
        <v>Bairros Tamanduateí</v>
      </c>
      <c r="D380" s="120">
        <v>5</v>
      </c>
      <c r="E380" s="128" t="str">
        <f>VLOOKUP(D380,'Hiperlinks - refugo'!$B$34:$C$47,2,0)</f>
        <v>Discussão Pública</v>
      </c>
      <c r="H380" s="133" t="s">
        <v>657</v>
      </c>
      <c r="I380" s="266" t="s">
        <v>633</v>
      </c>
      <c r="J380" s="135">
        <v>1</v>
      </c>
      <c r="K380" s="129" t="str">
        <f>VLOOKUP(J380,'Hiperlinks - refugo'!$B$2:$C$9,2,0)</f>
        <v>Consulta Instâncias</v>
      </c>
      <c r="L380" s="158"/>
      <c r="M380" s="152">
        <v>43278</v>
      </c>
    </row>
    <row r="381" spans="1:13">
      <c r="A381" s="116">
        <v>16</v>
      </c>
      <c r="B381" s="133" t="str">
        <f>VLOOKUP(A381,'Hiperlinks - refugo'!$B$11:$C$29,2,0)</f>
        <v>Bairros Tamanduateí</v>
      </c>
      <c r="D381" s="120">
        <v>6</v>
      </c>
      <c r="E381" s="128" t="str">
        <f>VLOOKUP(D381,'Hiperlinks - refugo'!$B$34:$C$47,2,0)</f>
        <v>Consolidação PIU</v>
      </c>
      <c r="H381" s="174" t="s">
        <v>635</v>
      </c>
      <c r="I381" s="266" t="s">
        <v>634</v>
      </c>
      <c r="J381" s="135">
        <v>6</v>
      </c>
      <c r="K381" s="129" t="str">
        <f>VLOOKUP(J381,'Hiperlinks - refugo'!$B$2:$C$9,2,0)</f>
        <v>Outros</v>
      </c>
      <c r="L381" s="158"/>
      <c r="M381" s="152">
        <v>43278</v>
      </c>
    </row>
    <row r="382" spans="1:13">
      <c r="A382" s="116">
        <v>16</v>
      </c>
      <c r="B382" s="133" t="str">
        <f>VLOOKUP(A382,'Hiperlinks - refugo'!$B$11:$C$29,2,0)</f>
        <v>Bairros Tamanduateí</v>
      </c>
      <c r="D382" s="120">
        <v>6</v>
      </c>
      <c r="E382" s="128" t="str">
        <f>VLOOKUP(D382,'Hiperlinks - refugo'!$B$34:$C$47,2,0)</f>
        <v>Consolidação PIU</v>
      </c>
      <c r="H382" s="133" t="s">
        <v>686</v>
      </c>
      <c r="I382" s="266" t="s">
        <v>685</v>
      </c>
      <c r="J382" s="135">
        <v>6</v>
      </c>
      <c r="K382" s="129" t="str">
        <f>VLOOKUP(J382,'Hiperlinks - refugo'!$B$2:$C$9,2,0)</f>
        <v>Outros</v>
      </c>
      <c r="L382" s="158" t="s">
        <v>458</v>
      </c>
      <c r="M382" s="152">
        <v>43278</v>
      </c>
    </row>
    <row r="383" spans="1:13">
      <c r="A383" s="114">
        <v>17</v>
      </c>
      <c r="B383" s="128" t="str">
        <f>VLOOKUP(A383,'Hiperlinks - refugo'!$B$11:$C$29,2,0)</f>
        <v>PIU Terminal Capelinha</v>
      </c>
      <c r="C383" s="119"/>
      <c r="D383" s="119">
        <v>2</v>
      </c>
      <c r="E383" s="128" t="str">
        <f>VLOOKUP(D383,'Hiperlinks - refugo'!$B$34:$C$47,2,0)</f>
        <v>Consulta Pública Inicial</v>
      </c>
      <c r="F383" s="119"/>
      <c r="G383" s="119"/>
      <c r="H383" s="153" t="s">
        <v>504</v>
      </c>
      <c r="I383" s="262" t="s">
        <v>324</v>
      </c>
      <c r="J383" s="122">
        <v>2</v>
      </c>
      <c r="K383" s="129" t="str">
        <f>VLOOKUP(J383,'Hiperlinks - refugo'!$B$2:$C$9,2,0)</f>
        <v>Consulta Caderno</v>
      </c>
      <c r="L383" s="151" t="s">
        <v>458</v>
      </c>
      <c r="M383" s="152">
        <f t="shared" ref="M383:M394" si="8">$M$2</f>
        <v>43271</v>
      </c>
    </row>
    <row r="384" spans="1:13">
      <c r="A384" s="114">
        <v>17</v>
      </c>
      <c r="B384" s="128" t="str">
        <f>VLOOKUP(A384,'Hiperlinks - refugo'!$B$11:$C$29,2,0)</f>
        <v>PIU Terminal Capelinha</v>
      </c>
      <c r="C384" s="119"/>
      <c r="D384" s="119">
        <v>2</v>
      </c>
      <c r="E384" s="128" t="str">
        <f>VLOOKUP(D384,'Hiperlinks - refugo'!$B$34:$C$47,2,0)</f>
        <v>Consulta Pública Inicial</v>
      </c>
      <c r="F384" s="119"/>
      <c r="G384" s="119"/>
      <c r="H384" s="153" t="s">
        <v>393</v>
      </c>
      <c r="I384" s="260" t="s">
        <v>421</v>
      </c>
      <c r="J384" s="122">
        <v>2</v>
      </c>
      <c r="K384" s="129" t="str">
        <f>VLOOKUP(J384,'Hiperlinks - refugo'!$B$2:$C$9,2,0)</f>
        <v>Consulta Caderno</v>
      </c>
      <c r="L384" s="151" t="s">
        <v>458</v>
      </c>
      <c r="M384" s="152">
        <f t="shared" si="8"/>
        <v>43271</v>
      </c>
    </row>
    <row r="385" spans="1:13">
      <c r="A385" s="114">
        <v>17</v>
      </c>
      <c r="B385" s="128" t="str">
        <f>VLOOKUP(A385,'Hiperlinks - refugo'!$B$11:$C$29,2,0)</f>
        <v>PIU Terminal Capelinha</v>
      </c>
      <c r="C385" s="119"/>
      <c r="D385" s="119">
        <v>2</v>
      </c>
      <c r="E385" s="128" t="str">
        <f>VLOOKUP(D385,'Hiperlinks - refugo'!$B$34:$C$47,2,0)</f>
        <v>Consulta Pública Inicial</v>
      </c>
      <c r="F385" s="119"/>
      <c r="G385" s="119"/>
      <c r="H385" s="153" t="s">
        <v>83</v>
      </c>
      <c r="I385" s="262" t="s">
        <v>327</v>
      </c>
      <c r="J385" s="122">
        <v>2</v>
      </c>
      <c r="K385" s="129" t="str">
        <f>VLOOKUP(J385,'Hiperlinks - refugo'!$B$2:$C$9,2,0)</f>
        <v>Consulta Caderno</v>
      </c>
      <c r="L385" s="151" t="s">
        <v>458</v>
      </c>
      <c r="M385" s="152">
        <f t="shared" si="8"/>
        <v>43271</v>
      </c>
    </row>
    <row r="386" spans="1:13">
      <c r="A386" s="114">
        <v>17</v>
      </c>
      <c r="B386" s="128" t="str">
        <f>VLOOKUP(A386,'Hiperlinks - refugo'!$B$11:$C$29,2,0)</f>
        <v>PIU Terminal Capelinha</v>
      </c>
      <c r="C386" s="119"/>
      <c r="D386" s="119">
        <v>2</v>
      </c>
      <c r="E386" s="128" t="str">
        <f>VLOOKUP(D386,'Hiperlinks - refugo'!$B$34:$C$47,2,0)</f>
        <v>Consulta Pública Inicial</v>
      </c>
      <c r="F386" s="119"/>
      <c r="G386" s="119"/>
      <c r="H386" s="153" t="s">
        <v>20</v>
      </c>
      <c r="I386" s="262" t="s">
        <v>328</v>
      </c>
      <c r="J386" s="122">
        <v>2</v>
      </c>
      <c r="K386" s="129" t="str">
        <f>VLOOKUP(J386,'Hiperlinks - refugo'!$B$2:$C$9,2,0)</f>
        <v>Consulta Caderno</v>
      </c>
      <c r="L386" s="151" t="s">
        <v>458</v>
      </c>
      <c r="M386" s="152">
        <f t="shared" si="8"/>
        <v>43271</v>
      </c>
    </row>
    <row r="387" spans="1:13">
      <c r="A387" s="114">
        <v>17</v>
      </c>
      <c r="B387" s="128" t="str">
        <f>VLOOKUP(A387,'Hiperlinks - refugo'!$B$11:$C$29,2,0)</f>
        <v>PIU Terminal Capelinha</v>
      </c>
      <c r="C387" s="119"/>
      <c r="D387" s="119">
        <v>5</v>
      </c>
      <c r="E387" s="128" t="str">
        <f>VLOOKUP(D387,'Hiperlinks - refugo'!$B$34:$C$47,2,0)</f>
        <v>Discussão Pública</v>
      </c>
      <c r="F387" s="119"/>
      <c r="G387" s="119"/>
      <c r="H387" s="153" t="s">
        <v>503</v>
      </c>
      <c r="I387" s="262" t="s">
        <v>422</v>
      </c>
      <c r="J387" s="122">
        <v>2</v>
      </c>
      <c r="K387" s="129" t="str">
        <f>VLOOKUP(J387,'Hiperlinks - refugo'!$B$2:$C$9,2,0)</f>
        <v>Consulta Caderno</v>
      </c>
      <c r="L387" s="151" t="s">
        <v>458</v>
      </c>
      <c r="M387" s="152">
        <f t="shared" si="8"/>
        <v>43271</v>
      </c>
    </row>
    <row r="388" spans="1:13">
      <c r="A388" s="114">
        <v>17</v>
      </c>
      <c r="B388" s="128" t="str">
        <f>VLOOKUP(A388,'Hiperlinks - refugo'!$B$11:$C$29,2,0)</f>
        <v>PIU Terminal Capelinha</v>
      </c>
      <c r="C388" s="119"/>
      <c r="D388" s="119">
        <v>5</v>
      </c>
      <c r="E388" s="128" t="str">
        <f>VLOOKUP(D388,'Hiperlinks - refugo'!$B$34:$C$47,2,0)</f>
        <v>Discussão Pública</v>
      </c>
      <c r="F388" s="119"/>
      <c r="G388" s="119"/>
      <c r="H388" s="153" t="s">
        <v>329</v>
      </c>
      <c r="I388" s="262" t="s">
        <v>330</v>
      </c>
      <c r="J388" s="122">
        <v>2</v>
      </c>
      <c r="K388" s="129" t="str">
        <f>VLOOKUP(J388,'Hiperlinks - refugo'!$B$2:$C$9,2,0)</f>
        <v>Consulta Caderno</v>
      </c>
      <c r="L388" s="151" t="s">
        <v>458</v>
      </c>
      <c r="M388" s="152">
        <f t="shared" si="8"/>
        <v>43271</v>
      </c>
    </row>
    <row r="389" spans="1:13">
      <c r="A389" s="114">
        <v>17</v>
      </c>
      <c r="B389" s="128" t="str">
        <f>VLOOKUP(A389,'Hiperlinks - refugo'!$B$11:$C$29,2,0)</f>
        <v>PIU Terminal Capelinha</v>
      </c>
      <c r="C389" s="119"/>
      <c r="D389" s="119">
        <v>5</v>
      </c>
      <c r="E389" s="128" t="str">
        <f>VLOOKUP(D389,'Hiperlinks - refugo'!$B$34:$C$47,2,0)</f>
        <v>Discussão Pública</v>
      </c>
      <c r="F389" s="119"/>
      <c r="G389" s="119"/>
      <c r="H389" s="153" t="s">
        <v>505</v>
      </c>
      <c r="I389" s="260" t="s">
        <v>331</v>
      </c>
      <c r="J389" s="122">
        <v>2</v>
      </c>
      <c r="K389" s="129" t="str">
        <f>VLOOKUP(J389,'Hiperlinks - refugo'!$B$2:$C$9,2,0)</f>
        <v>Consulta Caderno</v>
      </c>
      <c r="L389" s="151" t="s">
        <v>458</v>
      </c>
      <c r="M389" s="152">
        <f t="shared" si="8"/>
        <v>43271</v>
      </c>
    </row>
    <row r="390" spans="1:13">
      <c r="A390" s="114">
        <v>17</v>
      </c>
      <c r="B390" s="128" t="str">
        <f>VLOOKUP(A390,'Hiperlinks - refugo'!$B$11:$C$29,2,0)</f>
        <v>PIU Terminal Capelinha</v>
      </c>
      <c r="C390" s="119"/>
      <c r="D390" s="119">
        <v>5</v>
      </c>
      <c r="E390" s="128" t="str">
        <f>VLOOKUP(D390,'Hiperlinks - refugo'!$B$34:$C$47,2,0)</f>
        <v>Discussão Pública</v>
      </c>
      <c r="F390" s="119"/>
      <c r="G390" s="119"/>
      <c r="H390" s="153" t="s">
        <v>506</v>
      </c>
      <c r="I390" s="260" t="s">
        <v>334</v>
      </c>
      <c r="J390" s="122">
        <v>2</v>
      </c>
      <c r="K390" s="129" t="str">
        <f>VLOOKUP(J390,'Hiperlinks - refugo'!$B$2:$C$9,2,0)</f>
        <v>Consulta Caderno</v>
      </c>
      <c r="L390" s="151" t="s">
        <v>458</v>
      </c>
      <c r="M390" s="152">
        <f t="shared" si="8"/>
        <v>43271</v>
      </c>
    </row>
    <row r="391" spans="1:13">
      <c r="A391" s="114">
        <v>17</v>
      </c>
      <c r="B391" s="128" t="str">
        <f>VLOOKUP(A391,'Hiperlinks - refugo'!$B$11:$C$29,2,0)</f>
        <v>PIU Terminal Capelinha</v>
      </c>
      <c r="C391" s="119"/>
      <c r="D391" s="119">
        <v>5</v>
      </c>
      <c r="E391" s="128" t="str">
        <f>VLOOKUP(D391,'Hiperlinks - refugo'!$B$34:$C$47,2,0)</f>
        <v>Discussão Pública</v>
      </c>
      <c r="F391" s="119"/>
      <c r="G391" s="119"/>
      <c r="H391" s="153" t="s">
        <v>508</v>
      </c>
      <c r="I391" s="260" t="s">
        <v>337</v>
      </c>
      <c r="J391" s="122">
        <v>2</v>
      </c>
      <c r="K391" s="129" t="str">
        <f>VLOOKUP(J391,'Hiperlinks - refugo'!$B$2:$C$9,2,0)</f>
        <v>Consulta Caderno</v>
      </c>
      <c r="L391" s="151" t="s">
        <v>458</v>
      </c>
      <c r="M391" s="152">
        <f t="shared" si="8"/>
        <v>43271</v>
      </c>
    </row>
    <row r="392" spans="1:13">
      <c r="A392" s="114">
        <v>17</v>
      </c>
      <c r="B392" s="128" t="str">
        <f>VLOOKUP(A392,'Hiperlinks - refugo'!$B$11:$C$29,2,0)</f>
        <v>PIU Terminal Capelinha</v>
      </c>
      <c r="C392" s="119"/>
      <c r="D392" s="119">
        <v>5</v>
      </c>
      <c r="E392" s="128" t="str">
        <f>VLOOKUP(D392,'Hiperlinks - refugo'!$B$34:$C$47,2,0)</f>
        <v>Discussão Pública</v>
      </c>
      <c r="F392" s="119"/>
      <c r="G392" s="119"/>
      <c r="H392" s="153" t="s">
        <v>510</v>
      </c>
      <c r="I392" s="260" t="s">
        <v>340</v>
      </c>
      <c r="J392" s="122">
        <v>2</v>
      </c>
      <c r="K392" s="129" t="str">
        <f>VLOOKUP(J392,'Hiperlinks - refugo'!$B$2:$C$9,2,0)</f>
        <v>Consulta Caderno</v>
      </c>
      <c r="L392" s="151" t="s">
        <v>458</v>
      </c>
      <c r="M392" s="152">
        <f t="shared" si="8"/>
        <v>43271</v>
      </c>
    </row>
    <row r="393" spans="1:13">
      <c r="A393" s="114">
        <v>17</v>
      </c>
      <c r="B393" s="128" t="str">
        <f>VLOOKUP(A393,'Hiperlinks - refugo'!$B$11:$C$29,2,0)</f>
        <v>PIU Terminal Capelinha</v>
      </c>
      <c r="C393" s="119"/>
      <c r="D393" s="119">
        <v>5</v>
      </c>
      <c r="E393" s="128" t="str">
        <f>VLOOKUP(D393,'Hiperlinks - refugo'!$B$34:$C$47,2,0)</f>
        <v>Discussão Pública</v>
      </c>
      <c r="F393" s="119"/>
      <c r="G393" s="119"/>
      <c r="H393" s="153" t="s">
        <v>512</v>
      </c>
      <c r="I393" s="260" t="s">
        <v>342</v>
      </c>
      <c r="J393" s="122">
        <v>2</v>
      </c>
      <c r="K393" s="129" t="str">
        <f>VLOOKUP(J393,'Hiperlinks - refugo'!$B$2:$C$9,2,0)</f>
        <v>Consulta Caderno</v>
      </c>
      <c r="L393" s="151" t="s">
        <v>458</v>
      </c>
      <c r="M393" s="152">
        <f t="shared" si="8"/>
        <v>43271</v>
      </c>
    </row>
    <row r="394" spans="1:13">
      <c r="A394" s="115">
        <v>17</v>
      </c>
      <c r="B394" s="130" t="str">
        <f>VLOOKUP(A394,'Hiperlinks - refugo'!$B$11:$C$29,2,0)</f>
        <v>PIU Terminal Capelinha</v>
      </c>
      <c r="C394" s="123"/>
      <c r="D394" s="123">
        <v>5</v>
      </c>
      <c r="E394" s="128" t="str">
        <f>VLOOKUP(D394,'Hiperlinks - refugo'!$B$34:$C$47,2,0)</f>
        <v>Discussão Pública</v>
      </c>
      <c r="F394" s="123"/>
      <c r="G394" s="123"/>
      <c r="H394" s="164" t="s">
        <v>514</v>
      </c>
      <c r="I394" s="265" t="s">
        <v>345</v>
      </c>
      <c r="J394" s="122">
        <v>2</v>
      </c>
      <c r="K394" s="129" t="str">
        <f>VLOOKUP(J394,'Hiperlinks - refugo'!$B$2:$C$9,2,0)</f>
        <v>Consulta Caderno</v>
      </c>
      <c r="L394" s="151" t="s">
        <v>458</v>
      </c>
      <c r="M394" s="152">
        <f t="shared" si="8"/>
        <v>43271</v>
      </c>
    </row>
    <row r="395" spans="1:13">
      <c r="A395" s="114">
        <v>17</v>
      </c>
      <c r="B395" s="133" t="str">
        <f>VLOOKUP(A395,'Hiperlinks - refugo'!$B$11:$C$29,2,0)</f>
        <v>PIU Terminal Capelinha</v>
      </c>
      <c r="C395" s="120" t="s">
        <v>374</v>
      </c>
      <c r="D395" s="119">
        <v>100</v>
      </c>
      <c r="E395" s="128" t="e">
        <f>VLOOKUP(D395,'Hiperlinks - refugo'!$B$34:$C$47,2,0)</f>
        <v>#N/A</v>
      </c>
      <c r="H395" s="153" t="s">
        <v>586</v>
      </c>
      <c r="I395" s="260" t="s">
        <v>590</v>
      </c>
      <c r="J395" s="135" t="s">
        <v>6</v>
      </c>
      <c r="K395" s="129" t="e">
        <f>VLOOKUP(J395,'Hiperlinks - refugo'!$B$2:$C$9,2,0)</f>
        <v>#N/A</v>
      </c>
      <c r="L395" s="151" t="s">
        <v>458</v>
      </c>
      <c r="M395" s="152">
        <v>43276</v>
      </c>
    </row>
    <row r="396" spans="1:13">
      <c r="A396" s="114">
        <v>18</v>
      </c>
      <c r="B396" s="128" t="str">
        <f>VLOOKUP(A396,'Hiperlinks - refugo'!$B$11:$C$29,2,0)</f>
        <v>PIU Terminal Campo Limpo</v>
      </c>
      <c r="C396" s="119"/>
      <c r="D396" s="119">
        <v>2</v>
      </c>
      <c r="E396" s="128" t="str">
        <f>VLOOKUP(D396,'Hiperlinks - refugo'!$B$34:$C$47,2,0)</f>
        <v>Consulta Pública Inicial</v>
      </c>
      <c r="F396" s="119"/>
      <c r="G396" s="119"/>
      <c r="H396" s="153" t="s">
        <v>504</v>
      </c>
      <c r="I396" s="260" t="s">
        <v>325</v>
      </c>
      <c r="J396" s="122">
        <v>2</v>
      </c>
      <c r="K396" s="129" t="str">
        <f>VLOOKUP(J396,'Hiperlinks - refugo'!$B$2:$C$9,2,0)</f>
        <v>Consulta Caderno</v>
      </c>
      <c r="L396" s="151" t="s">
        <v>458</v>
      </c>
      <c r="M396" s="152">
        <f t="shared" ref="M396:M407" si="9">$M$2</f>
        <v>43271</v>
      </c>
    </row>
    <row r="397" spans="1:13">
      <c r="A397" s="114">
        <v>18</v>
      </c>
      <c r="B397" s="128" t="str">
        <f>VLOOKUP(A397,'Hiperlinks - refugo'!$B$11:$C$29,2,0)</f>
        <v>PIU Terminal Campo Limpo</v>
      </c>
      <c r="C397" s="119"/>
      <c r="D397" s="119">
        <v>2</v>
      </c>
      <c r="E397" s="128" t="str">
        <f>VLOOKUP(D397,'Hiperlinks - refugo'!$B$34:$C$47,2,0)</f>
        <v>Consulta Pública Inicial</v>
      </c>
      <c r="F397" s="119"/>
      <c r="G397" s="119"/>
      <c r="H397" s="153" t="s">
        <v>393</v>
      </c>
      <c r="I397" s="260" t="s">
        <v>421</v>
      </c>
      <c r="J397" s="122">
        <v>2</v>
      </c>
      <c r="K397" s="129" t="str">
        <f>VLOOKUP(J397,'Hiperlinks - refugo'!$B$2:$C$9,2,0)</f>
        <v>Consulta Caderno</v>
      </c>
      <c r="L397" s="151" t="s">
        <v>458</v>
      </c>
      <c r="M397" s="152">
        <f t="shared" si="9"/>
        <v>43271</v>
      </c>
    </row>
    <row r="398" spans="1:13">
      <c r="A398" s="114">
        <v>18</v>
      </c>
      <c r="B398" s="128" t="str">
        <f>VLOOKUP(A398,'Hiperlinks - refugo'!$B$11:$C$29,2,0)</f>
        <v>PIU Terminal Campo Limpo</v>
      </c>
      <c r="C398" s="119"/>
      <c r="D398" s="119">
        <v>2</v>
      </c>
      <c r="E398" s="128" t="str">
        <f>VLOOKUP(D398,'Hiperlinks - refugo'!$B$34:$C$47,2,0)</f>
        <v>Consulta Pública Inicial</v>
      </c>
      <c r="F398" s="119"/>
      <c r="G398" s="119"/>
      <c r="H398" s="153" t="s">
        <v>83</v>
      </c>
      <c r="I398" s="262" t="s">
        <v>327</v>
      </c>
      <c r="J398" s="122">
        <v>2</v>
      </c>
      <c r="K398" s="129" t="str">
        <f>VLOOKUP(J398,'Hiperlinks - refugo'!$B$2:$C$9,2,0)</f>
        <v>Consulta Caderno</v>
      </c>
      <c r="L398" s="151" t="s">
        <v>458</v>
      </c>
      <c r="M398" s="152">
        <f t="shared" si="9"/>
        <v>43271</v>
      </c>
    </row>
    <row r="399" spans="1:13">
      <c r="A399" s="114">
        <v>18</v>
      </c>
      <c r="B399" s="128" t="str">
        <f>VLOOKUP(A399,'Hiperlinks - refugo'!$B$11:$C$29,2,0)</f>
        <v>PIU Terminal Campo Limpo</v>
      </c>
      <c r="C399" s="119"/>
      <c r="D399" s="119">
        <v>2</v>
      </c>
      <c r="E399" s="128" t="str">
        <f>VLOOKUP(D399,'Hiperlinks - refugo'!$B$34:$C$47,2,0)</f>
        <v>Consulta Pública Inicial</v>
      </c>
      <c r="F399" s="119"/>
      <c r="G399" s="119"/>
      <c r="H399" s="153" t="s">
        <v>20</v>
      </c>
      <c r="I399" s="262" t="s">
        <v>328</v>
      </c>
      <c r="J399" s="122">
        <v>2</v>
      </c>
      <c r="K399" s="129" t="str">
        <f>VLOOKUP(J399,'Hiperlinks - refugo'!$B$2:$C$9,2,0)</f>
        <v>Consulta Caderno</v>
      </c>
      <c r="L399" s="151" t="s">
        <v>458</v>
      </c>
      <c r="M399" s="152">
        <f t="shared" si="9"/>
        <v>43271</v>
      </c>
    </row>
    <row r="400" spans="1:13">
      <c r="A400" s="114">
        <v>18</v>
      </c>
      <c r="B400" s="128" t="str">
        <f>VLOOKUP(A400,'Hiperlinks - refugo'!$B$11:$C$29,2,0)</f>
        <v>PIU Terminal Campo Limpo</v>
      </c>
      <c r="C400" s="119"/>
      <c r="D400" s="119">
        <v>5</v>
      </c>
      <c r="E400" s="128" t="str">
        <f>VLOOKUP(D400,'Hiperlinks - refugo'!$B$34:$C$47,2,0)</f>
        <v>Discussão Pública</v>
      </c>
      <c r="F400" s="119"/>
      <c r="G400" s="119"/>
      <c r="H400" s="153" t="s">
        <v>505</v>
      </c>
      <c r="I400" s="262" t="s">
        <v>332</v>
      </c>
      <c r="J400" s="122">
        <v>2</v>
      </c>
      <c r="K400" s="129" t="str">
        <f>VLOOKUP(J400,'Hiperlinks - refugo'!$B$2:$C$9,2,0)</f>
        <v>Consulta Caderno</v>
      </c>
      <c r="L400" s="151" t="s">
        <v>458</v>
      </c>
      <c r="M400" s="152">
        <f t="shared" si="9"/>
        <v>43271</v>
      </c>
    </row>
    <row r="401" spans="1:13">
      <c r="A401" s="114">
        <v>18</v>
      </c>
      <c r="B401" s="128" t="str">
        <f>VLOOKUP(A401,'Hiperlinks - refugo'!$B$11:$C$29,2,0)</f>
        <v>PIU Terminal Campo Limpo</v>
      </c>
      <c r="C401" s="119"/>
      <c r="D401" s="119">
        <v>5</v>
      </c>
      <c r="E401" s="128" t="str">
        <f>VLOOKUP(D401,'Hiperlinks - refugo'!$B$34:$C$47,2,0)</f>
        <v>Discussão Pública</v>
      </c>
      <c r="F401" s="119"/>
      <c r="G401" s="119"/>
      <c r="H401" s="153" t="s">
        <v>507</v>
      </c>
      <c r="I401" s="260" t="s">
        <v>335</v>
      </c>
      <c r="J401" s="122">
        <v>2</v>
      </c>
      <c r="K401" s="129" t="str">
        <f>VLOOKUP(J401,'Hiperlinks - refugo'!$B$2:$C$9,2,0)</f>
        <v>Consulta Caderno</v>
      </c>
      <c r="L401" s="151" t="s">
        <v>458</v>
      </c>
      <c r="M401" s="152">
        <f t="shared" si="9"/>
        <v>43271</v>
      </c>
    </row>
    <row r="402" spans="1:13">
      <c r="A402" s="114">
        <v>18</v>
      </c>
      <c r="B402" s="128" t="str">
        <f>VLOOKUP(A402,'Hiperlinks - refugo'!$B$11:$C$29,2,0)</f>
        <v>PIU Terminal Campo Limpo</v>
      </c>
      <c r="C402" s="119"/>
      <c r="D402" s="119">
        <v>5</v>
      </c>
      <c r="E402" s="128" t="str">
        <f>VLOOKUP(D402,'Hiperlinks - refugo'!$B$34:$C$47,2,0)</f>
        <v>Discussão Pública</v>
      </c>
      <c r="F402" s="119"/>
      <c r="G402" s="119"/>
      <c r="H402" s="153" t="s">
        <v>509</v>
      </c>
      <c r="I402" s="260" t="s">
        <v>338</v>
      </c>
      <c r="J402" s="122">
        <v>2</v>
      </c>
      <c r="K402" s="129" t="str">
        <f>VLOOKUP(J402,'Hiperlinks - refugo'!$B$2:$C$9,2,0)</f>
        <v>Consulta Caderno</v>
      </c>
      <c r="L402" s="151" t="s">
        <v>458</v>
      </c>
      <c r="M402" s="152">
        <f t="shared" si="9"/>
        <v>43271</v>
      </c>
    </row>
    <row r="403" spans="1:13">
      <c r="A403" s="114">
        <v>18</v>
      </c>
      <c r="B403" s="128" t="str">
        <f>VLOOKUP(A403,'Hiperlinks - refugo'!$B$11:$C$29,2,0)</f>
        <v>PIU Terminal Campo Limpo</v>
      </c>
      <c r="C403" s="119"/>
      <c r="D403" s="119">
        <v>5</v>
      </c>
      <c r="E403" s="128" t="str">
        <f>VLOOKUP(D403,'Hiperlinks - refugo'!$B$34:$C$47,2,0)</f>
        <v>Discussão Pública</v>
      </c>
      <c r="F403" s="119"/>
      <c r="G403" s="119"/>
      <c r="H403" s="153" t="s">
        <v>511</v>
      </c>
      <c r="I403" s="260" t="s">
        <v>338</v>
      </c>
      <c r="J403" s="122">
        <v>2</v>
      </c>
      <c r="K403" s="129" t="str">
        <f>VLOOKUP(J403,'Hiperlinks - refugo'!$B$2:$C$9,2,0)</f>
        <v>Consulta Caderno</v>
      </c>
      <c r="L403" s="151" t="s">
        <v>458</v>
      </c>
      <c r="M403" s="152">
        <f t="shared" si="9"/>
        <v>43271</v>
      </c>
    </row>
    <row r="404" spans="1:13">
      <c r="A404" s="114">
        <v>18</v>
      </c>
      <c r="B404" s="128" t="str">
        <f>VLOOKUP(A404,'Hiperlinks - refugo'!$B$11:$C$29,2,0)</f>
        <v>PIU Terminal Campo Limpo</v>
      </c>
      <c r="C404" s="119"/>
      <c r="D404" s="119">
        <v>5</v>
      </c>
      <c r="E404" s="128" t="str">
        <f>VLOOKUP(D404,'Hiperlinks - refugo'!$B$34:$C$47,2,0)</f>
        <v>Discussão Pública</v>
      </c>
      <c r="F404" s="119"/>
      <c r="G404" s="119"/>
      <c r="H404" s="153" t="s">
        <v>512</v>
      </c>
      <c r="I404" s="260" t="s">
        <v>343</v>
      </c>
      <c r="J404" s="122">
        <v>2</v>
      </c>
      <c r="K404" s="129" t="str">
        <f>VLOOKUP(J404,'Hiperlinks - refugo'!$B$2:$C$9,2,0)</f>
        <v>Consulta Caderno</v>
      </c>
      <c r="L404" s="151" t="s">
        <v>458</v>
      </c>
      <c r="M404" s="152">
        <f t="shared" si="9"/>
        <v>43271</v>
      </c>
    </row>
    <row r="405" spans="1:13">
      <c r="A405" s="114">
        <v>18</v>
      </c>
      <c r="B405" s="128" t="str">
        <f>VLOOKUP(A405,'Hiperlinks - refugo'!$B$11:$C$29,2,0)</f>
        <v>PIU Terminal Campo Limpo</v>
      </c>
      <c r="C405" s="119"/>
      <c r="D405" s="119">
        <v>5</v>
      </c>
      <c r="E405" s="128" t="str">
        <f>VLOOKUP(D405,'Hiperlinks - refugo'!$B$34:$C$47,2,0)</f>
        <v>Discussão Pública</v>
      </c>
      <c r="F405" s="119"/>
      <c r="G405" s="119"/>
      <c r="H405" s="153" t="s">
        <v>515</v>
      </c>
      <c r="I405" s="260" t="s">
        <v>345</v>
      </c>
      <c r="J405" s="122">
        <v>2</v>
      </c>
      <c r="K405" s="129" t="str">
        <f>VLOOKUP(J405,'Hiperlinks - refugo'!$B$2:$C$9,2,0)</f>
        <v>Consulta Caderno</v>
      </c>
      <c r="L405" s="151" t="s">
        <v>458</v>
      </c>
      <c r="M405" s="152">
        <f t="shared" si="9"/>
        <v>43271</v>
      </c>
    </row>
    <row r="406" spans="1:13">
      <c r="A406" s="114">
        <v>18</v>
      </c>
      <c r="B406" s="128" t="str">
        <f>VLOOKUP(A406,'Hiperlinks - refugo'!$B$11:$C$29,2,0)</f>
        <v>PIU Terminal Campo Limpo</v>
      </c>
      <c r="C406" s="119"/>
      <c r="D406" s="119">
        <v>5</v>
      </c>
      <c r="E406" s="128" t="str">
        <f>VLOOKUP(D406,'Hiperlinks - refugo'!$B$34:$C$47,2,0)</f>
        <v>Discussão Pública</v>
      </c>
      <c r="F406" s="119"/>
      <c r="G406" s="119"/>
      <c r="H406" s="153" t="s">
        <v>329</v>
      </c>
      <c r="I406" s="262" t="s">
        <v>330</v>
      </c>
      <c r="J406" s="122">
        <v>2</v>
      </c>
      <c r="K406" s="129" t="str">
        <f>VLOOKUP(J406,'Hiperlinks - refugo'!$B$2:$C$9,2,0)</f>
        <v>Consulta Caderno</v>
      </c>
      <c r="L406" s="151" t="s">
        <v>458</v>
      </c>
      <c r="M406" s="152">
        <f t="shared" si="9"/>
        <v>43271</v>
      </c>
    </row>
    <row r="407" spans="1:13">
      <c r="A407" s="114">
        <v>18</v>
      </c>
      <c r="B407" s="128" t="str">
        <f>VLOOKUP(A407,'Hiperlinks - refugo'!$B$11:$C$29,2,0)</f>
        <v>PIU Terminal Campo Limpo</v>
      </c>
      <c r="C407" s="119"/>
      <c r="D407" s="119">
        <v>5</v>
      </c>
      <c r="E407" s="128" t="str">
        <f>VLOOKUP(D407,'Hiperlinks - refugo'!$B$34:$C$47,2,0)</f>
        <v>Discussão Pública</v>
      </c>
      <c r="F407" s="119"/>
      <c r="G407" s="119"/>
      <c r="H407" s="153" t="s">
        <v>503</v>
      </c>
      <c r="I407" s="262" t="s">
        <v>422</v>
      </c>
      <c r="J407" s="122">
        <v>2</v>
      </c>
      <c r="K407" s="129" t="str">
        <f>VLOOKUP(J407,'Hiperlinks - refugo'!$B$2:$C$9,2,0)</f>
        <v>Consulta Caderno</v>
      </c>
      <c r="L407" s="151" t="s">
        <v>458</v>
      </c>
      <c r="M407" s="152">
        <f t="shared" si="9"/>
        <v>43271</v>
      </c>
    </row>
    <row r="408" spans="1:13">
      <c r="A408" s="114">
        <v>18</v>
      </c>
      <c r="B408" s="133" t="str">
        <f>VLOOKUP(A408,'Hiperlinks - refugo'!$B$11:$C$29,2,0)</f>
        <v>PIU Terminal Campo Limpo</v>
      </c>
      <c r="C408" s="120" t="s">
        <v>374</v>
      </c>
      <c r="D408" s="119">
        <v>100</v>
      </c>
      <c r="E408" s="128" t="e">
        <f>VLOOKUP(D408,'Hiperlinks - refugo'!$B$34:$C$47,2,0)</f>
        <v>#N/A</v>
      </c>
      <c r="H408" s="153" t="s">
        <v>586</v>
      </c>
      <c r="I408" s="262" t="s">
        <v>590</v>
      </c>
      <c r="J408" s="135" t="s">
        <v>6</v>
      </c>
      <c r="K408" s="129" t="e">
        <f>VLOOKUP(J408,'Hiperlinks - refugo'!$B$2:$C$9,2,0)</f>
        <v>#N/A</v>
      </c>
      <c r="L408" s="151" t="s">
        <v>458</v>
      </c>
      <c r="M408" s="152">
        <v>43276</v>
      </c>
    </row>
    <row r="409" spans="1:13">
      <c r="A409" s="114">
        <v>19</v>
      </c>
      <c r="B409" s="128" t="str">
        <f>VLOOKUP(A409,'Hiperlinks - refugo'!$B$11:$C$29,2,0)</f>
        <v>PIU Terminal Princesa Isabel</v>
      </c>
      <c r="C409" s="119"/>
      <c r="D409" s="119">
        <v>2</v>
      </c>
      <c r="E409" s="128" t="str">
        <f>VLOOKUP(D409,'Hiperlinks - refugo'!$B$34:$C$47,2,0)</f>
        <v>Consulta Pública Inicial</v>
      </c>
      <c r="F409" s="119"/>
      <c r="G409" s="119"/>
      <c r="H409" s="153" t="s">
        <v>504</v>
      </c>
      <c r="I409" s="260" t="s">
        <v>326</v>
      </c>
      <c r="J409" s="122">
        <v>2</v>
      </c>
      <c r="K409" s="129" t="str">
        <f>VLOOKUP(J409,'Hiperlinks - refugo'!$B$2:$C$9,2,0)</f>
        <v>Consulta Caderno</v>
      </c>
      <c r="L409" s="151" t="s">
        <v>458</v>
      </c>
      <c r="M409" s="152">
        <f t="shared" ref="M409:M420" si="10">$M$2</f>
        <v>43271</v>
      </c>
    </row>
    <row r="410" spans="1:13">
      <c r="A410" s="114">
        <v>19</v>
      </c>
      <c r="B410" s="128" t="str">
        <f>VLOOKUP(A410,'Hiperlinks - refugo'!$B$11:$C$29,2,0)</f>
        <v>PIU Terminal Princesa Isabel</v>
      </c>
      <c r="C410" s="119"/>
      <c r="D410" s="119">
        <v>2</v>
      </c>
      <c r="E410" s="128" t="str">
        <f>VLOOKUP(D410,'Hiperlinks - refugo'!$B$34:$C$47,2,0)</f>
        <v>Consulta Pública Inicial</v>
      </c>
      <c r="F410" s="119"/>
      <c r="G410" s="119"/>
      <c r="H410" s="153" t="s">
        <v>393</v>
      </c>
      <c r="I410" s="260" t="s">
        <v>421</v>
      </c>
      <c r="J410" s="122">
        <v>2</v>
      </c>
      <c r="K410" s="129" t="str">
        <f>VLOOKUP(J410,'Hiperlinks - refugo'!$B$2:$C$9,2,0)</f>
        <v>Consulta Caderno</v>
      </c>
      <c r="L410" s="151" t="s">
        <v>458</v>
      </c>
      <c r="M410" s="152">
        <f t="shared" si="10"/>
        <v>43271</v>
      </c>
    </row>
    <row r="411" spans="1:13">
      <c r="A411" s="114">
        <v>19</v>
      </c>
      <c r="B411" s="128" t="str">
        <f>VLOOKUP(A411,'Hiperlinks - refugo'!$B$11:$C$29,2,0)</f>
        <v>PIU Terminal Princesa Isabel</v>
      </c>
      <c r="C411" s="119"/>
      <c r="D411" s="119">
        <v>2</v>
      </c>
      <c r="E411" s="128" t="str">
        <f>VLOOKUP(D411,'Hiperlinks - refugo'!$B$34:$C$47,2,0)</f>
        <v>Consulta Pública Inicial</v>
      </c>
      <c r="F411" s="119"/>
      <c r="G411" s="119"/>
      <c r="H411" s="153" t="s">
        <v>83</v>
      </c>
      <c r="I411" s="262" t="s">
        <v>327</v>
      </c>
      <c r="J411" s="122">
        <v>2</v>
      </c>
      <c r="K411" s="129" t="str">
        <f>VLOOKUP(J411,'Hiperlinks - refugo'!$B$2:$C$9,2,0)</f>
        <v>Consulta Caderno</v>
      </c>
      <c r="L411" s="151" t="s">
        <v>458</v>
      </c>
      <c r="M411" s="152">
        <f t="shared" si="10"/>
        <v>43271</v>
      </c>
    </row>
    <row r="412" spans="1:13">
      <c r="A412" s="114">
        <v>19</v>
      </c>
      <c r="B412" s="128" t="str">
        <f>VLOOKUP(A412,'Hiperlinks - refugo'!$B$11:$C$29,2,0)</f>
        <v>PIU Terminal Princesa Isabel</v>
      </c>
      <c r="C412" s="119"/>
      <c r="D412" s="119">
        <v>2</v>
      </c>
      <c r="E412" s="128" t="str">
        <f>VLOOKUP(D412,'Hiperlinks - refugo'!$B$34:$C$47,2,0)</f>
        <v>Consulta Pública Inicial</v>
      </c>
      <c r="F412" s="119"/>
      <c r="G412" s="119"/>
      <c r="H412" s="153" t="s">
        <v>20</v>
      </c>
      <c r="I412" s="262" t="s">
        <v>328</v>
      </c>
      <c r="J412" s="122">
        <v>2</v>
      </c>
      <c r="K412" s="129" t="str">
        <f>VLOOKUP(J412,'Hiperlinks - refugo'!$B$2:$C$9,2,0)</f>
        <v>Consulta Caderno</v>
      </c>
      <c r="L412" s="151" t="s">
        <v>458</v>
      </c>
      <c r="M412" s="152">
        <f t="shared" si="10"/>
        <v>43271</v>
      </c>
    </row>
    <row r="413" spans="1:13">
      <c r="A413" s="114">
        <v>19</v>
      </c>
      <c r="B413" s="128" t="str">
        <f>VLOOKUP(A413,'Hiperlinks - refugo'!$B$11:$C$29,2,0)</f>
        <v>PIU Terminal Princesa Isabel</v>
      </c>
      <c r="C413" s="119"/>
      <c r="D413" s="119">
        <v>5</v>
      </c>
      <c r="E413" s="128" t="str">
        <f>VLOOKUP(D413,'Hiperlinks - refugo'!$B$34:$C$47,2,0)</f>
        <v>Discussão Pública</v>
      </c>
      <c r="F413" s="119"/>
      <c r="G413" s="119"/>
      <c r="H413" s="153" t="s">
        <v>505</v>
      </c>
      <c r="I413" s="260" t="s">
        <v>333</v>
      </c>
      <c r="J413" s="122">
        <v>2</v>
      </c>
      <c r="K413" s="129" t="str">
        <f>VLOOKUP(J413,'Hiperlinks - refugo'!$B$2:$C$9,2,0)</f>
        <v>Consulta Caderno</v>
      </c>
      <c r="L413" s="151" t="s">
        <v>458</v>
      </c>
      <c r="M413" s="152">
        <f t="shared" si="10"/>
        <v>43271</v>
      </c>
    </row>
    <row r="414" spans="1:13">
      <c r="A414" s="114">
        <v>19</v>
      </c>
      <c r="B414" s="128" t="str">
        <f>VLOOKUP(A414,'Hiperlinks - refugo'!$B$11:$C$29,2,0)</f>
        <v>PIU Terminal Princesa Isabel</v>
      </c>
      <c r="C414" s="119"/>
      <c r="D414" s="119">
        <v>5</v>
      </c>
      <c r="E414" s="128" t="str">
        <f>VLOOKUP(D414,'Hiperlinks - refugo'!$B$34:$C$47,2,0)</f>
        <v>Discussão Pública</v>
      </c>
      <c r="F414" s="119"/>
      <c r="G414" s="119"/>
      <c r="H414" s="153" t="s">
        <v>507</v>
      </c>
      <c r="I414" s="260" t="s">
        <v>336</v>
      </c>
      <c r="J414" s="122">
        <v>2</v>
      </c>
      <c r="K414" s="129" t="str">
        <f>VLOOKUP(J414,'Hiperlinks - refugo'!$B$2:$C$9,2,0)</f>
        <v>Consulta Caderno</v>
      </c>
      <c r="L414" s="151" t="s">
        <v>458</v>
      </c>
      <c r="M414" s="152">
        <f t="shared" si="10"/>
        <v>43271</v>
      </c>
    </row>
    <row r="415" spans="1:13">
      <c r="A415" s="114">
        <v>19</v>
      </c>
      <c r="B415" s="128" t="str">
        <f>VLOOKUP(A415,'Hiperlinks - refugo'!$B$11:$C$29,2,0)</f>
        <v>PIU Terminal Princesa Isabel</v>
      </c>
      <c r="C415" s="119"/>
      <c r="D415" s="119">
        <v>5</v>
      </c>
      <c r="E415" s="128" t="str">
        <f>VLOOKUP(D415,'Hiperlinks - refugo'!$B$34:$C$47,2,0)</f>
        <v>Discussão Pública</v>
      </c>
      <c r="F415" s="119"/>
      <c r="G415" s="119"/>
      <c r="H415" s="153" t="s">
        <v>508</v>
      </c>
      <c r="I415" s="260" t="s">
        <v>339</v>
      </c>
      <c r="J415" s="122">
        <v>2</v>
      </c>
      <c r="K415" s="129" t="str">
        <f>VLOOKUP(J415,'Hiperlinks - refugo'!$B$2:$C$9,2,0)</f>
        <v>Consulta Caderno</v>
      </c>
      <c r="L415" s="151" t="s">
        <v>458</v>
      </c>
      <c r="M415" s="152">
        <f t="shared" si="10"/>
        <v>43271</v>
      </c>
    </row>
    <row r="416" spans="1:13">
      <c r="A416" s="114">
        <v>19</v>
      </c>
      <c r="B416" s="128" t="str">
        <f>VLOOKUP(A416,'Hiperlinks - refugo'!$B$11:$C$29,2,0)</f>
        <v>PIU Terminal Princesa Isabel</v>
      </c>
      <c r="C416" s="119"/>
      <c r="D416" s="119">
        <v>5</v>
      </c>
      <c r="E416" s="128" t="str">
        <f>VLOOKUP(D416,'Hiperlinks - refugo'!$B$34:$C$47,2,0)</f>
        <v>Discussão Pública</v>
      </c>
      <c r="F416" s="119"/>
      <c r="G416" s="119"/>
      <c r="H416" s="153" t="s">
        <v>511</v>
      </c>
      <c r="I416" s="260" t="s">
        <v>341</v>
      </c>
      <c r="J416" s="122">
        <v>2</v>
      </c>
      <c r="K416" s="129" t="str">
        <f>VLOOKUP(J416,'Hiperlinks - refugo'!$B$2:$C$9,2,0)</f>
        <v>Consulta Caderno</v>
      </c>
      <c r="L416" s="151" t="s">
        <v>458</v>
      </c>
      <c r="M416" s="152">
        <f t="shared" si="10"/>
        <v>43271</v>
      </c>
    </row>
    <row r="417" spans="1:14">
      <c r="A417" s="114">
        <v>19</v>
      </c>
      <c r="B417" s="128" t="str">
        <f>VLOOKUP(A417,'Hiperlinks - refugo'!$B$11:$C$29,2,0)</f>
        <v>PIU Terminal Princesa Isabel</v>
      </c>
      <c r="C417" s="119"/>
      <c r="D417" s="119">
        <v>5</v>
      </c>
      <c r="E417" s="128" t="str">
        <f>VLOOKUP(D417,'Hiperlinks - refugo'!$B$34:$C$47,2,0)</f>
        <v>Discussão Pública</v>
      </c>
      <c r="F417" s="119"/>
      <c r="G417" s="119"/>
      <c r="H417" s="153" t="s">
        <v>513</v>
      </c>
      <c r="I417" s="260" t="s">
        <v>344</v>
      </c>
      <c r="J417" s="122">
        <v>2</v>
      </c>
      <c r="K417" s="129" t="str">
        <f>VLOOKUP(J417,'Hiperlinks - refugo'!$B$2:$C$9,2,0)</f>
        <v>Consulta Caderno</v>
      </c>
      <c r="L417" s="151" t="s">
        <v>458</v>
      </c>
      <c r="M417" s="152">
        <f t="shared" si="10"/>
        <v>43271</v>
      </c>
    </row>
    <row r="418" spans="1:14">
      <c r="A418" s="114">
        <v>19</v>
      </c>
      <c r="B418" s="128" t="str">
        <f>VLOOKUP(A418,'Hiperlinks - refugo'!$B$11:$C$29,2,0)</f>
        <v>PIU Terminal Princesa Isabel</v>
      </c>
      <c r="C418" s="119"/>
      <c r="D418" s="119">
        <v>5</v>
      </c>
      <c r="E418" s="128" t="str">
        <f>VLOOKUP(D418,'Hiperlinks - refugo'!$B$34:$C$47,2,0)</f>
        <v>Discussão Pública</v>
      </c>
      <c r="F418" s="119"/>
      <c r="G418" s="119"/>
      <c r="H418" s="153" t="s">
        <v>515</v>
      </c>
      <c r="I418" s="260" t="s">
        <v>346</v>
      </c>
      <c r="J418" s="122">
        <v>2</v>
      </c>
      <c r="K418" s="129" t="str">
        <f>VLOOKUP(J418,'Hiperlinks - refugo'!$B$2:$C$9,2,0)</f>
        <v>Consulta Caderno</v>
      </c>
      <c r="L418" s="151" t="s">
        <v>458</v>
      </c>
      <c r="M418" s="152">
        <f t="shared" si="10"/>
        <v>43271</v>
      </c>
    </row>
    <row r="419" spans="1:14">
      <c r="A419" s="114">
        <v>19</v>
      </c>
      <c r="B419" s="128" t="str">
        <f>VLOOKUP(A419,'Hiperlinks - refugo'!$B$11:$C$29,2,0)</f>
        <v>PIU Terminal Princesa Isabel</v>
      </c>
      <c r="C419" s="119"/>
      <c r="D419" s="119">
        <v>5</v>
      </c>
      <c r="E419" s="128" t="str">
        <f>VLOOKUP(D419,'Hiperlinks - refugo'!$B$34:$C$47,2,0)</f>
        <v>Discussão Pública</v>
      </c>
      <c r="F419" s="119"/>
      <c r="G419" s="119"/>
      <c r="H419" s="153" t="s">
        <v>329</v>
      </c>
      <c r="I419" s="262" t="s">
        <v>330</v>
      </c>
      <c r="J419" s="122">
        <v>2</v>
      </c>
      <c r="K419" s="129" t="str">
        <f>VLOOKUP(J419,'Hiperlinks - refugo'!$B$2:$C$9,2,0)</f>
        <v>Consulta Caderno</v>
      </c>
      <c r="L419" s="151" t="s">
        <v>458</v>
      </c>
      <c r="M419" s="152">
        <f t="shared" si="10"/>
        <v>43271</v>
      </c>
    </row>
    <row r="420" spans="1:14">
      <c r="A420" s="114">
        <v>19</v>
      </c>
      <c r="B420" s="128" t="str">
        <f>VLOOKUP(A420,'Hiperlinks - refugo'!$B$11:$C$29,2,0)</f>
        <v>PIU Terminal Princesa Isabel</v>
      </c>
      <c r="C420" s="119"/>
      <c r="D420" s="119">
        <v>5</v>
      </c>
      <c r="E420" s="128" t="str">
        <f>VLOOKUP(D420,'Hiperlinks - refugo'!$B$34:$C$47,2,0)</f>
        <v>Discussão Pública</v>
      </c>
      <c r="F420" s="119"/>
      <c r="G420" s="119"/>
      <c r="H420" s="153" t="s">
        <v>503</v>
      </c>
      <c r="I420" s="262" t="s">
        <v>422</v>
      </c>
      <c r="J420" s="122">
        <v>2</v>
      </c>
      <c r="K420" s="129" t="str">
        <f>VLOOKUP(J420,'Hiperlinks - refugo'!$B$2:$C$9,2,0)</f>
        <v>Consulta Caderno</v>
      </c>
      <c r="L420" s="151" t="s">
        <v>458</v>
      </c>
      <c r="M420" s="152">
        <f t="shared" si="10"/>
        <v>43271</v>
      </c>
    </row>
    <row r="421" spans="1:14">
      <c r="A421" s="114">
        <v>19</v>
      </c>
      <c r="B421" s="133" t="str">
        <f>VLOOKUP(A421,'Hiperlinks - refugo'!$B$11:$C$29,2,0)</f>
        <v>PIU Terminal Princesa Isabel</v>
      </c>
      <c r="C421" s="120" t="s">
        <v>374</v>
      </c>
      <c r="D421" s="119">
        <v>100</v>
      </c>
      <c r="E421" s="128" t="e">
        <f>VLOOKUP(D421,'Hiperlinks - refugo'!$B$34:$C$47,2,0)</f>
        <v>#N/A</v>
      </c>
      <c r="H421" s="153" t="s">
        <v>586</v>
      </c>
      <c r="I421" s="260" t="s">
        <v>590</v>
      </c>
      <c r="J421" s="135" t="s">
        <v>6</v>
      </c>
      <c r="K421" s="129" t="e">
        <f>VLOOKUP(J421,'Hiperlinks - refugo'!$B$2:$C$9,2,0)</f>
        <v>#N/A</v>
      </c>
      <c r="L421" s="151" t="s">
        <v>458</v>
      </c>
      <c r="M421" s="152">
        <v>43276</v>
      </c>
    </row>
    <row r="422" spans="1:14">
      <c r="A422" s="116">
        <v>4</v>
      </c>
      <c r="B422" s="133" t="str">
        <f>VLOOKUP(A422,'Hiperlinks - refugo'!$B$11:$C$29,2,0)</f>
        <v>PIU NESP</v>
      </c>
      <c r="D422" s="120">
        <v>5</v>
      </c>
      <c r="E422" s="128" t="str">
        <f>VLOOKUP(D422,'Hiperlinks - refugo'!$B$34:$C$47,2,0)</f>
        <v>Discussão Pública</v>
      </c>
      <c r="F422" s="120" t="s">
        <v>369</v>
      </c>
      <c r="G422" s="120" t="s">
        <v>609</v>
      </c>
      <c r="H422" s="133" t="s">
        <v>804</v>
      </c>
      <c r="I422" s="261" t="s">
        <v>875</v>
      </c>
      <c r="J422" s="135">
        <v>1</v>
      </c>
      <c r="K422" s="129" t="str">
        <f>VLOOKUP(J422,'Hiperlinks - refugo'!$B$2:$C$9,2,0)</f>
        <v>Consulta Instâncias</v>
      </c>
      <c r="L422" s="176" t="s">
        <v>809</v>
      </c>
      <c r="M422" s="152">
        <v>43293</v>
      </c>
    </row>
    <row r="423" spans="1:14">
      <c r="A423" s="116">
        <v>4</v>
      </c>
      <c r="B423" s="133" t="str">
        <f>VLOOKUP(A423,'Hiperlinks - refugo'!$B$11:$C$29,2,0)</f>
        <v>PIU NESP</v>
      </c>
      <c r="D423" s="120">
        <v>5</v>
      </c>
      <c r="E423" s="128" t="str">
        <f>VLOOKUP(D423,'Hiperlinks - refugo'!$B$34:$C$47,2,0)</f>
        <v>Discussão Pública</v>
      </c>
      <c r="F423" s="120" t="s">
        <v>369</v>
      </c>
      <c r="G423" s="120" t="s">
        <v>609</v>
      </c>
      <c r="H423" s="133" t="s">
        <v>805</v>
      </c>
      <c r="I423" s="261" t="s">
        <v>876</v>
      </c>
      <c r="J423" s="135">
        <v>1</v>
      </c>
      <c r="K423" s="129" t="str">
        <f>VLOOKUP(J423,'Hiperlinks - refugo'!$B$2:$C$9,2,0)</f>
        <v>Consulta Instâncias</v>
      </c>
      <c r="L423" s="176" t="s">
        <v>809</v>
      </c>
      <c r="M423" s="152">
        <v>43293</v>
      </c>
    </row>
    <row r="424" spans="1:14">
      <c r="A424" s="116">
        <v>4</v>
      </c>
      <c r="B424" s="133" t="str">
        <f>VLOOKUP(A424,'Hiperlinks - refugo'!$B$11:$C$29,2,0)</f>
        <v>PIU NESP</v>
      </c>
      <c r="D424" s="120">
        <v>5</v>
      </c>
      <c r="E424" s="128" t="str">
        <f>VLOOKUP(D424,'Hiperlinks - refugo'!$B$34:$C$47,2,0)</f>
        <v>Discussão Pública</v>
      </c>
      <c r="F424" s="120" t="s">
        <v>369</v>
      </c>
      <c r="G424" s="120" t="s">
        <v>609</v>
      </c>
      <c r="H424" s="133" t="s">
        <v>806</v>
      </c>
      <c r="I424" s="261" t="s">
        <v>877</v>
      </c>
      <c r="J424" s="135">
        <v>1</v>
      </c>
      <c r="K424" s="129" t="str">
        <f>VLOOKUP(J424,'Hiperlinks - refugo'!$B$2:$C$9,2,0)</f>
        <v>Consulta Instâncias</v>
      </c>
      <c r="L424" s="176" t="s">
        <v>809</v>
      </c>
      <c r="M424" s="152">
        <v>43293</v>
      </c>
    </row>
    <row r="425" spans="1:14">
      <c r="A425" s="116">
        <v>13</v>
      </c>
      <c r="B425" s="133" t="str">
        <f>VLOOKUP(A425,'Hiperlinks - refugo'!$B$11:$C$29,2,0)</f>
        <v>PMI Concessão dos 24 Terminais</v>
      </c>
      <c r="D425" s="120">
        <v>11</v>
      </c>
      <c r="E425" s="128" t="str">
        <f>VLOOKUP(D425,'Hiperlinks - refugo'!$B$34:$C$47,2,0)</f>
        <v>Em prospecção</v>
      </c>
      <c r="H425" s="133" t="s">
        <v>815</v>
      </c>
      <c r="I425" s="266" t="s">
        <v>814</v>
      </c>
      <c r="K425" s="129" t="e">
        <f>VLOOKUP(J425,'Hiperlinks - refugo'!$B$2:$C$9,2,0)</f>
        <v>#N/A</v>
      </c>
      <c r="L425" s="176" t="s">
        <v>817</v>
      </c>
      <c r="M425" s="152">
        <v>43287</v>
      </c>
    </row>
    <row r="426" spans="1:14">
      <c r="A426" s="116">
        <v>14</v>
      </c>
      <c r="B426" s="133" t="str">
        <f>VLOOKUP(A426,'Hiperlinks - refugo'!$B$11:$C$29,2,0)</f>
        <v>CEAGESP</v>
      </c>
      <c r="D426" s="120">
        <v>11</v>
      </c>
      <c r="E426" s="128" t="str">
        <f>VLOOKUP(D426,'Hiperlinks - refugo'!$B$34:$C$47,2,0)</f>
        <v>Em prospecção</v>
      </c>
      <c r="H426" s="133" t="s">
        <v>815</v>
      </c>
      <c r="I426" s="266" t="s">
        <v>895</v>
      </c>
      <c r="K426" s="129" t="e">
        <f>VLOOKUP(J426,'Hiperlinks - refugo'!$B$2:$C$9,2,0)</f>
        <v>#N/A</v>
      </c>
      <c r="L426" s="176" t="s">
        <v>817</v>
      </c>
      <c r="M426" s="152">
        <v>43287</v>
      </c>
    </row>
    <row r="427" spans="1:14">
      <c r="A427" s="116">
        <v>15</v>
      </c>
      <c r="B427" s="133" t="str">
        <f>VLOOKUP(A427,'Hiperlinks - refugo'!$B$11:$C$29,2,0)</f>
        <v>Campo de Marte</v>
      </c>
      <c r="D427" s="120">
        <v>11</v>
      </c>
      <c r="E427" s="128" t="str">
        <f>VLOOKUP(D427,'Hiperlinks - refugo'!$B$34:$C$47,2,0)</f>
        <v>Em prospecção</v>
      </c>
      <c r="H427" s="133" t="s">
        <v>815</v>
      </c>
      <c r="I427" s="266" t="s">
        <v>816</v>
      </c>
      <c r="K427" s="129" t="e">
        <f>VLOOKUP(J427,'Hiperlinks - refugo'!$B$2:$C$9,2,0)</f>
        <v>#N/A</v>
      </c>
      <c r="L427" s="176" t="s">
        <v>817</v>
      </c>
      <c r="M427" s="152">
        <v>43287</v>
      </c>
    </row>
    <row r="428" spans="1:14">
      <c r="A428" s="116">
        <v>11</v>
      </c>
      <c r="B428" s="133" t="str">
        <f>VLOOKUP(A428,'Hiperlinks - refugo'!$B$11:$C$29,2,0)</f>
        <v>PIU Setor Central</v>
      </c>
      <c r="D428" s="120">
        <v>2</v>
      </c>
      <c r="E428" s="128" t="str">
        <f>VLOOKUP(D428,'Hiperlinks - refugo'!$B$34:$C$47,2,0)</f>
        <v>Consulta Pública Inicial</v>
      </c>
      <c r="H428" s="133" t="s">
        <v>505</v>
      </c>
      <c r="I428" s="266" t="s">
        <v>818</v>
      </c>
      <c r="J428" s="135">
        <v>2</v>
      </c>
      <c r="K428" s="129" t="str">
        <f>VLOOKUP(J428,'Hiperlinks - refugo'!$B$2:$C$9,2,0)</f>
        <v>Consulta Caderno</v>
      </c>
      <c r="L428" s="176" t="s">
        <v>458</v>
      </c>
      <c r="M428" s="152">
        <v>43291</v>
      </c>
    </row>
    <row r="429" spans="1:14" s="199" customFormat="1" ht="12.75">
      <c r="A429" s="287">
        <v>7</v>
      </c>
      <c r="B429" s="133" t="str">
        <f>VLOOKUP(A429,'Hiperlinks - refugo'!$B$11:$C$29,2,0)</f>
        <v>PIU Anhembi</v>
      </c>
      <c r="C429" s="122"/>
      <c r="D429" s="127">
        <v>1</v>
      </c>
      <c r="E429" s="132" t="str">
        <f>VLOOKUP(D429,'Hiperlinks - refugo'!$B$34:$C$47,2,0)</f>
        <v>Proposição</v>
      </c>
      <c r="F429" s="127"/>
      <c r="G429" s="127"/>
      <c r="H429" s="288" t="s">
        <v>819</v>
      </c>
      <c r="I429" s="289" t="s">
        <v>349</v>
      </c>
      <c r="J429" s="290">
        <v>4</v>
      </c>
      <c r="K429" s="129" t="str">
        <f>VLOOKUP(J429,'Hiperlinks - refugo'!$B$2:$C$9,2,0)</f>
        <v>Audiência Pública</v>
      </c>
      <c r="L429" s="176" t="s">
        <v>458</v>
      </c>
      <c r="M429" s="201">
        <v>43292</v>
      </c>
      <c r="N429" s="291"/>
    </row>
    <row r="430" spans="1:14" s="199" customFormat="1" ht="12.75">
      <c r="A430" s="287">
        <v>7</v>
      </c>
      <c r="B430" s="133" t="str">
        <f>VLOOKUP(A430,'Hiperlinks - refugo'!$B$11:$C$29,2,0)</f>
        <v>PIU Anhembi</v>
      </c>
      <c r="C430" s="122"/>
      <c r="D430" s="127">
        <v>1</v>
      </c>
      <c r="E430" s="132" t="str">
        <f>VLOOKUP(D430,'Hiperlinks - refugo'!$B$34:$C$47,2,0)</f>
        <v>Proposição</v>
      </c>
      <c r="F430" s="127"/>
      <c r="G430" s="127"/>
      <c r="H430" s="288" t="s">
        <v>820</v>
      </c>
      <c r="I430" s="289" t="s">
        <v>347</v>
      </c>
      <c r="J430" s="290">
        <v>2</v>
      </c>
      <c r="K430" s="129" t="str">
        <f>VLOOKUP(J430,'Hiperlinks - refugo'!$B$2:$C$9,2,0)</f>
        <v>Consulta Caderno</v>
      </c>
      <c r="L430" s="176" t="s">
        <v>458</v>
      </c>
      <c r="M430" s="201">
        <v>43292</v>
      </c>
      <c r="N430" s="291"/>
    </row>
    <row r="431" spans="1:14" s="199" customFormat="1" ht="12.75">
      <c r="A431" s="287">
        <v>7</v>
      </c>
      <c r="B431" s="133" t="str">
        <f>VLOOKUP(A431,'Hiperlinks - refugo'!$B$11:$C$29,2,0)</f>
        <v>PIU Anhembi</v>
      </c>
      <c r="C431" s="122"/>
      <c r="D431" s="127">
        <v>1</v>
      </c>
      <c r="E431" s="132" t="str">
        <f>VLOOKUP(D431,'Hiperlinks - refugo'!$B$34:$C$47,2,0)</f>
        <v>Proposição</v>
      </c>
      <c r="F431" s="127"/>
      <c r="G431" s="127"/>
      <c r="H431" s="288" t="s">
        <v>821</v>
      </c>
      <c r="I431" s="289" t="s">
        <v>348</v>
      </c>
      <c r="J431" s="290">
        <v>2</v>
      </c>
      <c r="K431" s="129" t="str">
        <f>VLOOKUP(J431,'Hiperlinks - refugo'!$B$2:$C$9,2,0)</f>
        <v>Consulta Caderno</v>
      </c>
      <c r="L431" s="176" t="s">
        <v>458</v>
      </c>
      <c r="M431" s="201">
        <v>43292</v>
      </c>
      <c r="N431" s="291"/>
    </row>
    <row r="432" spans="1:14">
      <c r="A432" s="116">
        <v>11</v>
      </c>
      <c r="B432" s="133" t="str">
        <f>VLOOKUP(A432,'Hiperlinks - refugo'!$B$11:$C$29,2,0)</f>
        <v>PIU Setor Central</v>
      </c>
      <c r="D432" s="120">
        <v>2</v>
      </c>
      <c r="E432" s="128" t="str">
        <f>VLOOKUP(D432,'Hiperlinks - refugo'!$B$34:$C$47,2,0)</f>
        <v>Consulta Pública Inicial</v>
      </c>
      <c r="H432" s="133" t="s">
        <v>505</v>
      </c>
      <c r="I432" s="266" t="s">
        <v>818</v>
      </c>
      <c r="J432" s="135">
        <v>50</v>
      </c>
      <c r="K432" s="129" t="e">
        <f>VLOOKUP(J432,'Hiperlinks - refugo'!$B$2:$C$9,2,0)</f>
        <v>#N/A</v>
      </c>
      <c r="L432" s="176" t="s">
        <v>458</v>
      </c>
      <c r="M432" s="152">
        <v>43293</v>
      </c>
    </row>
    <row r="433" spans="1:13">
      <c r="A433" s="116">
        <v>19</v>
      </c>
      <c r="B433" s="133" t="str">
        <f>VLOOKUP(A433,'Hiperlinks - refugo'!$B$11:$C$29,2,0)</f>
        <v>PIU Terminal Princesa Isabel</v>
      </c>
      <c r="D433" s="120">
        <v>5</v>
      </c>
      <c r="E433" s="128" t="str">
        <f>VLOOKUP(D433,'Hiperlinks - refugo'!$B$34:$C$47,2,0)</f>
        <v>Discussão Pública</v>
      </c>
      <c r="H433" s="133" t="s">
        <v>890</v>
      </c>
      <c r="I433" s="267" t="s">
        <v>883</v>
      </c>
      <c r="J433" s="135">
        <v>6</v>
      </c>
      <c r="K433" s="137" t="str">
        <f>VLOOKUP(J433,'Hiperlinks - refugo'!$B$2:$C$9,2,0)</f>
        <v>Outros</v>
      </c>
      <c r="L433" s="176" t="s">
        <v>817</v>
      </c>
      <c r="M433" s="152">
        <v>43294</v>
      </c>
    </row>
    <row r="434" spans="1:13">
      <c r="A434" s="116">
        <v>19</v>
      </c>
      <c r="B434" s="133" t="str">
        <f>VLOOKUP(A434,'Hiperlinks - refugo'!$B$11:$C$29,2,0)</f>
        <v>PIU Terminal Princesa Isabel</v>
      </c>
      <c r="D434" s="120">
        <v>5</v>
      </c>
      <c r="E434" s="128" t="str">
        <f>VLOOKUP(D434,'Hiperlinks - refugo'!$B$34:$C$47,2,0)</f>
        <v>Discussão Pública</v>
      </c>
      <c r="H434" s="133" t="s">
        <v>891</v>
      </c>
      <c r="I434" s="267" t="s">
        <v>884</v>
      </c>
      <c r="J434" s="135">
        <v>6</v>
      </c>
      <c r="K434" s="137" t="str">
        <f>VLOOKUP(J434,'Hiperlinks - refugo'!$B$2:$C$9,2,0)</f>
        <v>Outros</v>
      </c>
      <c r="L434" s="176" t="s">
        <v>885</v>
      </c>
      <c r="M434" s="152">
        <v>43294</v>
      </c>
    </row>
    <row r="435" spans="1:13">
      <c r="A435" s="116">
        <v>19</v>
      </c>
      <c r="B435" s="133" t="str">
        <f>VLOOKUP(A435,'Hiperlinks - refugo'!$B$11:$C$29,2,0)</f>
        <v>PIU Terminal Princesa Isabel</v>
      </c>
      <c r="D435" s="120">
        <v>5</v>
      </c>
      <c r="E435" s="128" t="str">
        <f>VLOOKUP(D435,'Hiperlinks - refugo'!$B$34:$C$47,2,0)</f>
        <v>Discussão Pública</v>
      </c>
      <c r="H435" s="133" t="s">
        <v>892</v>
      </c>
      <c r="I435" s="267" t="s">
        <v>886</v>
      </c>
      <c r="J435" s="135">
        <v>6</v>
      </c>
      <c r="K435" s="137" t="str">
        <f>VLOOKUP(J435,'Hiperlinks - refugo'!$B$2:$C$9,2,0)</f>
        <v>Outros</v>
      </c>
      <c r="L435" s="176" t="s">
        <v>885</v>
      </c>
      <c r="M435" s="152">
        <v>43294</v>
      </c>
    </row>
    <row r="436" spans="1:13">
      <c r="A436" s="116">
        <v>8</v>
      </c>
      <c r="B436" s="133" t="str">
        <f>VLOOKUP(A436,'Hiperlinks - refugo'!$B$11:$C$29,2,0)</f>
        <v>PIU Pacaembu</v>
      </c>
      <c r="D436" s="120">
        <v>8</v>
      </c>
      <c r="E436" s="128" t="str">
        <f>VLOOKUP(D436,'Hiperlinks - refugo'!$B$34:$C$47,2,0)</f>
        <v>Implantação</v>
      </c>
      <c r="H436" s="133" t="s">
        <v>1155</v>
      </c>
      <c r="I436" s="267" t="s">
        <v>887</v>
      </c>
      <c r="J436" s="135">
        <v>6</v>
      </c>
      <c r="K436" s="137" t="str">
        <f>VLOOKUP(J436,'Hiperlinks - refugo'!$B$2:$C$9,2,0)</f>
        <v>Outros</v>
      </c>
      <c r="L436" s="176" t="s">
        <v>885</v>
      </c>
      <c r="M436" s="152">
        <v>43294</v>
      </c>
    </row>
    <row r="437" spans="1:13">
      <c r="A437" s="116">
        <v>8</v>
      </c>
      <c r="B437" s="133" t="str">
        <f>VLOOKUP(A437,'Hiperlinks - refugo'!$B$11:$C$29,2,0)</f>
        <v>PIU Pacaembu</v>
      </c>
      <c r="D437" s="120">
        <v>8</v>
      </c>
      <c r="E437" s="128" t="str">
        <f>VLOOKUP(D437,'Hiperlinks - refugo'!$B$34:$C$47,2,0)</f>
        <v>Implantação</v>
      </c>
      <c r="H437" s="133" t="s">
        <v>1156</v>
      </c>
      <c r="I437" s="267" t="s">
        <v>889</v>
      </c>
      <c r="J437" s="135">
        <v>6</v>
      </c>
      <c r="K437" s="137" t="str">
        <f>VLOOKUP(J437,'Hiperlinks - refugo'!$B$2:$C$9,2,0)</f>
        <v>Outros</v>
      </c>
      <c r="L437" s="176" t="s">
        <v>885</v>
      </c>
      <c r="M437" s="152">
        <v>43294</v>
      </c>
    </row>
    <row r="438" spans="1:13">
      <c r="A438" s="116">
        <v>8</v>
      </c>
      <c r="B438" s="133" t="str">
        <f>VLOOKUP(A438,'Hiperlinks - refugo'!$B$11:$C$29,2,0)</f>
        <v>PIU Pacaembu</v>
      </c>
      <c r="D438" s="120">
        <v>8</v>
      </c>
      <c r="E438" s="128" t="str">
        <f>VLOOKUP(D438,'Hiperlinks - refugo'!$B$34:$C$47,2,0)</f>
        <v>Implantação</v>
      </c>
      <c r="H438" s="133" t="s">
        <v>1158</v>
      </c>
      <c r="I438" s="267" t="s">
        <v>893</v>
      </c>
      <c r="J438" s="135">
        <v>6</v>
      </c>
      <c r="K438" s="137" t="str">
        <f>VLOOKUP(J438,'Hiperlinks - refugo'!$B$2:$C$9,2,0)</f>
        <v>Outros</v>
      </c>
      <c r="L438" s="176" t="s">
        <v>885</v>
      </c>
      <c r="M438" s="152">
        <v>43294</v>
      </c>
    </row>
    <row r="439" spans="1:13">
      <c r="A439" s="116">
        <v>8</v>
      </c>
      <c r="B439" s="133" t="str">
        <f>VLOOKUP(A439,'Hiperlinks - refugo'!$B$11:$C$29,2,0)</f>
        <v>PIU Pacaembu</v>
      </c>
      <c r="D439" s="120">
        <v>8</v>
      </c>
      <c r="E439" s="128" t="str">
        <f>VLOOKUP(D439,'Hiperlinks - refugo'!$B$34:$C$47,2,0)</f>
        <v>Implantação</v>
      </c>
      <c r="H439" s="133" t="s">
        <v>1157</v>
      </c>
      <c r="I439" s="267" t="s">
        <v>894</v>
      </c>
      <c r="J439" s="135">
        <v>6</v>
      </c>
      <c r="K439" s="137" t="str">
        <f>VLOOKUP(J439,'Hiperlinks - refugo'!$B$2:$C$9,2,0)</f>
        <v>Outros</v>
      </c>
      <c r="L439" s="176" t="s">
        <v>885</v>
      </c>
      <c r="M439" s="152">
        <v>43294</v>
      </c>
    </row>
    <row r="440" spans="1:13">
      <c r="A440" s="212">
        <v>8</v>
      </c>
      <c r="B440" s="213" t="str">
        <f>VLOOKUP(A440,'Hiperlinks - refugo'!$B$11:$C$29,2,0)</f>
        <v>PIU Pacaembu</v>
      </c>
      <c r="C440" s="214"/>
      <c r="D440" s="214">
        <v>6</v>
      </c>
      <c r="E440" s="215" t="str">
        <f>VLOOKUP(D440,'Hiperlinks - refugo'!$B$34:$C$47,2,0)</f>
        <v>Consolidação PIU</v>
      </c>
      <c r="F440" s="214"/>
      <c r="G440" s="214"/>
      <c r="H440" s="213" t="s">
        <v>900</v>
      </c>
      <c r="I440" s="269" t="s">
        <v>898</v>
      </c>
      <c r="J440" s="216"/>
      <c r="K440" s="217"/>
      <c r="L440" s="218" t="s">
        <v>458</v>
      </c>
      <c r="M440" s="219">
        <v>43294</v>
      </c>
    </row>
    <row r="441" spans="1:13">
      <c r="A441" s="212">
        <v>8</v>
      </c>
      <c r="B441" s="213" t="str">
        <f>VLOOKUP(A441,'Hiperlinks - refugo'!$B$11:$C$29,2,0)</f>
        <v>PIU Pacaembu</v>
      </c>
      <c r="C441" s="214"/>
      <c r="D441" s="214">
        <v>6</v>
      </c>
      <c r="E441" s="215" t="str">
        <f>VLOOKUP(D441,'Hiperlinks - refugo'!$B$34:$C$47,2,0)</f>
        <v>Consolidação PIU</v>
      </c>
      <c r="F441" s="214"/>
      <c r="G441" s="214"/>
      <c r="H441" s="213" t="s">
        <v>901</v>
      </c>
      <c r="I441" s="269" t="s">
        <v>899</v>
      </c>
      <c r="J441" s="216"/>
      <c r="K441" s="217"/>
      <c r="L441" s="218" t="s">
        <v>458</v>
      </c>
      <c r="M441" s="219">
        <v>43294</v>
      </c>
    </row>
    <row r="442" spans="1:13">
      <c r="A442" s="116">
        <v>11</v>
      </c>
      <c r="B442" s="133" t="str">
        <f>VLOOKUP(A442,'Hiperlinks - refugo'!$B$11:$C$29,2,0)</f>
        <v>PIU Setor Central</v>
      </c>
      <c r="C442" s="120" t="s">
        <v>374</v>
      </c>
      <c r="D442" s="120">
        <v>100</v>
      </c>
      <c r="E442" s="128" t="e">
        <f>VLOOKUP(D442,'Hiperlinks - refugo'!$B$34:$C$47,2,0)</f>
        <v>#N/A</v>
      </c>
      <c r="H442" s="153" t="s">
        <v>586</v>
      </c>
      <c r="I442" s="266" t="s">
        <v>902</v>
      </c>
      <c r="J442" s="135" t="s">
        <v>6</v>
      </c>
      <c r="L442" s="151" t="s">
        <v>458</v>
      </c>
      <c r="M442" s="152">
        <v>43294</v>
      </c>
    </row>
    <row r="443" spans="1:13">
      <c r="A443" s="116">
        <v>11</v>
      </c>
      <c r="B443" s="133" t="str">
        <f>VLOOKUP(A443,'Hiperlinks - refugo'!$B$11:$C$29,2,0)</f>
        <v>PIU Setor Central</v>
      </c>
      <c r="D443" s="120">
        <v>2</v>
      </c>
      <c r="E443" s="128" t="str">
        <f>VLOOKUP(D443,'Hiperlinks - refugo'!$B$34:$C$47,2,0)</f>
        <v>Consulta Pública Inicial</v>
      </c>
      <c r="H443" s="133" t="s">
        <v>903</v>
      </c>
      <c r="I443" s="266" t="s">
        <v>904</v>
      </c>
      <c r="J443" s="135">
        <v>2</v>
      </c>
      <c r="K443" s="129" t="str">
        <f>VLOOKUP(J443,'Hiperlinks - refugo'!$B$2:$C$9,2,0)</f>
        <v>Consulta Caderno</v>
      </c>
      <c r="L443" s="176" t="s">
        <v>458</v>
      </c>
      <c r="M443" s="152">
        <v>43294</v>
      </c>
    </row>
    <row r="444" spans="1:13">
      <c r="A444" s="116">
        <v>11</v>
      </c>
      <c r="B444" s="133" t="str">
        <f>VLOOKUP(A444,'Hiperlinks - refugo'!$B$11:$C$29,2,0)</f>
        <v>PIU Setor Central</v>
      </c>
      <c r="D444" s="120">
        <v>2</v>
      </c>
      <c r="E444" s="128" t="str">
        <f>VLOOKUP(D444,'Hiperlinks - refugo'!$B$34:$C$47,2,0)</f>
        <v>Consulta Pública Inicial</v>
      </c>
      <c r="H444" s="133" t="s">
        <v>906</v>
      </c>
      <c r="I444" s="267" t="s">
        <v>905</v>
      </c>
      <c r="J444" s="135">
        <v>2</v>
      </c>
      <c r="K444" s="137" t="str">
        <f>VLOOKUP(J444,'Hiperlinks - refugo'!$B$2:$C$9,2,0)</f>
        <v>Consulta Caderno</v>
      </c>
      <c r="L444" s="176" t="s">
        <v>458</v>
      </c>
      <c r="M444" s="152">
        <v>43294</v>
      </c>
    </row>
    <row r="445" spans="1:13">
      <c r="A445" s="116">
        <v>11</v>
      </c>
      <c r="B445" s="133" t="str">
        <f>VLOOKUP(A445,'Hiperlinks - refugo'!$B$11:$C$29,2,0)</f>
        <v>PIU Setor Central</v>
      </c>
      <c r="D445" s="120">
        <v>2</v>
      </c>
      <c r="E445" s="128" t="str">
        <f>VLOOKUP(D445,'Hiperlinks - refugo'!$B$34:$C$47,2,0)</f>
        <v>Consulta Pública Inicial</v>
      </c>
      <c r="H445" s="133" t="s">
        <v>908</v>
      </c>
      <c r="I445" s="267" t="s">
        <v>907</v>
      </c>
      <c r="J445" s="135">
        <v>2</v>
      </c>
      <c r="K445" s="137" t="str">
        <f>VLOOKUP(J445,'Hiperlinks - refugo'!$B$2:$C$9,2,0)</f>
        <v>Consulta Caderno</v>
      </c>
      <c r="L445" s="176" t="s">
        <v>458</v>
      </c>
      <c r="M445" s="152">
        <v>43294</v>
      </c>
    </row>
    <row r="446" spans="1:13">
      <c r="A446" s="116">
        <v>11</v>
      </c>
      <c r="B446" s="133" t="str">
        <f>VLOOKUP(A446,'Hiperlinks - refugo'!$B$11:$C$29,2,0)</f>
        <v>PIU Setor Central</v>
      </c>
      <c r="D446" s="120">
        <v>2</v>
      </c>
      <c r="E446" s="128" t="str">
        <f>VLOOKUP(D446,'Hiperlinks - refugo'!$B$34:$C$47,2,0)</f>
        <v>Consulta Pública Inicial</v>
      </c>
      <c r="H446" s="133" t="s">
        <v>909</v>
      </c>
      <c r="I446" s="267" t="s">
        <v>910</v>
      </c>
      <c r="J446" s="135">
        <v>2</v>
      </c>
      <c r="K446" s="137" t="str">
        <f>VLOOKUP(J446,'Hiperlinks - refugo'!$B$2:$C$9,2,0)</f>
        <v>Consulta Caderno</v>
      </c>
      <c r="L446" s="176" t="s">
        <v>458</v>
      </c>
      <c r="M446" s="152">
        <v>43294</v>
      </c>
    </row>
    <row r="447" spans="1:13" ht="14.25" customHeight="1">
      <c r="A447" s="116">
        <v>11</v>
      </c>
      <c r="B447" s="133" t="str">
        <f>VLOOKUP(A447,'Hiperlinks - refugo'!$B$11:$C$29,2,0)</f>
        <v>PIU Setor Central</v>
      </c>
      <c r="D447" s="120">
        <v>1</v>
      </c>
      <c r="E447" s="128" t="str">
        <f>VLOOKUP(D447,'Hiperlinks - refugo'!$B$34:$C$47,2,0)</f>
        <v>Proposição</v>
      </c>
      <c r="H447" s="133" t="s">
        <v>914</v>
      </c>
      <c r="I447" s="267" t="s">
        <v>911</v>
      </c>
      <c r="M447" s="152">
        <v>43294</v>
      </c>
    </row>
    <row r="448" spans="1:13">
      <c r="A448" s="116">
        <v>11</v>
      </c>
      <c r="B448" s="133" t="str">
        <f>VLOOKUP(A448,'Hiperlinks - refugo'!$B$11:$C$29,2,0)</f>
        <v>PIU Setor Central</v>
      </c>
      <c r="D448" s="120">
        <v>1</v>
      </c>
      <c r="E448" s="128" t="str">
        <f>VLOOKUP(D448,'Hiperlinks - refugo'!$B$34:$C$47,2,0)</f>
        <v>Proposição</v>
      </c>
      <c r="H448" s="133" t="s">
        <v>913</v>
      </c>
      <c r="I448" s="267" t="s">
        <v>912</v>
      </c>
      <c r="M448" s="152">
        <v>43294</v>
      </c>
    </row>
    <row r="449" spans="1:13">
      <c r="A449" s="116">
        <v>7</v>
      </c>
      <c r="B449" s="133" t="str">
        <f>VLOOKUP(A449,'Hiperlinks - refugo'!$B$11:$C$29,2,0)</f>
        <v>PIU Anhembi</v>
      </c>
      <c r="D449" s="120">
        <v>2</v>
      </c>
      <c r="E449" s="128" t="str">
        <f>VLOOKUP(D449,'Hiperlinks - refugo'!$B$34:$C$47,2,0)</f>
        <v>Consulta Pública Inicial</v>
      </c>
      <c r="H449" s="133" t="s">
        <v>916</v>
      </c>
      <c r="I449" s="267" t="s">
        <v>915</v>
      </c>
      <c r="J449" s="135">
        <v>2</v>
      </c>
      <c r="K449" s="137" t="str">
        <f>VLOOKUP(J449,'Hiperlinks - refugo'!$B$2:$C$9,2,0)</f>
        <v>Consulta Caderno</v>
      </c>
      <c r="L449" s="176" t="s">
        <v>458</v>
      </c>
      <c r="M449" s="152">
        <v>43300</v>
      </c>
    </row>
    <row r="450" spans="1:13">
      <c r="A450" s="116">
        <v>7</v>
      </c>
      <c r="B450" s="133" t="str">
        <f>VLOOKUP(A450,'Hiperlinks - refugo'!$B$11:$C$29,2,0)</f>
        <v>PIU Anhembi</v>
      </c>
      <c r="D450" s="120">
        <v>5</v>
      </c>
      <c r="E450" s="128" t="str">
        <f>VLOOKUP(D450,'Hiperlinks - refugo'!$B$34:$C$47,2,0)</f>
        <v>Discussão Pública</v>
      </c>
      <c r="H450" s="133" t="s">
        <v>917</v>
      </c>
      <c r="I450" s="267" t="s">
        <v>919</v>
      </c>
      <c r="J450" s="135">
        <v>2</v>
      </c>
      <c r="K450" s="137" t="str">
        <f>VLOOKUP(J450,'Hiperlinks - refugo'!$B$2:$C$9,2,0)</f>
        <v>Consulta Caderno</v>
      </c>
      <c r="L450" s="176" t="s">
        <v>458</v>
      </c>
      <c r="M450" s="152">
        <v>43311</v>
      </c>
    </row>
    <row r="451" spans="1:13">
      <c r="A451" s="116">
        <v>7</v>
      </c>
      <c r="B451" s="133" t="str">
        <f>VLOOKUP(A451,'Hiperlinks - refugo'!$B$11:$C$29,2,0)</f>
        <v>PIU Anhembi</v>
      </c>
      <c r="D451" s="120">
        <v>100</v>
      </c>
      <c r="E451" s="128" t="e">
        <f>VLOOKUP(D451,'Hiperlinks - refugo'!$B$34:$C$47,2,0)</f>
        <v>#N/A</v>
      </c>
      <c r="H451" s="153" t="s">
        <v>586</v>
      </c>
      <c r="I451" s="267" t="s">
        <v>918</v>
      </c>
      <c r="J451" s="135">
        <v>2</v>
      </c>
      <c r="K451" s="137" t="str">
        <f>VLOOKUP(J451,'Hiperlinks - refugo'!$B$2:$C$9,2,0)</f>
        <v>Consulta Caderno</v>
      </c>
      <c r="L451" s="176" t="s">
        <v>458</v>
      </c>
      <c r="M451" s="152">
        <v>43311</v>
      </c>
    </row>
    <row r="452" spans="1:13">
      <c r="A452" s="124">
        <v>2</v>
      </c>
      <c r="B452" s="131" t="str">
        <f>VLOOKUP(A452,'Hiperlinks - refugo'!$B$11:$C$29,2,0)</f>
        <v>PIU Vila Leopoldina</v>
      </c>
      <c r="C452" s="125"/>
      <c r="D452" s="125">
        <v>5</v>
      </c>
      <c r="E452" s="128" t="str">
        <f>VLOOKUP(D452,'Hiperlinks - refugo'!$B$34:$C$47,2,0)</f>
        <v>Discussão Pública</v>
      </c>
      <c r="F452" s="125"/>
      <c r="G452" s="125"/>
      <c r="H452" s="131" t="s">
        <v>931</v>
      </c>
      <c r="I452" s="270" t="s">
        <v>925</v>
      </c>
      <c r="J452" s="127">
        <v>5</v>
      </c>
      <c r="K452" s="132" t="str">
        <f>VLOOKUP(J452,'Hiperlinks - refugo'!$B$2:$C$9,2,0)</f>
        <v>Reuniões Bilateriais</v>
      </c>
      <c r="L452" s="179" t="s">
        <v>458</v>
      </c>
      <c r="M452" s="152">
        <v>43315</v>
      </c>
    </row>
    <row r="453" spans="1:13">
      <c r="A453" s="124">
        <v>2</v>
      </c>
      <c r="B453" s="131" t="str">
        <f>VLOOKUP(A453,'Hiperlinks - refugo'!$B$11:$C$29,2,0)</f>
        <v>PIU Vila Leopoldina</v>
      </c>
      <c r="C453" s="125"/>
      <c r="D453" s="125">
        <v>5</v>
      </c>
      <c r="E453" s="128" t="str">
        <f>VLOOKUP(D453,'Hiperlinks - refugo'!$B$34:$C$47,2,0)</f>
        <v>Discussão Pública</v>
      </c>
      <c r="F453" s="125"/>
      <c r="G453" s="125"/>
      <c r="H453" s="131" t="s">
        <v>927</v>
      </c>
      <c r="I453" s="263" t="s">
        <v>932</v>
      </c>
      <c r="J453" s="127">
        <v>5</v>
      </c>
      <c r="K453" s="132" t="str">
        <f>VLOOKUP(J453,'Hiperlinks - refugo'!$B$2:$C$9,2,0)</f>
        <v>Reuniões Bilateriais</v>
      </c>
      <c r="L453" s="179" t="s">
        <v>458</v>
      </c>
      <c r="M453" s="152">
        <v>43315</v>
      </c>
    </row>
    <row r="454" spans="1:13">
      <c r="A454" s="124">
        <v>2</v>
      </c>
      <c r="B454" s="131" t="str">
        <f>VLOOKUP(A454,'Hiperlinks - refugo'!$B$11:$C$29,2,0)</f>
        <v>PIU Vila Leopoldina</v>
      </c>
      <c r="C454" s="125"/>
      <c r="D454" s="125">
        <v>5</v>
      </c>
      <c r="E454" s="128" t="str">
        <f>VLOOKUP(D454,'Hiperlinks - refugo'!$B$34:$C$47,2,0)</f>
        <v>Discussão Pública</v>
      </c>
      <c r="F454" s="125"/>
      <c r="G454" s="125"/>
      <c r="H454" s="131" t="s">
        <v>954</v>
      </c>
      <c r="I454" s="270" t="s">
        <v>953</v>
      </c>
      <c r="J454" s="127">
        <v>5</v>
      </c>
      <c r="K454" s="132" t="str">
        <f>VLOOKUP(J454,'Hiperlinks - refugo'!$B$2:$C$9,2,0)</f>
        <v>Reuniões Bilateriais</v>
      </c>
      <c r="L454" s="179" t="s">
        <v>458</v>
      </c>
      <c r="M454" s="152">
        <v>43328</v>
      </c>
    </row>
    <row r="455" spans="1:13">
      <c r="A455" s="124">
        <v>2</v>
      </c>
      <c r="B455" s="131" t="str">
        <f>VLOOKUP(A455,'Hiperlinks - refugo'!$B$11:$C$29,2,0)</f>
        <v>PIU Vila Leopoldina</v>
      </c>
      <c r="C455" s="125"/>
      <c r="D455" s="125">
        <v>5</v>
      </c>
      <c r="E455" s="128" t="str">
        <f>VLOOKUP(D455,'Hiperlinks - refugo'!$B$34:$C$47,2,0)</f>
        <v>Discussão Pública</v>
      </c>
      <c r="F455" s="125"/>
      <c r="G455" s="125"/>
      <c r="H455" s="131" t="s">
        <v>928</v>
      </c>
      <c r="I455" s="270" t="s">
        <v>924</v>
      </c>
      <c r="J455" s="127">
        <v>5</v>
      </c>
      <c r="K455" s="132" t="str">
        <f>VLOOKUP(J455,'Hiperlinks - refugo'!$B$2:$C$9,2,0)</f>
        <v>Reuniões Bilateriais</v>
      </c>
      <c r="L455" s="179" t="s">
        <v>458</v>
      </c>
      <c r="M455" s="152">
        <v>43315</v>
      </c>
    </row>
    <row r="456" spans="1:13">
      <c r="A456" s="124">
        <v>2</v>
      </c>
      <c r="B456" s="131" t="str">
        <f>VLOOKUP(A456,'Hiperlinks - refugo'!$B$11:$C$29,2,0)</f>
        <v>PIU Vila Leopoldina</v>
      </c>
      <c r="C456" s="125"/>
      <c r="D456" s="125">
        <v>5</v>
      </c>
      <c r="E456" s="128" t="str">
        <f>VLOOKUP(D456,'Hiperlinks - refugo'!$B$34:$C$47,2,0)</f>
        <v>Discussão Pública</v>
      </c>
      <c r="F456" s="125"/>
      <c r="G456" s="125"/>
      <c r="H456" s="131" t="s">
        <v>926</v>
      </c>
      <c r="I456" s="270" t="s">
        <v>933</v>
      </c>
      <c r="J456" s="127">
        <v>5</v>
      </c>
      <c r="K456" s="132" t="str">
        <f>VLOOKUP(J456,'Hiperlinks - refugo'!$B$2:$C$9,2,0)</f>
        <v>Reuniões Bilateriais</v>
      </c>
      <c r="L456" s="179" t="s">
        <v>458</v>
      </c>
      <c r="M456" s="152">
        <v>43315</v>
      </c>
    </row>
    <row r="457" spans="1:13">
      <c r="A457" s="124">
        <v>2</v>
      </c>
      <c r="B457" s="131" t="str">
        <f>VLOOKUP(A457,'Hiperlinks - refugo'!$B$11:$C$29,2,0)</f>
        <v>PIU Vila Leopoldina</v>
      </c>
      <c r="C457" s="125"/>
      <c r="D457" s="125">
        <v>5</v>
      </c>
      <c r="E457" s="128" t="str">
        <f>VLOOKUP(D457,'Hiperlinks - refugo'!$B$34:$C$47,2,0)</f>
        <v>Discussão Pública</v>
      </c>
      <c r="F457" s="125"/>
      <c r="G457" s="125"/>
      <c r="H457" s="131" t="s">
        <v>955</v>
      </c>
      <c r="I457" s="270" t="s">
        <v>958</v>
      </c>
      <c r="J457" s="127">
        <v>5</v>
      </c>
      <c r="K457" s="132" t="str">
        <f>VLOOKUP(J457,'Hiperlinks - refugo'!$B$2:$C$9,2,0)</f>
        <v>Reuniões Bilateriais</v>
      </c>
      <c r="L457" s="179" t="s">
        <v>458</v>
      </c>
      <c r="M457" s="152">
        <v>43328</v>
      </c>
    </row>
    <row r="458" spans="1:13">
      <c r="A458" s="124">
        <v>2</v>
      </c>
      <c r="B458" s="131" t="str">
        <f>VLOOKUP(A458,'Hiperlinks - refugo'!$B$11:$C$29,2,0)</f>
        <v>PIU Vila Leopoldina</v>
      </c>
      <c r="C458" s="125"/>
      <c r="D458" s="125">
        <v>5</v>
      </c>
      <c r="E458" s="128" t="str">
        <f>VLOOKUP(D458,'Hiperlinks - refugo'!$B$34:$C$47,2,0)</f>
        <v>Discussão Pública</v>
      </c>
      <c r="F458" s="125"/>
      <c r="G458" s="125"/>
      <c r="H458" s="131" t="s">
        <v>929</v>
      </c>
      <c r="I458" s="270" t="s">
        <v>923</v>
      </c>
      <c r="J458" s="127">
        <v>5</v>
      </c>
      <c r="K458" s="132" t="str">
        <f>VLOOKUP(J458,'Hiperlinks - refugo'!$B$2:$C$9,2,0)</f>
        <v>Reuniões Bilateriais</v>
      </c>
      <c r="L458" s="179" t="s">
        <v>458</v>
      </c>
      <c r="M458" s="152">
        <v>43315</v>
      </c>
    </row>
    <row r="459" spans="1:13">
      <c r="A459" s="124">
        <v>2</v>
      </c>
      <c r="B459" s="131" t="str">
        <f>VLOOKUP(A459,'Hiperlinks - refugo'!$B$11:$C$29,2,0)</f>
        <v>PIU Vila Leopoldina</v>
      </c>
      <c r="C459" s="125"/>
      <c r="D459" s="125">
        <v>5</v>
      </c>
      <c r="E459" s="128" t="str">
        <f>VLOOKUP(D459,'Hiperlinks - refugo'!$B$34:$C$47,2,0)</f>
        <v>Discussão Pública</v>
      </c>
      <c r="F459" s="125"/>
      <c r="G459" s="125"/>
      <c r="H459" s="131" t="s">
        <v>956</v>
      </c>
      <c r="I459" s="270" t="s">
        <v>959</v>
      </c>
      <c r="J459" s="127">
        <v>5</v>
      </c>
      <c r="K459" s="132" t="str">
        <f>VLOOKUP(J459,'Hiperlinks - refugo'!$B$2:$C$9,2,0)</f>
        <v>Reuniões Bilateriais</v>
      </c>
      <c r="L459" s="179" t="s">
        <v>458</v>
      </c>
      <c r="M459" s="152">
        <v>43328</v>
      </c>
    </row>
    <row r="460" spans="1:13">
      <c r="A460" s="124">
        <v>5</v>
      </c>
      <c r="B460" s="131" t="str">
        <f>VLOOKUP(A460,'Hiperlinks - refugo'!$B$11:$C$29,2,0)</f>
        <v>PIU Arco Jurubatuba</v>
      </c>
      <c r="C460" s="125"/>
      <c r="D460" s="125">
        <v>200</v>
      </c>
      <c r="E460" s="128" t="str">
        <f>VLOOKUP(D460,'Hiperlinks - refugo'!$B$34:$C$47,2,0)</f>
        <v>Processo Administrativo</v>
      </c>
      <c r="F460" s="125"/>
      <c r="G460" s="125"/>
      <c r="H460" s="131" t="s">
        <v>941</v>
      </c>
      <c r="I460" s="270" t="s">
        <v>922</v>
      </c>
      <c r="J460" s="127"/>
      <c r="K460" s="132" t="s">
        <v>921</v>
      </c>
      <c r="L460" s="179" t="s">
        <v>462</v>
      </c>
      <c r="M460" s="152">
        <v>43315</v>
      </c>
    </row>
    <row r="461" spans="1:13">
      <c r="A461" s="124">
        <v>5</v>
      </c>
      <c r="B461" s="131" t="str">
        <f>VLOOKUP(A461,'Hiperlinks - refugo'!$B$11:$C$29,2,0)</f>
        <v>PIU Arco Jurubatuba</v>
      </c>
      <c r="C461" s="125"/>
      <c r="D461" s="125">
        <v>200</v>
      </c>
      <c r="E461" s="128" t="str">
        <f>VLOOKUP(D461,'Hiperlinks - refugo'!$B$34:$C$47,2,0)</f>
        <v>Processo Administrativo</v>
      </c>
      <c r="F461" s="125"/>
      <c r="G461" s="125"/>
      <c r="H461" s="131" t="s">
        <v>934</v>
      </c>
      <c r="I461" s="270" t="s">
        <v>935</v>
      </c>
      <c r="J461" s="127"/>
      <c r="K461" s="132" t="s">
        <v>921</v>
      </c>
      <c r="L461" s="179" t="s">
        <v>462</v>
      </c>
      <c r="M461" s="152">
        <v>43318</v>
      </c>
    </row>
    <row r="462" spans="1:13">
      <c r="A462" s="124">
        <v>7</v>
      </c>
      <c r="B462" s="131" t="str">
        <f>VLOOKUP(A462,'Hiperlinks - refugo'!$B$11:$C$29,2,0)</f>
        <v>PIU Anhembi</v>
      </c>
      <c r="C462" s="125"/>
      <c r="D462" s="125">
        <v>200</v>
      </c>
      <c r="E462" s="128" t="str">
        <f>VLOOKUP(D462,'Hiperlinks - refugo'!$B$34:$C$47,2,0)</f>
        <v>Processo Administrativo</v>
      </c>
      <c r="F462" s="125"/>
      <c r="G462" s="125"/>
      <c r="H462" s="131" t="s">
        <v>940</v>
      </c>
      <c r="I462" s="263" t="s">
        <v>936</v>
      </c>
      <c r="J462" s="127"/>
      <c r="K462" s="132" t="s">
        <v>921</v>
      </c>
      <c r="L462" s="179" t="s">
        <v>462</v>
      </c>
      <c r="M462" s="152">
        <v>43318</v>
      </c>
    </row>
    <row r="463" spans="1:13">
      <c r="A463" s="124">
        <v>8</v>
      </c>
      <c r="B463" s="131" t="str">
        <f>VLOOKUP(A463,'Hiperlinks - refugo'!$B$11:$C$29,2,0)</f>
        <v>PIU Pacaembu</v>
      </c>
      <c r="C463" s="125"/>
      <c r="D463" s="125">
        <v>200</v>
      </c>
      <c r="E463" s="128" t="str">
        <f>VLOOKUP(D463,'Hiperlinks - refugo'!$B$34:$C$47,2,0)</f>
        <v>Processo Administrativo</v>
      </c>
      <c r="F463" s="125"/>
      <c r="G463" s="125"/>
      <c r="H463" s="131" t="s">
        <v>939</v>
      </c>
      <c r="I463" s="270" t="s">
        <v>937</v>
      </c>
      <c r="J463" s="127"/>
      <c r="K463" s="132" t="s">
        <v>921</v>
      </c>
      <c r="L463" s="179" t="s">
        <v>462</v>
      </c>
      <c r="M463" s="152">
        <v>43318</v>
      </c>
    </row>
    <row r="464" spans="1:13">
      <c r="A464" s="124">
        <v>8</v>
      </c>
      <c r="B464" s="131" t="str">
        <f>VLOOKUP(A464,'Hiperlinks - refugo'!$B$11:$C$29,2,0)</f>
        <v>PIU Pacaembu</v>
      </c>
      <c r="C464" s="125"/>
      <c r="D464" s="125">
        <v>200</v>
      </c>
      <c r="E464" s="128" t="str">
        <f>VLOOKUP(D464,'Hiperlinks - refugo'!$B$34:$C$47,2,0)</f>
        <v>Processo Administrativo</v>
      </c>
      <c r="F464" s="125"/>
      <c r="G464" s="125"/>
      <c r="H464" s="131" t="s">
        <v>938</v>
      </c>
      <c r="I464" s="263" t="s">
        <v>942</v>
      </c>
      <c r="J464" s="127"/>
      <c r="K464" s="132" t="s">
        <v>921</v>
      </c>
      <c r="L464" s="179" t="s">
        <v>462</v>
      </c>
      <c r="M464" s="152">
        <v>43318</v>
      </c>
    </row>
    <row r="465" spans="1:31" s="280" customFormat="1">
      <c r="A465" s="126">
        <v>9</v>
      </c>
      <c r="B465" s="132" t="str">
        <f>VLOOKUP(A465,'Hiperlinks - refugo'!$B$11:$C$29,2,0)</f>
        <v>PIU Vila Olímpia</v>
      </c>
      <c r="C465" s="127"/>
      <c r="D465" s="127">
        <v>200</v>
      </c>
      <c r="E465" s="129" t="str">
        <f>VLOOKUP(D465,'Hiperlinks - refugo'!$B$34:$C$47,2,0)</f>
        <v>Processo Administrativo</v>
      </c>
      <c r="F465" s="127"/>
      <c r="G465" s="127"/>
      <c r="H465" s="132" t="s">
        <v>1142</v>
      </c>
      <c r="I465" s="292" t="s">
        <v>1143</v>
      </c>
      <c r="J465" s="127"/>
      <c r="K465" s="132"/>
      <c r="L465" s="281" t="s">
        <v>462</v>
      </c>
      <c r="M465" s="201">
        <v>43504</v>
      </c>
      <c r="N465" s="293"/>
      <c r="O465" s="1" t="s">
        <v>961</v>
      </c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</row>
    <row r="466" spans="1:31">
      <c r="A466" s="124">
        <v>10</v>
      </c>
      <c r="B466" s="131" t="str">
        <f>VLOOKUP(A466,'Hiperlinks - refugo'!$B$11:$C$29,2,0)</f>
        <v>PIU Nações Unidas</v>
      </c>
      <c r="C466" s="125"/>
      <c r="D466" s="125">
        <v>200</v>
      </c>
      <c r="E466" s="128" t="str">
        <f>VLOOKUP(D466,'Hiperlinks - refugo'!$B$34:$C$47,2,0)</f>
        <v>Processo Administrativo</v>
      </c>
      <c r="F466" s="125"/>
      <c r="G466" s="125"/>
      <c r="H466" s="131" t="s">
        <v>11</v>
      </c>
      <c r="I466" s="270" t="s">
        <v>943</v>
      </c>
      <c r="J466" s="127"/>
      <c r="K466" s="132" t="s">
        <v>921</v>
      </c>
      <c r="L466" s="179" t="s">
        <v>462</v>
      </c>
      <c r="M466" s="152">
        <v>43318</v>
      </c>
    </row>
    <row r="467" spans="1:31">
      <c r="A467" s="124">
        <v>11</v>
      </c>
      <c r="B467" s="131" t="str">
        <f>VLOOKUP(A467,'Hiperlinks - refugo'!$B$11:$C$29,2,0)</f>
        <v>PIU Setor Central</v>
      </c>
      <c r="C467" s="125"/>
      <c r="D467" s="125">
        <v>200</v>
      </c>
      <c r="E467" s="128" t="str">
        <f>VLOOKUP(D467,'Hiperlinks - refugo'!$B$34:$C$47,2,0)</f>
        <v>Processo Administrativo</v>
      </c>
      <c r="F467" s="125"/>
      <c r="G467" s="125"/>
      <c r="H467" s="131" t="s">
        <v>384</v>
      </c>
      <c r="I467" s="270" t="s">
        <v>944</v>
      </c>
      <c r="J467" s="127"/>
      <c r="K467" s="132" t="s">
        <v>921</v>
      </c>
      <c r="L467" s="179" t="s">
        <v>462</v>
      </c>
      <c r="M467" s="152">
        <v>43318</v>
      </c>
    </row>
    <row r="468" spans="1:31">
      <c r="A468" s="124">
        <v>17</v>
      </c>
      <c r="B468" s="131" t="str">
        <f>VLOOKUP(A468,'Hiperlinks - refugo'!$B$11:$C$29,2,0)</f>
        <v>PIU Terminal Capelinha</v>
      </c>
      <c r="C468" s="125"/>
      <c r="D468" s="125">
        <v>200</v>
      </c>
      <c r="E468" s="128" t="str">
        <f>VLOOKUP(D468,'Hiperlinks - refugo'!$B$34:$C$47,2,0)</f>
        <v>Processo Administrativo</v>
      </c>
      <c r="F468" s="125"/>
      <c r="G468" s="125"/>
      <c r="H468" s="131" t="s">
        <v>381</v>
      </c>
      <c r="I468" s="270" t="s">
        <v>947</v>
      </c>
      <c r="J468" s="127"/>
      <c r="K468" s="132" t="s">
        <v>921</v>
      </c>
      <c r="L468" s="179" t="s">
        <v>462</v>
      </c>
      <c r="M468" s="152">
        <v>43318</v>
      </c>
    </row>
    <row r="469" spans="1:31">
      <c r="A469" s="124">
        <v>18</v>
      </c>
      <c r="B469" s="131" t="str">
        <f>VLOOKUP(A469,'Hiperlinks - refugo'!$B$11:$C$29,2,0)</f>
        <v>PIU Terminal Campo Limpo</v>
      </c>
      <c r="C469" s="125"/>
      <c r="D469" s="125">
        <v>200</v>
      </c>
      <c r="E469" s="128" t="str">
        <f>VLOOKUP(D469,'Hiperlinks - refugo'!$B$34:$C$47,2,0)</f>
        <v>Processo Administrativo</v>
      </c>
      <c r="F469" s="125"/>
      <c r="G469" s="125"/>
      <c r="H469" s="131" t="s">
        <v>381</v>
      </c>
      <c r="I469" s="270" t="s">
        <v>947</v>
      </c>
      <c r="J469" s="127"/>
      <c r="K469" s="132" t="s">
        <v>921</v>
      </c>
      <c r="L469" s="179" t="s">
        <v>462</v>
      </c>
      <c r="M469" s="152">
        <v>43318</v>
      </c>
    </row>
    <row r="470" spans="1:31">
      <c r="A470" s="124">
        <v>19</v>
      </c>
      <c r="B470" s="131" t="str">
        <f>VLOOKUP(A470,'Hiperlinks - refugo'!$B$11:$C$29,2,0)</f>
        <v>PIU Terminal Princesa Isabel</v>
      </c>
      <c r="C470" s="125"/>
      <c r="D470" s="125">
        <v>200</v>
      </c>
      <c r="E470" s="128" t="str">
        <f>VLOOKUP(D470,'Hiperlinks - refugo'!$B$34:$C$47,2,0)</f>
        <v>Processo Administrativo</v>
      </c>
      <c r="F470" s="125"/>
      <c r="G470" s="125"/>
      <c r="H470" s="131" t="s">
        <v>945</v>
      </c>
      <c r="I470" s="270" t="s">
        <v>946</v>
      </c>
      <c r="J470" s="127"/>
      <c r="K470" s="132" t="s">
        <v>921</v>
      </c>
      <c r="L470" s="179" t="s">
        <v>462</v>
      </c>
      <c r="M470" s="152">
        <v>43318</v>
      </c>
    </row>
    <row r="471" spans="1:31">
      <c r="A471" s="124">
        <v>8</v>
      </c>
      <c r="B471" s="131" t="str">
        <f>VLOOKUP(A471,'Hiperlinks - refugo'!$B$11:$C$29,2,0)</f>
        <v>PIU Pacaembu</v>
      </c>
      <c r="C471" s="125"/>
      <c r="D471" s="125">
        <v>200</v>
      </c>
      <c r="E471" s="128" t="str">
        <f>VLOOKUP(D471,'Hiperlinks - refugo'!$B$34:$C$47,2,0)</f>
        <v>Processo Administrativo</v>
      </c>
      <c r="F471" s="125"/>
      <c r="G471" s="125"/>
      <c r="H471" s="131" t="s">
        <v>948</v>
      </c>
      <c r="I471" s="263" t="s">
        <v>949</v>
      </c>
      <c r="J471" s="127">
        <v>6</v>
      </c>
      <c r="K471" s="132" t="str">
        <f>VLOOKUP(J471,'Hiperlinks - refugo'!$B$2:$C$9,2,0)</f>
        <v>Outros</v>
      </c>
      <c r="L471" s="179" t="s">
        <v>1</v>
      </c>
      <c r="M471" s="152">
        <v>43315</v>
      </c>
    </row>
    <row r="472" spans="1:31">
      <c r="A472" s="116">
        <v>7</v>
      </c>
      <c r="B472" s="133" t="str">
        <f>VLOOKUP(A472,'Hiperlinks - refugo'!$B$11:$C$29,2,0)</f>
        <v>PIU Anhembi</v>
      </c>
      <c r="D472" s="120">
        <v>5</v>
      </c>
      <c r="E472" s="128" t="str">
        <f>VLOOKUP(D472,'Hiperlinks - refugo'!$B$34:$C$47,2,0)</f>
        <v>Discussão Pública</v>
      </c>
      <c r="H472" s="133" t="s">
        <v>917</v>
      </c>
      <c r="I472" s="266" t="s">
        <v>919</v>
      </c>
      <c r="J472" s="135">
        <v>50</v>
      </c>
      <c r="K472" s="137" t="s">
        <v>363</v>
      </c>
      <c r="L472" s="176" t="s">
        <v>458</v>
      </c>
      <c r="M472" s="152">
        <v>43326</v>
      </c>
    </row>
    <row r="473" spans="1:31">
      <c r="A473" s="124">
        <v>2</v>
      </c>
      <c r="B473" s="131" t="str">
        <f>VLOOKUP(A473,'Hiperlinks - refugo'!$B$11:$C$29,2,0)</f>
        <v>PIU Vila Leopoldina</v>
      </c>
      <c r="C473" s="125"/>
      <c r="D473" s="125">
        <v>5</v>
      </c>
      <c r="E473" s="128" t="str">
        <f>VLOOKUP(D473,'Hiperlinks - refugo'!$B$34:$C$47,2,0)</f>
        <v>Discussão Pública</v>
      </c>
      <c r="F473" s="125"/>
      <c r="G473" s="125"/>
      <c r="H473" s="131" t="s">
        <v>930</v>
      </c>
      <c r="I473" s="263" t="s">
        <v>950</v>
      </c>
      <c r="J473" s="127">
        <v>5</v>
      </c>
      <c r="K473" s="132" t="str">
        <f>VLOOKUP(J473,'Hiperlinks - refugo'!$B$2:$C$9,2,0)</f>
        <v>Reuniões Bilateriais</v>
      </c>
      <c r="L473" s="179" t="s">
        <v>458</v>
      </c>
      <c r="M473" s="152">
        <v>43315</v>
      </c>
      <c r="N473" s="285"/>
      <c r="O473" t="s">
        <v>962</v>
      </c>
    </row>
    <row r="474" spans="1:31">
      <c r="A474" s="124">
        <v>2</v>
      </c>
      <c r="B474" s="131" t="str">
        <f>VLOOKUP(A474,'Hiperlinks - refugo'!$B$11:$C$29,2,0)</f>
        <v>PIU Vila Leopoldina</v>
      </c>
      <c r="C474" s="125"/>
      <c r="D474" s="125">
        <v>5</v>
      </c>
      <c r="E474" s="128" t="str">
        <f>VLOOKUP(D474,'Hiperlinks - refugo'!$B$34:$C$47,2,0)</f>
        <v>Discussão Pública</v>
      </c>
      <c r="F474" s="125"/>
      <c r="G474" s="125"/>
      <c r="H474" s="131" t="s">
        <v>951</v>
      </c>
      <c r="I474" s="263" t="s">
        <v>952</v>
      </c>
      <c r="J474" s="127">
        <v>5</v>
      </c>
      <c r="K474" s="132" t="str">
        <f>VLOOKUP(J474,'Hiperlinks - refugo'!$B$2:$C$9,2,0)</f>
        <v>Reuniões Bilateriais</v>
      </c>
      <c r="L474" s="179" t="s">
        <v>458</v>
      </c>
      <c r="M474" s="152">
        <v>43315</v>
      </c>
      <c r="N474" s="285"/>
      <c r="O474" t="s">
        <v>962</v>
      </c>
    </row>
    <row r="475" spans="1:31">
      <c r="A475" s="124">
        <v>2</v>
      </c>
      <c r="B475" s="131" t="str">
        <f>VLOOKUP(A475,'Hiperlinks - refugo'!$B$11:$C$29,2,0)</f>
        <v>PIU Vila Leopoldina</v>
      </c>
      <c r="C475" s="125"/>
      <c r="D475" s="125">
        <v>5</v>
      </c>
      <c r="E475" s="128" t="str">
        <f>VLOOKUP(D475,'Hiperlinks - refugo'!$B$34:$C$47,2,0)</f>
        <v>Discussão Pública</v>
      </c>
      <c r="F475" s="125"/>
      <c r="G475" s="125"/>
      <c r="H475" s="131" t="s">
        <v>957</v>
      </c>
      <c r="I475" s="270" t="s">
        <v>960</v>
      </c>
      <c r="J475" s="127">
        <v>5</v>
      </c>
      <c r="K475" s="132" t="str">
        <f>VLOOKUP(J475,'Hiperlinks - refugo'!$B$2:$C$9,2,0)</f>
        <v>Reuniões Bilateriais</v>
      </c>
      <c r="L475" s="179" t="s">
        <v>458</v>
      </c>
      <c r="M475" s="152">
        <v>43328</v>
      </c>
      <c r="N475" s="285"/>
      <c r="O475" t="s">
        <v>962</v>
      </c>
    </row>
    <row r="476" spans="1:31">
      <c r="A476" s="124">
        <v>19</v>
      </c>
      <c r="B476" s="131" t="str">
        <f>VLOOKUP(A476,'Hiperlinks - refugo'!$B$11:$C$29,2,0)</f>
        <v>PIU Terminal Princesa Isabel</v>
      </c>
      <c r="C476" s="125"/>
      <c r="D476" s="125">
        <v>7</v>
      </c>
      <c r="E476" s="128" t="str">
        <f>VLOOKUP(D476,'Hiperlinks - refugo'!$B$34:$C$47,2,0)</f>
        <v>Encaminhamento Jurídico</v>
      </c>
      <c r="F476" s="125"/>
      <c r="G476" s="125"/>
      <c r="H476" s="131" t="s">
        <v>964</v>
      </c>
      <c r="I476" s="271" t="s">
        <v>963</v>
      </c>
      <c r="J476" s="127">
        <v>7</v>
      </c>
      <c r="K476" s="129" t="str">
        <f>VLOOKUP(J476,'Hiperlinks - refugo'!$B$2:$C$9,2,0)</f>
        <v>Projeto Final</v>
      </c>
      <c r="L476" s="151" t="s">
        <v>423</v>
      </c>
      <c r="M476" s="152">
        <v>43329</v>
      </c>
      <c r="N476" s="285"/>
    </row>
    <row r="477" spans="1:31">
      <c r="A477" s="124">
        <v>19</v>
      </c>
      <c r="B477" s="131" t="str">
        <f>VLOOKUP(A477,'Hiperlinks - refugo'!$B$11:$C$29,2,0)</f>
        <v>PIU Terminal Princesa Isabel</v>
      </c>
      <c r="C477" s="125"/>
      <c r="D477" s="125">
        <v>200</v>
      </c>
      <c r="E477" s="128" t="str">
        <f>VLOOKUP(D477,'Hiperlinks - refugo'!$B$34:$C$47,2,0)</f>
        <v>Processo Administrativo</v>
      </c>
      <c r="F477" s="125"/>
      <c r="G477" s="125"/>
      <c r="H477" s="131" t="s">
        <v>965</v>
      </c>
      <c r="I477" s="263" t="s">
        <v>966</v>
      </c>
      <c r="J477" s="127"/>
      <c r="K477" s="132" t="s">
        <v>921</v>
      </c>
      <c r="L477" s="179" t="s">
        <v>462</v>
      </c>
      <c r="M477" s="152">
        <v>43329</v>
      </c>
      <c r="N477" s="285"/>
    </row>
    <row r="478" spans="1:31">
      <c r="A478" s="124">
        <v>20</v>
      </c>
      <c r="B478" s="131" t="str">
        <f>VLOOKUP(A478,'Hiperlinks - refugo'!$B$11:$C$30,2,0)</f>
        <v>Minhocão</v>
      </c>
      <c r="C478" s="125"/>
      <c r="D478" s="125">
        <v>11</v>
      </c>
      <c r="E478" s="128" t="str">
        <f>VLOOKUP(D478,'Hiperlinks - refugo'!$B$34:$C$47,2,0)</f>
        <v>Em prospecção</v>
      </c>
      <c r="F478" s="125"/>
      <c r="G478" s="125"/>
      <c r="H478" s="131" t="s">
        <v>968</v>
      </c>
      <c r="I478" s="263" t="s">
        <v>967</v>
      </c>
      <c r="J478" s="127"/>
      <c r="K478" s="132" t="s">
        <v>969</v>
      </c>
      <c r="L478" s="179" t="s">
        <v>599</v>
      </c>
      <c r="M478" s="152">
        <v>43333</v>
      </c>
      <c r="N478" s="285"/>
    </row>
    <row r="479" spans="1:31">
      <c r="A479" s="124">
        <v>19</v>
      </c>
      <c r="B479" s="131" t="str">
        <f>VLOOKUP(A479,'Hiperlinks - refugo'!$B$11:$C$29,2,0)</f>
        <v>PIU Terminal Princesa Isabel</v>
      </c>
      <c r="C479" s="125"/>
      <c r="D479" s="125">
        <v>8</v>
      </c>
      <c r="E479" s="128" t="str">
        <f>VLOOKUP(D479,'Hiperlinks - refugo'!$B$34:$C$47,2,0)</f>
        <v>Implantação</v>
      </c>
      <c r="F479" s="125"/>
      <c r="G479" s="125"/>
      <c r="H479" s="131" t="s">
        <v>888</v>
      </c>
      <c r="I479" s="270" t="s">
        <v>971</v>
      </c>
      <c r="J479" s="127">
        <v>6</v>
      </c>
      <c r="K479" s="132" t="str">
        <f>VLOOKUP(J479,'Hiperlinks - refugo'!$B$2:$C$9,2,0)</f>
        <v>Outros</v>
      </c>
      <c r="L479" s="179" t="s">
        <v>885</v>
      </c>
      <c r="M479" s="152">
        <v>43333</v>
      </c>
      <c r="N479" s="285"/>
    </row>
    <row r="480" spans="1:31">
      <c r="A480" s="124">
        <v>19</v>
      </c>
      <c r="B480" s="131" t="str">
        <f>VLOOKUP(A480,'Hiperlinks - refugo'!$B$11:$C$29,2,0)</f>
        <v>PIU Terminal Princesa Isabel</v>
      </c>
      <c r="C480" s="125"/>
      <c r="D480" s="125">
        <v>8</v>
      </c>
      <c r="E480" s="128" t="str">
        <f>VLOOKUP(D480,'Hiperlinks - refugo'!$B$34:$C$47,2,0)</f>
        <v>Implantação</v>
      </c>
      <c r="F480" s="125"/>
      <c r="G480" s="125"/>
      <c r="H480" s="131" t="s">
        <v>972</v>
      </c>
      <c r="I480" s="263" t="s">
        <v>973</v>
      </c>
      <c r="J480" s="127">
        <v>6</v>
      </c>
      <c r="K480" s="132" t="str">
        <f>VLOOKUP(J480,'Hiperlinks - refugo'!$B$2:$C$9,2,0)</f>
        <v>Outros</v>
      </c>
      <c r="L480" s="179" t="s">
        <v>885</v>
      </c>
      <c r="M480" s="152">
        <v>43333</v>
      </c>
      <c r="N480" s="285"/>
    </row>
    <row r="481" spans="1:14">
      <c r="A481" s="124">
        <v>11</v>
      </c>
      <c r="B481" s="131" t="str">
        <f>VLOOKUP(A481,'Hiperlinks - refugo'!$B$11:$C$29,2,0)</f>
        <v>PIU Setor Central</v>
      </c>
      <c r="C481" s="125"/>
      <c r="D481" s="125">
        <v>2</v>
      </c>
      <c r="E481" s="128" t="str">
        <f>VLOOKUP(D481,'Hiperlinks - refugo'!$B$34:$C$47,2,0)</f>
        <v>Consulta Pública Inicial</v>
      </c>
      <c r="F481" s="125"/>
      <c r="G481" s="125" t="s">
        <v>609</v>
      </c>
      <c r="H481" s="131" t="s">
        <v>976</v>
      </c>
      <c r="I481" s="262" t="s">
        <v>975</v>
      </c>
      <c r="J481" s="127">
        <v>1</v>
      </c>
      <c r="K481" s="129" t="str">
        <f>VLOOKUP(J481,'Hiperlinks - refugo'!$B$2:$C$9,2,0)</f>
        <v>Consulta Instâncias</v>
      </c>
      <c r="L481" s="151" t="s">
        <v>974</v>
      </c>
      <c r="M481" s="152">
        <v>43335</v>
      </c>
      <c r="N481" s="285"/>
    </row>
    <row r="482" spans="1:14">
      <c r="A482" s="124">
        <v>11</v>
      </c>
      <c r="B482" s="131" t="str">
        <f>VLOOKUP(A482,'Hiperlinks - refugo'!$B$11:$C$29,2,0)</f>
        <v>PIU Setor Central</v>
      </c>
      <c r="C482" s="125"/>
      <c r="D482" s="125">
        <v>2</v>
      </c>
      <c r="E482" s="128" t="str">
        <f>VLOOKUP(D482,'Hiperlinks - refugo'!$B$34:$C$47,2,0)</f>
        <v>Consulta Pública Inicial</v>
      </c>
      <c r="F482" s="125"/>
      <c r="G482" s="125" t="s">
        <v>609</v>
      </c>
      <c r="H482" s="131" t="s">
        <v>977</v>
      </c>
      <c r="I482" s="263" t="s">
        <v>988</v>
      </c>
      <c r="J482" s="127">
        <v>5</v>
      </c>
      <c r="K482" s="132" t="str">
        <f>VLOOKUP(J482,'Hiperlinks - refugo'!$B$2:$C$9,2,0)</f>
        <v>Reuniões Bilateriais</v>
      </c>
      <c r="L482" s="151" t="s">
        <v>377</v>
      </c>
      <c r="M482" s="152">
        <v>43336</v>
      </c>
      <c r="N482" s="285"/>
    </row>
    <row r="483" spans="1:14">
      <c r="A483" s="124">
        <v>11</v>
      </c>
      <c r="B483" s="131" t="str">
        <f>VLOOKUP(A483,'Hiperlinks - refugo'!$B$11:$C$29,2,0)</f>
        <v>PIU Setor Central</v>
      </c>
      <c r="C483" s="125"/>
      <c r="D483" s="125">
        <v>2</v>
      </c>
      <c r="E483" s="128" t="str">
        <f>VLOOKUP(D483,'Hiperlinks - refugo'!$B$34:$C$47,2,0)</f>
        <v>Consulta Pública Inicial</v>
      </c>
      <c r="F483" s="125"/>
      <c r="G483" s="125" t="s">
        <v>609</v>
      </c>
      <c r="H483" s="131" t="s">
        <v>978</v>
      </c>
      <c r="I483" s="263" t="s">
        <v>987</v>
      </c>
      <c r="J483" s="127">
        <v>5</v>
      </c>
      <c r="K483" s="132" t="str">
        <f>VLOOKUP(J483,'Hiperlinks - refugo'!$B$2:$C$9,2,0)</f>
        <v>Reuniões Bilateriais</v>
      </c>
      <c r="L483" s="151" t="s">
        <v>377</v>
      </c>
      <c r="M483" s="152">
        <v>43336</v>
      </c>
      <c r="N483" s="285"/>
    </row>
    <row r="484" spans="1:14">
      <c r="A484" s="124">
        <v>11</v>
      </c>
      <c r="B484" s="131" t="str">
        <f>VLOOKUP(A484,'Hiperlinks - refugo'!$B$11:$C$29,2,0)</f>
        <v>PIU Setor Central</v>
      </c>
      <c r="C484" s="125"/>
      <c r="D484" s="125">
        <v>2</v>
      </c>
      <c r="E484" s="128" t="str">
        <f>VLOOKUP(D484,'Hiperlinks - refugo'!$B$34:$C$47,2,0)</f>
        <v>Consulta Pública Inicial</v>
      </c>
      <c r="F484" s="125"/>
      <c r="G484" s="125" t="s">
        <v>609</v>
      </c>
      <c r="H484" s="131" t="s">
        <v>979</v>
      </c>
      <c r="I484" s="263" t="s">
        <v>986</v>
      </c>
      <c r="J484" s="127">
        <v>5</v>
      </c>
      <c r="K484" s="132" t="str">
        <f>VLOOKUP(J484,'Hiperlinks - refugo'!$B$2:$C$9,2,0)</f>
        <v>Reuniões Bilateriais</v>
      </c>
      <c r="L484" s="151" t="s">
        <v>377</v>
      </c>
      <c r="M484" s="152">
        <v>43336</v>
      </c>
      <c r="N484" s="285"/>
    </row>
    <row r="485" spans="1:14">
      <c r="A485" s="124">
        <v>11</v>
      </c>
      <c r="B485" s="131" t="str">
        <f>VLOOKUP(A485,'Hiperlinks - refugo'!$B$11:$C$29,2,0)</f>
        <v>PIU Setor Central</v>
      </c>
      <c r="C485" s="125"/>
      <c r="D485" s="125">
        <v>2</v>
      </c>
      <c r="E485" s="128" t="str">
        <f>VLOOKUP(D485,'Hiperlinks - refugo'!$B$34:$C$47,2,0)</f>
        <v>Consulta Pública Inicial</v>
      </c>
      <c r="F485" s="125"/>
      <c r="G485" s="125" t="s">
        <v>609</v>
      </c>
      <c r="H485" s="131" t="s">
        <v>980</v>
      </c>
      <c r="I485" s="263" t="s">
        <v>985</v>
      </c>
      <c r="J485" s="127">
        <v>5</v>
      </c>
      <c r="K485" s="132" t="str">
        <f>VLOOKUP(J485,'Hiperlinks - refugo'!$B$2:$C$9,2,0)</f>
        <v>Reuniões Bilateriais</v>
      </c>
      <c r="L485" s="151" t="s">
        <v>377</v>
      </c>
      <c r="M485" s="152">
        <v>43336</v>
      </c>
      <c r="N485" s="285"/>
    </row>
    <row r="486" spans="1:14">
      <c r="A486" s="124">
        <v>7</v>
      </c>
      <c r="B486" s="131" t="str">
        <f>VLOOKUP(A486,'Hiperlinks - refugo'!$B$11:$C$29,2,0)</f>
        <v>PIU Anhembi</v>
      </c>
      <c r="C486" s="125"/>
      <c r="D486" s="125">
        <v>5</v>
      </c>
      <c r="E486" s="128" t="str">
        <f>VLOOKUP(D486,'Hiperlinks - refugo'!$B$34:$C$47,2,0)</f>
        <v>Discussão Pública</v>
      </c>
      <c r="F486" s="125"/>
      <c r="G486" s="125"/>
      <c r="H486" s="131" t="s">
        <v>982</v>
      </c>
      <c r="I486" s="263" t="s">
        <v>981</v>
      </c>
      <c r="J486" s="127">
        <v>3</v>
      </c>
      <c r="K486" s="132" t="s">
        <v>363</v>
      </c>
      <c r="L486" s="179" t="s">
        <v>458</v>
      </c>
      <c r="M486" s="152">
        <v>43308</v>
      </c>
      <c r="N486" s="285"/>
    </row>
    <row r="487" spans="1:14">
      <c r="A487" s="124">
        <v>7</v>
      </c>
      <c r="B487" s="131" t="str">
        <f>VLOOKUP(A487,'Hiperlinks - refugo'!$B$11:$C$29,2,0)</f>
        <v>PIU Anhembi</v>
      </c>
      <c r="C487" s="125"/>
      <c r="D487" s="125">
        <v>5</v>
      </c>
      <c r="E487" s="128" t="str">
        <f>VLOOKUP(D487,'Hiperlinks - refugo'!$B$34:$C$47,2,0)</f>
        <v>Discussão Pública</v>
      </c>
      <c r="F487" s="125"/>
      <c r="G487" s="125"/>
      <c r="H487" s="131" t="s">
        <v>984</v>
      </c>
      <c r="I487" s="263" t="s">
        <v>983</v>
      </c>
      <c r="J487" s="127">
        <v>3</v>
      </c>
      <c r="K487" s="132" t="s">
        <v>363</v>
      </c>
      <c r="L487" s="179" t="s">
        <v>458</v>
      </c>
      <c r="M487" s="152">
        <v>43311</v>
      </c>
    </row>
    <row r="488" spans="1:14">
      <c r="A488" s="124">
        <v>7</v>
      </c>
      <c r="B488" s="131" t="str">
        <f>VLOOKUP(A488,'Hiperlinks - refugo'!$B$11:$C$29,2,0)</f>
        <v>PIU Anhembi</v>
      </c>
      <c r="C488" s="125"/>
      <c r="D488" s="125">
        <v>5</v>
      </c>
      <c r="E488" s="128" t="str">
        <f>VLOOKUP(D488,'Hiperlinks - refugo'!$B$34:$C$47,2,0)</f>
        <v>Discussão Pública</v>
      </c>
      <c r="F488" s="125"/>
      <c r="G488" s="125"/>
      <c r="H488" s="131" t="s">
        <v>990</v>
      </c>
      <c r="I488" s="294" t="s">
        <v>989</v>
      </c>
      <c r="J488" s="127">
        <v>3</v>
      </c>
      <c r="K488" s="132" t="s">
        <v>363</v>
      </c>
      <c r="L488" s="179" t="s">
        <v>458</v>
      </c>
      <c r="M488" s="152">
        <v>43357</v>
      </c>
    </row>
    <row r="489" spans="1:14">
      <c r="A489" s="124">
        <v>7</v>
      </c>
      <c r="B489" s="131" t="str">
        <f>VLOOKUP(A489,'Hiperlinks - refugo'!$B$11:$C$29,2,0)</f>
        <v>PIU Anhembi</v>
      </c>
      <c r="C489" s="125"/>
      <c r="D489" s="125">
        <v>6</v>
      </c>
      <c r="E489" s="128" t="str">
        <f>VLOOKUP(D489,'Hiperlinks - refugo'!$B$34:$C$47,2,0)</f>
        <v>Consolidação PIU</v>
      </c>
      <c r="F489" s="125"/>
      <c r="G489" s="125"/>
      <c r="H489" s="131" t="s">
        <v>992</v>
      </c>
      <c r="I489" s="294" t="s">
        <v>991</v>
      </c>
      <c r="J489" s="127">
        <v>7</v>
      </c>
      <c r="K489" s="132" t="s">
        <v>394</v>
      </c>
      <c r="L489" s="179" t="s">
        <v>458</v>
      </c>
      <c r="M489" s="152">
        <v>43357</v>
      </c>
    </row>
    <row r="490" spans="1:14">
      <c r="A490" s="124">
        <v>7</v>
      </c>
      <c r="B490" s="131" t="str">
        <f>VLOOKUP(A490,'Hiperlinks - refugo'!$B$11:$C$29,2,0)</f>
        <v>PIU Anhembi</v>
      </c>
      <c r="C490" s="125"/>
      <c r="D490" s="125">
        <v>6</v>
      </c>
      <c r="E490" s="128" t="str">
        <f>VLOOKUP(D490,'Hiperlinks - refugo'!$B$34:$C$47,2,0)</f>
        <v>Consolidação PIU</v>
      </c>
      <c r="F490" s="125"/>
      <c r="G490" s="125"/>
      <c r="H490" s="131" t="s">
        <v>994</v>
      </c>
      <c r="I490" s="294" t="s">
        <v>993</v>
      </c>
      <c r="J490" s="127">
        <v>7</v>
      </c>
      <c r="K490" s="132" t="s">
        <v>394</v>
      </c>
      <c r="L490" s="179" t="s">
        <v>458</v>
      </c>
      <c r="M490" s="152">
        <v>43357</v>
      </c>
    </row>
    <row r="491" spans="1:14">
      <c r="A491" s="124">
        <v>7</v>
      </c>
      <c r="B491" s="131" t="str">
        <f>VLOOKUP(A491,'Hiperlinks - refugo'!$B$11:$C$29,2,0)</f>
        <v>PIU Anhembi</v>
      </c>
      <c r="C491" s="125"/>
      <c r="D491" s="125">
        <v>6</v>
      </c>
      <c r="E491" s="128" t="str">
        <f>VLOOKUP(D491,'Hiperlinks - refugo'!$B$34:$C$47,2,0)</f>
        <v>Consolidação PIU</v>
      </c>
      <c r="F491" s="125"/>
      <c r="G491" s="125"/>
      <c r="H491" s="131" t="s">
        <v>1001</v>
      </c>
      <c r="I491" s="270" t="s">
        <v>995</v>
      </c>
      <c r="J491" s="127">
        <v>7</v>
      </c>
      <c r="K491" s="132" t="s">
        <v>394</v>
      </c>
      <c r="L491" s="179" t="s">
        <v>458</v>
      </c>
      <c r="M491" s="152">
        <v>43357</v>
      </c>
    </row>
    <row r="492" spans="1:14">
      <c r="A492" s="124">
        <v>7</v>
      </c>
      <c r="B492" s="131" t="str">
        <f>VLOOKUP(A492,'Hiperlinks - refugo'!$B$11:$C$29,2,0)</f>
        <v>PIU Anhembi</v>
      </c>
      <c r="C492" s="125"/>
      <c r="D492" s="125">
        <v>6</v>
      </c>
      <c r="E492" s="128" t="str">
        <f>VLOOKUP(D492,'Hiperlinks - refugo'!$B$34:$C$47,2,0)</f>
        <v>Consolidação PIU</v>
      </c>
      <c r="F492" s="125"/>
      <c r="G492" s="125"/>
      <c r="H492" s="131" t="s">
        <v>1002</v>
      </c>
      <c r="I492" s="270" t="s">
        <v>996</v>
      </c>
      <c r="J492" s="127">
        <v>7</v>
      </c>
      <c r="K492" s="132" t="s">
        <v>394</v>
      </c>
      <c r="L492" s="179" t="s">
        <v>458</v>
      </c>
      <c r="M492" s="152">
        <v>43357</v>
      </c>
    </row>
    <row r="493" spans="1:14">
      <c r="A493" s="124">
        <v>7</v>
      </c>
      <c r="B493" s="131" t="str">
        <f>VLOOKUP(A493,'Hiperlinks - refugo'!$B$11:$C$29,2,0)</f>
        <v>PIU Anhembi</v>
      </c>
      <c r="C493" s="125"/>
      <c r="D493" s="125">
        <v>6</v>
      </c>
      <c r="E493" s="128" t="str">
        <f>VLOOKUP(D493,'Hiperlinks - refugo'!$B$34:$C$47,2,0)</f>
        <v>Consolidação PIU</v>
      </c>
      <c r="F493" s="125"/>
      <c r="G493" s="125"/>
      <c r="H493" s="131" t="s">
        <v>1003</v>
      </c>
      <c r="I493" s="263" t="s">
        <v>997</v>
      </c>
      <c r="J493" s="127">
        <v>7</v>
      </c>
      <c r="K493" s="132" t="s">
        <v>394</v>
      </c>
      <c r="L493" s="179" t="s">
        <v>458</v>
      </c>
      <c r="M493" s="152">
        <v>43357</v>
      </c>
    </row>
    <row r="494" spans="1:14">
      <c r="A494" s="124">
        <v>7</v>
      </c>
      <c r="B494" s="131" t="str">
        <f>VLOOKUP(A494,'Hiperlinks - refugo'!$B$11:$C$29,2,0)</f>
        <v>PIU Anhembi</v>
      </c>
      <c r="C494" s="125"/>
      <c r="D494" s="125">
        <v>6</v>
      </c>
      <c r="E494" s="128" t="str">
        <f>VLOOKUP(D494,'Hiperlinks - refugo'!$B$34:$C$47,2,0)</f>
        <v>Consolidação PIU</v>
      </c>
      <c r="F494" s="125"/>
      <c r="G494" s="125"/>
      <c r="H494" s="131" t="s">
        <v>1004</v>
      </c>
      <c r="I494" s="270" t="s">
        <v>998</v>
      </c>
      <c r="J494" s="127">
        <v>7</v>
      </c>
      <c r="K494" s="132" t="s">
        <v>394</v>
      </c>
      <c r="L494" s="179" t="s">
        <v>458</v>
      </c>
      <c r="M494" s="152">
        <v>43357</v>
      </c>
    </row>
    <row r="495" spans="1:14">
      <c r="A495" s="124">
        <v>7</v>
      </c>
      <c r="B495" s="131" t="str">
        <f>VLOOKUP(A495,'Hiperlinks - refugo'!$B$11:$C$29,2,0)</f>
        <v>PIU Anhembi</v>
      </c>
      <c r="C495" s="125"/>
      <c r="D495" s="125">
        <v>6</v>
      </c>
      <c r="E495" s="128" t="str">
        <f>VLOOKUP(D495,'Hiperlinks - refugo'!$B$34:$C$47,2,0)</f>
        <v>Consolidação PIU</v>
      </c>
      <c r="F495" s="125"/>
      <c r="G495" s="125"/>
      <c r="H495" s="131" t="s">
        <v>1005</v>
      </c>
      <c r="I495" s="270" t="s">
        <v>999</v>
      </c>
      <c r="J495" s="127">
        <v>7</v>
      </c>
      <c r="K495" s="132" t="s">
        <v>394</v>
      </c>
      <c r="L495" s="179" t="s">
        <v>458</v>
      </c>
      <c r="M495" s="152">
        <v>43357</v>
      </c>
    </row>
    <row r="496" spans="1:14">
      <c r="A496" s="124">
        <v>7</v>
      </c>
      <c r="B496" s="131" t="str">
        <f>VLOOKUP(A496,'Hiperlinks - refugo'!$B$11:$C$29,2,0)</f>
        <v>PIU Anhembi</v>
      </c>
      <c r="C496" s="125"/>
      <c r="D496" s="125">
        <v>6</v>
      </c>
      <c r="E496" s="128" t="str">
        <f>VLOOKUP(D496,'Hiperlinks - refugo'!$B$34:$C$47,2,0)</f>
        <v>Consolidação PIU</v>
      </c>
      <c r="F496" s="125"/>
      <c r="G496" s="125"/>
      <c r="H496" s="131" t="s">
        <v>1006</v>
      </c>
      <c r="I496" s="270" t="s">
        <v>1000</v>
      </c>
      <c r="J496" s="127">
        <v>7</v>
      </c>
      <c r="K496" s="132" t="s">
        <v>394</v>
      </c>
      <c r="L496" s="179" t="s">
        <v>458</v>
      </c>
      <c r="M496" s="152">
        <v>43357</v>
      </c>
    </row>
    <row r="497" spans="1:13">
      <c r="A497" s="124">
        <v>7</v>
      </c>
      <c r="B497" s="131" t="str">
        <f>VLOOKUP(A497,'Hiperlinks - refugo'!$B$11:$C$29,2,0)</f>
        <v>PIU Anhembi</v>
      </c>
      <c r="C497" s="125"/>
      <c r="D497" s="125">
        <v>200</v>
      </c>
      <c r="E497" s="128" t="str">
        <f>VLOOKUP(D497,'Hiperlinks - refugo'!$B$34:$C$47,2,0)</f>
        <v>Processo Administrativo</v>
      </c>
      <c r="F497" s="125"/>
      <c r="G497" s="125"/>
      <c r="H497" s="131" t="s">
        <v>1008</v>
      </c>
      <c r="I497" s="267" t="s">
        <v>1007</v>
      </c>
      <c r="K497" s="132" t="s">
        <v>921</v>
      </c>
      <c r="L497" s="179" t="s">
        <v>462</v>
      </c>
      <c r="M497" s="152">
        <v>43357</v>
      </c>
    </row>
    <row r="498" spans="1:13">
      <c r="A498" s="124">
        <v>7</v>
      </c>
      <c r="B498" s="131" t="str">
        <f>VLOOKUP(A498,'Hiperlinks - refugo'!$B$11:$C$29,2,0)</f>
        <v>PIU Anhembi</v>
      </c>
      <c r="C498" s="125"/>
      <c r="D498" s="125">
        <v>7</v>
      </c>
      <c r="E498" s="128" t="str">
        <f>VLOOKUP(D498,'Hiperlinks - refugo'!$B$34:$C$47,2,0)</f>
        <v>Encaminhamento Jurídico</v>
      </c>
      <c r="F498" s="125"/>
      <c r="G498" s="125"/>
      <c r="H498" s="131" t="s">
        <v>1009</v>
      </c>
      <c r="I498" s="267" t="s">
        <v>1007</v>
      </c>
      <c r="J498" s="135">
        <v>7</v>
      </c>
      <c r="K498" s="132" t="s">
        <v>921</v>
      </c>
      <c r="L498" s="179" t="s">
        <v>462</v>
      </c>
      <c r="M498" s="152">
        <v>43357</v>
      </c>
    </row>
    <row r="499" spans="1:13">
      <c r="A499" s="124">
        <v>7</v>
      </c>
      <c r="B499" s="131" t="str">
        <f>VLOOKUP(A499,'Hiperlinks - refugo'!$B$11:$C$29,2,0)</f>
        <v>PIU Anhembi</v>
      </c>
      <c r="C499" s="125"/>
      <c r="D499" s="125">
        <v>6</v>
      </c>
      <c r="E499" s="128" t="str">
        <f>VLOOKUP(D499,'Hiperlinks - refugo'!$B$34:$C$47,2,0)</f>
        <v>Consolidação PIU</v>
      </c>
      <c r="F499" s="125"/>
      <c r="G499" s="125"/>
      <c r="H499" s="131" t="s">
        <v>1010</v>
      </c>
      <c r="I499" s="267" t="s">
        <v>1011</v>
      </c>
      <c r="J499" s="135">
        <v>7</v>
      </c>
      <c r="K499" s="132" t="s">
        <v>394</v>
      </c>
      <c r="L499" s="179" t="s">
        <v>458</v>
      </c>
      <c r="M499" s="152">
        <v>43357</v>
      </c>
    </row>
    <row r="500" spans="1:13">
      <c r="A500" s="116">
        <v>12</v>
      </c>
      <c r="B500" s="131" t="str">
        <f>VLOOKUP(A500,'Hiperlinks - refugo'!$B$11:$C$29,2,0)</f>
        <v>PIU Arco Pinheiros</v>
      </c>
      <c r="D500" s="120">
        <v>2</v>
      </c>
      <c r="E500" s="128" t="str">
        <f>VLOOKUP(D500,'Hiperlinks - refugo'!$B$34:$C$47,2,0)</f>
        <v>Consulta Pública Inicial</v>
      </c>
      <c r="H500" s="133" t="s">
        <v>455</v>
      </c>
      <c r="I500" s="267" t="s">
        <v>1012</v>
      </c>
      <c r="J500" s="135">
        <v>2</v>
      </c>
      <c r="K500" s="137" t="str">
        <f>VLOOKUP(J500,'Hiperlinks - refugo'!$B$2:$C$9,2,0)</f>
        <v>Consulta Caderno</v>
      </c>
      <c r="L500" s="176" t="s">
        <v>458</v>
      </c>
      <c r="M500" s="152">
        <v>43357</v>
      </c>
    </row>
    <row r="501" spans="1:13">
      <c r="A501" s="116">
        <v>12</v>
      </c>
      <c r="B501" s="131" t="str">
        <f>VLOOKUP(A501,'Hiperlinks - refugo'!$B$11:$C$29,2,0)</f>
        <v>PIU Arco Pinheiros</v>
      </c>
      <c r="D501" s="120">
        <v>2</v>
      </c>
      <c r="E501" s="128" t="str">
        <f>VLOOKUP(D501,'Hiperlinks - refugo'!$B$34:$C$47,2,0)</f>
        <v>Consulta Pública Inicial</v>
      </c>
      <c r="H501" s="133" t="s">
        <v>1013</v>
      </c>
      <c r="I501" s="267" t="s">
        <v>1014</v>
      </c>
      <c r="J501" s="135">
        <v>2</v>
      </c>
      <c r="K501" s="137" t="str">
        <f>VLOOKUP(J501,'Hiperlinks - refugo'!$B$2:$C$9,2,0)</f>
        <v>Consulta Caderno</v>
      </c>
      <c r="L501" s="176" t="s">
        <v>458</v>
      </c>
      <c r="M501" s="152">
        <v>43357</v>
      </c>
    </row>
    <row r="502" spans="1:13">
      <c r="A502" s="116">
        <v>12</v>
      </c>
      <c r="B502" s="131" t="str">
        <f>VLOOKUP(A502,'Hiperlinks - refugo'!$B$11:$C$29,2,0)</f>
        <v>PIU Arco Pinheiros</v>
      </c>
      <c r="D502" s="120">
        <v>2</v>
      </c>
      <c r="E502" s="128" t="str">
        <f>VLOOKUP(D502,'Hiperlinks - refugo'!$B$34:$C$47,2,0)</f>
        <v>Consulta Pública Inicial</v>
      </c>
      <c r="H502" s="133" t="s">
        <v>1016</v>
      </c>
      <c r="I502" s="267" t="s">
        <v>1015</v>
      </c>
      <c r="J502" s="135">
        <v>2</v>
      </c>
      <c r="K502" s="137" t="str">
        <f>VLOOKUP(J502,'Hiperlinks - refugo'!$B$2:$C$9,2,0)</f>
        <v>Consulta Caderno</v>
      </c>
      <c r="L502" s="176" t="s">
        <v>423</v>
      </c>
      <c r="M502" s="152">
        <v>43358</v>
      </c>
    </row>
    <row r="503" spans="1:13">
      <c r="A503" s="116">
        <v>12</v>
      </c>
      <c r="B503" s="131" t="str">
        <f>VLOOKUP(A503,'Hiperlinks - refugo'!$B$11:$C$29,2,0)</f>
        <v>PIU Arco Pinheiros</v>
      </c>
      <c r="D503" s="120">
        <v>200</v>
      </c>
      <c r="E503" s="128" t="str">
        <f>VLOOKUP(D503,'Hiperlinks - refugo'!$B$34:$C$47,2,0)</f>
        <v>Processo Administrativo</v>
      </c>
      <c r="H503" s="131" t="s">
        <v>1017</v>
      </c>
      <c r="I503" s="266" t="s">
        <v>1018</v>
      </c>
      <c r="K503" s="132" t="s">
        <v>921</v>
      </c>
      <c r="L503" s="179" t="s">
        <v>462</v>
      </c>
      <c r="M503" s="152">
        <v>43361</v>
      </c>
    </row>
    <row r="504" spans="1:13">
      <c r="A504" s="116">
        <v>11</v>
      </c>
      <c r="B504" s="131" t="str">
        <f>VLOOKUP(A504,'Hiperlinks - refugo'!$B$11:$C$29,2,0)</f>
        <v>PIU Setor Central</v>
      </c>
      <c r="C504" s="125"/>
      <c r="D504" s="125">
        <v>2</v>
      </c>
      <c r="E504" s="128" t="str">
        <f>VLOOKUP(D504,'Hiperlinks - refugo'!$B$34:$C$47,2,0)</f>
        <v>Consulta Pública Inicial</v>
      </c>
      <c r="H504" s="131" t="s">
        <v>1020</v>
      </c>
      <c r="I504" s="267" t="s">
        <v>1019</v>
      </c>
      <c r="J504" s="127">
        <v>5</v>
      </c>
      <c r="K504" s="132" t="str">
        <f>VLOOKUP(J504,'Hiperlinks - refugo'!$B$2:$C$9,2,0)</f>
        <v>Reuniões Bilateriais</v>
      </c>
      <c r="L504" s="151" t="s">
        <v>377</v>
      </c>
      <c r="M504" s="152">
        <v>43369</v>
      </c>
    </row>
    <row r="505" spans="1:13">
      <c r="A505" s="116">
        <v>11</v>
      </c>
      <c r="B505" s="131" t="str">
        <f>VLOOKUP(A505,'Hiperlinks - refugo'!$B$11:$C$29,2,0)</f>
        <v>PIU Setor Central</v>
      </c>
      <c r="C505" s="125"/>
      <c r="D505" s="125">
        <v>2</v>
      </c>
      <c r="E505" s="128" t="str">
        <f>VLOOKUP(D505,'Hiperlinks - refugo'!$B$34:$C$47,2,0)</f>
        <v>Consulta Pública Inicial</v>
      </c>
      <c r="H505" s="131" t="s">
        <v>1021</v>
      </c>
      <c r="I505" s="267" t="s">
        <v>1023</v>
      </c>
      <c r="J505" s="127">
        <v>5</v>
      </c>
      <c r="K505" s="132" t="str">
        <f>VLOOKUP(J505,'Hiperlinks - refugo'!$B$2:$C$9,2,0)</f>
        <v>Reuniões Bilateriais</v>
      </c>
      <c r="L505" s="151" t="s">
        <v>377</v>
      </c>
      <c r="M505" s="152">
        <v>43369</v>
      </c>
    </row>
    <row r="506" spans="1:13">
      <c r="A506" s="116">
        <v>11</v>
      </c>
      <c r="B506" s="131" t="str">
        <f>VLOOKUP(A506,'Hiperlinks - refugo'!$B$11:$C$29,2,0)</f>
        <v>PIU Setor Central</v>
      </c>
      <c r="C506" s="125"/>
      <c r="D506" s="125">
        <v>2</v>
      </c>
      <c r="E506" s="128" t="str">
        <f>VLOOKUP(D506,'Hiperlinks - refugo'!$B$34:$C$47,2,0)</f>
        <v>Consulta Pública Inicial</v>
      </c>
      <c r="H506" s="131" t="s">
        <v>1022</v>
      </c>
      <c r="I506" s="267" t="s">
        <v>1026</v>
      </c>
      <c r="J506" s="127">
        <v>5</v>
      </c>
      <c r="K506" s="132" t="str">
        <f>VLOOKUP(J506,'Hiperlinks - refugo'!$B$2:$C$9,2,0)</f>
        <v>Reuniões Bilateriais</v>
      </c>
      <c r="L506" s="151" t="s">
        <v>377</v>
      </c>
      <c r="M506" s="152">
        <v>43369</v>
      </c>
    </row>
    <row r="507" spans="1:13">
      <c r="A507" s="116">
        <v>11</v>
      </c>
      <c r="B507" s="131" t="str">
        <f>VLOOKUP(A507,'Hiperlinks - refugo'!$B$11:$C$29,2,0)</f>
        <v>PIU Setor Central</v>
      </c>
      <c r="C507" s="125"/>
      <c r="D507" s="125">
        <v>2</v>
      </c>
      <c r="E507" s="128" t="str">
        <f>VLOOKUP(D507,'Hiperlinks - refugo'!$B$34:$C$47,2,0)</f>
        <v>Consulta Pública Inicial</v>
      </c>
      <c r="H507" s="131" t="s">
        <v>1031</v>
      </c>
      <c r="I507" s="267" t="s">
        <v>1024</v>
      </c>
      <c r="J507" s="127">
        <v>5</v>
      </c>
      <c r="K507" s="132" t="str">
        <f>VLOOKUP(J507,'Hiperlinks - refugo'!$B$2:$C$9,2,0)</f>
        <v>Reuniões Bilateriais</v>
      </c>
      <c r="L507" s="151" t="s">
        <v>377</v>
      </c>
      <c r="M507" s="152">
        <v>43384</v>
      </c>
    </row>
    <row r="508" spans="1:13">
      <c r="A508" s="116">
        <v>11</v>
      </c>
      <c r="B508" s="131" t="str">
        <f>VLOOKUP(A508,'Hiperlinks - refugo'!$B$11:$C$29,2,0)</f>
        <v>PIU Setor Central</v>
      </c>
      <c r="C508" s="125"/>
      <c r="D508" s="125">
        <v>2</v>
      </c>
      <c r="E508" s="128" t="str">
        <f>VLOOKUP(D508,'Hiperlinks - refugo'!$B$34:$C$47,2,0)</f>
        <v>Consulta Pública Inicial</v>
      </c>
      <c r="H508" s="131" t="s">
        <v>1027</v>
      </c>
      <c r="I508" s="267" t="s">
        <v>1025</v>
      </c>
      <c r="J508" s="127">
        <v>5</v>
      </c>
      <c r="K508" s="132" t="str">
        <f>VLOOKUP(J508,'Hiperlinks - refugo'!$B$2:$C$9,2,0)</f>
        <v>Reuniões Bilateriais</v>
      </c>
      <c r="L508" s="151" t="s">
        <v>377</v>
      </c>
      <c r="M508" s="152">
        <v>43384</v>
      </c>
    </row>
    <row r="509" spans="1:13">
      <c r="A509" s="226">
        <v>12</v>
      </c>
      <c r="B509" s="227" t="str">
        <f>VLOOKUP(A509,'Hiperlinks - refugo'!$B$11:$C$29,2,0)</f>
        <v>PIU Arco Pinheiros</v>
      </c>
      <c r="C509" s="228"/>
      <c r="D509" s="228">
        <v>2</v>
      </c>
      <c r="E509" s="229" t="str">
        <f>VLOOKUP(D509,'Hiperlinks - refugo'!$B$34:$C$47,2,0)</f>
        <v>Consulta Pública Inicial</v>
      </c>
      <c r="F509" s="228"/>
      <c r="G509" s="228"/>
      <c r="H509" s="227" t="s">
        <v>1028</v>
      </c>
      <c r="I509" s="272" t="s">
        <v>1014</v>
      </c>
      <c r="J509" s="230">
        <v>2</v>
      </c>
      <c r="K509" s="231" t="str">
        <f>VLOOKUP(J509,'Hiperlinks - refugo'!$B$2:$C$9,2,0)</f>
        <v>Consulta Caderno</v>
      </c>
      <c r="L509" s="232" t="s">
        <v>458</v>
      </c>
      <c r="M509" s="233">
        <v>43397</v>
      </c>
    </row>
    <row r="510" spans="1:13">
      <c r="A510" s="116">
        <v>10</v>
      </c>
      <c r="B510" s="131" t="str">
        <f>VLOOKUP(A510,'Hiperlinks - refugo'!$B$11:$C$29,2,0)</f>
        <v>PIU Nações Unidas</v>
      </c>
      <c r="D510" s="120">
        <v>2</v>
      </c>
      <c r="E510" s="128" t="str">
        <f>VLOOKUP(D510,'Hiperlinks - refugo'!$B$34:$C$47,2,0)</f>
        <v>Consulta Pública Inicial</v>
      </c>
      <c r="H510" s="133" t="s">
        <v>1030</v>
      </c>
      <c r="I510" s="267" t="s">
        <v>1029</v>
      </c>
      <c r="J510" s="122">
        <v>2</v>
      </c>
      <c r="K510" s="129" t="str">
        <f>VLOOKUP(J510,'Hiperlinks - refugo'!$B$2:$C$9,2,0)</f>
        <v>Consulta Caderno</v>
      </c>
      <c r="L510" s="151" t="s">
        <v>458</v>
      </c>
      <c r="M510" s="152">
        <v>43391</v>
      </c>
    </row>
    <row r="511" spans="1:13">
      <c r="A511" s="116">
        <v>11</v>
      </c>
      <c r="B511" s="131" t="str">
        <f>VLOOKUP(A511,'Hiperlinks - refugo'!$B$11:$C$29,2,0)</f>
        <v>PIU Setor Central</v>
      </c>
      <c r="C511" s="125"/>
      <c r="D511" s="125">
        <v>2</v>
      </c>
      <c r="E511" s="128" t="str">
        <f>VLOOKUP(D511,'Hiperlinks - refugo'!$B$34:$C$47,2,0)</f>
        <v>Consulta Pública Inicial</v>
      </c>
      <c r="H511" s="131" t="s">
        <v>1035</v>
      </c>
      <c r="I511" s="267" t="s">
        <v>1034</v>
      </c>
      <c r="J511" s="127">
        <v>5</v>
      </c>
      <c r="K511" s="132" t="str">
        <f>VLOOKUP(J511,'Hiperlinks - refugo'!$B$2:$C$9,2,0)</f>
        <v>Reuniões Bilateriais</v>
      </c>
      <c r="L511" s="151" t="s">
        <v>377</v>
      </c>
      <c r="M511" s="152">
        <v>43391</v>
      </c>
    </row>
    <row r="512" spans="1:13">
      <c r="A512" s="116">
        <v>11</v>
      </c>
      <c r="B512" s="131" t="str">
        <f>VLOOKUP(A512,'Hiperlinks - refugo'!$B$11:$C$29,2,0)</f>
        <v>PIU Setor Central</v>
      </c>
      <c r="C512" s="125"/>
      <c r="D512" s="125">
        <v>2</v>
      </c>
      <c r="E512" s="128" t="str">
        <f>VLOOKUP(D512,'Hiperlinks - refugo'!$B$34:$C$47,2,0)</f>
        <v>Consulta Pública Inicial</v>
      </c>
      <c r="H512" s="131" t="s">
        <v>1033</v>
      </c>
      <c r="I512" s="267" t="s">
        <v>1071</v>
      </c>
      <c r="J512" s="127">
        <v>5</v>
      </c>
      <c r="K512" s="132" t="str">
        <f>VLOOKUP(J512,'Hiperlinks - refugo'!$B$2:$C$9,2,0)</f>
        <v>Reuniões Bilateriais</v>
      </c>
      <c r="L512" s="151" t="s">
        <v>377</v>
      </c>
      <c r="M512" s="152">
        <v>43391</v>
      </c>
    </row>
    <row r="513" spans="1:13">
      <c r="A513" s="116">
        <v>11</v>
      </c>
      <c r="B513" s="131" t="str">
        <f>VLOOKUP(A513,'Hiperlinks - refugo'!$B$11:$C$29,2,0)</f>
        <v>PIU Setor Central</v>
      </c>
      <c r="C513" s="125"/>
      <c r="D513" s="125">
        <v>2</v>
      </c>
      <c r="E513" s="128" t="str">
        <f>VLOOKUP(D513,'Hiperlinks - refugo'!$B$34:$C$47,2,0)</f>
        <v>Consulta Pública Inicial</v>
      </c>
      <c r="H513" s="131" t="s">
        <v>1032</v>
      </c>
      <c r="J513" s="127">
        <v>5</v>
      </c>
      <c r="K513" s="132" t="str">
        <f>VLOOKUP(J513,'Hiperlinks - refugo'!$B$2:$C$9,2,0)</f>
        <v>Reuniões Bilateriais</v>
      </c>
      <c r="L513" s="151" t="s">
        <v>377</v>
      </c>
      <c r="M513" s="152">
        <v>43391</v>
      </c>
    </row>
    <row r="514" spans="1:13">
      <c r="A514" s="116">
        <v>11</v>
      </c>
      <c r="B514" s="131" t="str">
        <f>VLOOKUP(A514,'Hiperlinks - refugo'!$B$11:$C$29,2,0)</f>
        <v>PIU Setor Central</v>
      </c>
      <c r="C514" s="125"/>
      <c r="D514" s="125">
        <v>2</v>
      </c>
      <c r="E514" s="128" t="str">
        <f>VLOOKUP(D514,'Hiperlinks - refugo'!$B$34:$C$47,2,0)</f>
        <v>Consulta Pública Inicial</v>
      </c>
      <c r="H514" s="133" t="s">
        <v>1037</v>
      </c>
      <c r="I514" s="267" t="s">
        <v>1036</v>
      </c>
      <c r="J514" s="127">
        <v>6</v>
      </c>
      <c r="K514" s="132" t="str">
        <f>VLOOKUP(J514,'Hiperlinks - refugo'!$B$2:$C$9,2,0)</f>
        <v>Outros</v>
      </c>
      <c r="L514" s="151" t="s">
        <v>377</v>
      </c>
      <c r="M514" s="152">
        <v>43391</v>
      </c>
    </row>
    <row r="515" spans="1:13">
      <c r="A515" s="124">
        <v>2</v>
      </c>
      <c r="B515" s="131" t="str">
        <f>VLOOKUP(A515,'Hiperlinks - refugo'!$B$11:$C$29,2,0)</f>
        <v>PIU Vila Leopoldina</v>
      </c>
      <c r="C515" s="125"/>
      <c r="D515" s="120">
        <v>200</v>
      </c>
      <c r="E515" s="128" t="str">
        <f>VLOOKUP(D515,'Hiperlinks - refugo'!$B$34:$C$47,2,0)</f>
        <v>Processo Administrativo</v>
      </c>
      <c r="H515" s="158" t="s">
        <v>1049</v>
      </c>
      <c r="I515" s="295" t="s">
        <v>1038</v>
      </c>
      <c r="L515" s="176" t="s">
        <v>458</v>
      </c>
      <c r="M515" s="152">
        <v>43330</v>
      </c>
    </row>
    <row r="516" spans="1:13">
      <c r="A516" s="124">
        <v>2</v>
      </c>
      <c r="B516" s="131" t="str">
        <f>VLOOKUP(A516,'Hiperlinks - refugo'!$B$11:$C$29,2,0)</f>
        <v>PIU Vila Leopoldina</v>
      </c>
      <c r="C516" s="125"/>
      <c r="D516" s="120">
        <v>200</v>
      </c>
      <c r="E516" s="128" t="str">
        <f>VLOOKUP(D516,'Hiperlinks - refugo'!$B$34:$C$47,2,0)</f>
        <v>Processo Administrativo</v>
      </c>
      <c r="H516" s="133" t="s">
        <v>1050</v>
      </c>
      <c r="I516" s="295" t="s">
        <v>1045</v>
      </c>
      <c r="L516" s="176" t="s">
        <v>458</v>
      </c>
      <c r="M516" s="152">
        <v>43330</v>
      </c>
    </row>
    <row r="517" spans="1:13">
      <c r="A517" s="124">
        <v>2</v>
      </c>
      <c r="B517" s="131" t="str">
        <f>VLOOKUP(A517,'Hiperlinks - refugo'!$B$11:$C$29,2,0)</f>
        <v>PIU Vila Leopoldina</v>
      </c>
      <c r="C517" s="125"/>
      <c r="D517" s="120">
        <v>200</v>
      </c>
      <c r="E517" s="128" t="str">
        <f>VLOOKUP(D517,'Hiperlinks - refugo'!$B$34:$C$47,2,0)</f>
        <v>Processo Administrativo</v>
      </c>
      <c r="H517" s="133" t="s">
        <v>1051</v>
      </c>
      <c r="I517" s="295" t="s">
        <v>1047</v>
      </c>
      <c r="L517" s="176" t="s">
        <v>458</v>
      </c>
      <c r="M517" s="152">
        <v>43330</v>
      </c>
    </row>
    <row r="518" spans="1:13">
      <c r="A518" s="124">
        <v>2</v>
      </c>
      <c r="B518" s="131" t="str">
        <f>VLOOKUP(A518,'Hiperlinks - refugo'!$B$11:$C$29,2,0)</f>
        <v>PIU Vila Leopoldina</v>
      </c>
      <c r="C518" s="125"/>
      <c r="D518" s="120">
        <v>200</v>
      </c>
      <c r="E518" s="128" t="str">
        <f>VLOOKUP(D518,'Hiperlinks - refugo'!$B$34:$C$47,2,0)</f>
        <v>Processo Administrativo</v>
      </c>
      <c r="H518" s="133" t="s">
        <v>1052</v>
      </c>
      <c r="I518" s="295" t="s">
        <v>1040</v>
      </c>
      <c r="L518" s="176" t="s">
        <v>458</v>
      </c>
      <c r="M518" s="152">
        <v>43330</v>
      </c>
    </row>
    <row r="519" spans="1:13">
      <c r="A519" s="124">
        <v>2</v>
      </c>
      <c r="B519" s="131" t="str">
        <f>VLOOKUP(A519,'Hiperlinks - refugo'!$B$11:$C$29,2,0)</f>
        <v>PIU Vila Leopoldina</v>
      </c>
      <c r="C519" s="125"/>
      <c r="D519" s="120">
        <v>200</v>
      </c>
      <c r="E519" s="128" t="str">
        <f>VLOOKUP(D519,'Hiperlinks - refugo'!$B$34:$C$47,2,0)</f>
        <v>Processo Administrativo</v>
      </c>
      <c r="H519" s="133" t="s">
        <v>1053</v>
      </c>
      <c r="I519" s="295" t="s">
        <v>1042</v>
      </c>
      <c r="L519" s="176" t="s">
        <v>458</v>
      </c>
      <c r="M519" s="152">
        <v>43330</v>
      </c>
    </row>
    <row r="520" spans="1:13">
      <c r="A520" s="124">
        <v>2</v>
      </c>
      <c r="B520" s="131" t="str">
        <f>VLOOKUP(A520,'Hiperlinks - refugo'!$B$11:$C$29,2,0)</f>
        <v>PIU Vila Leopoldina</v>
      </c>
      <c r="C520" s="125"/>
      <c r="D520" s="120">
        <v>200</v>
      </c>
      <c r="E520" s="128" t="str">
        <f>VLOOKUP(D520,'Hiperlinks - refugo'!$B$34:$C$47,2,0)</f>
        <v>Processo Administrativo</v>
      </c>
      <c r="H520" s="133" t="s">
        <v>1057</v>
      </c>
      <c r="I520" s="295" t="s">
        <v>1044</v>
      </c>
      <c r="L520" s="176" t="s">
        <v>458</v>
      </c>
      <c r="M520" s="152">
        <v>43330</v>
      </c>
    </row>
    <row r="521" spans="1:13">
      <c r="A521" s="124">
        <v>2</v>
      </c>
      <c r="B521" s="131" t="str">
        <f>VLOOKUP(A521,'Hiperlinks - refugo'!$B$11:$C$29,2,0)</f>
        <v>PIU Vila Leopoldina</v>
      </c>
      <c r="C521" s="125"/>
      <c r="D521" s="120">
        <v>200</v>
      </c>
      <c r="E521" s="128" t="str">
        <f>VLOOKUP(D521,'Hiperlinks - refugo'!$B$34:$C$47,2,0)</f>
        <v>Processo Administrativo</v>
      </c>
      <c r="H521" s="133" t="s">
        <v>1058</v>
      </c>
      <c r="I521" s="295" t="s">
        <v>1046</v>
      </c>
      <c r="L521" s="176" t="s">
        <v>458</v>
      </c>
      <c r="M521" s="152">
        <v>43330</v>
      </c>
    </row>
    <row r="522" spans="1:13">
      <c r="A522" s="124">
        <v>2</v>
      </c>
      <c r="B522" s="131" t="str">
        <f>VLOOKUP(A522,'Hiperlinks - refugo'!$B$11:$C$29,2,0)</f>
        <v>PIU Vila Leopoldina</v>
      </c>
      <c r="C522" s="125"/>
      <c r="D522" s="120">
        <v>200</v>
      </c>
      <c r="E522" s="128" t="str">
        <f>VLOOKUP(D522,'Hiperlinks - refugo'!$B$34:$C$47,2,0)</f>
        <v>Processo Administrativo</v>
      </c>
      <c r="H522" s="133" t="s">
        <v>1059</v>
      </c>
      <c r="I522" s="295" t="s">
        <v>1048</v>
      </c>
      <c r="L522" s="176" t="s">
        <v>458</v>
      </c>
      <c r="M522" s="152">
        <v>43330</v>
      </c>
    </row>
    <row r="523" spans="1:13">
      <c r="A523" s="124">
        <v>2</v>
      </c>
      <c r="B523" s="131" t="str">
        <f>VLOOKUP(A523,'Hiperlinks - refugo'!$B$11:$C$29,2,0)</f>
        <v>PIU Vila Leopoldina</v>
      </c>
      <c r="C523" s="125"/>
      <c r="D523" s="120">
        <v>200</v>
      </c>
      <c r="E523" s="128" t="str">
        <f>VLOOKUP(D523,'Hiperlinks - refugo'!$B$34:$C$47,2,0)</f>
        <v>Processo Administrativo</v>
      </c>
      <c r="H523" s="133" t="s">
        <v>1054</v>
      </c>
      <c r="I523" s="295" t="s">
        <v>1039</v>
      </c>
      <c r="L523" s="176" t="s">
        <v>458</v>
      </c>
      <c r="M523" s="152">
        <v>43330</v>
      </c>
    </row>
    <row r="524" spans="1:13">
      <c r="A524" s="124">
        <v>2</v>
      </c>
      <c r="B524" s="131" t="str">
        <f>VLOOKUP(A524,'Hiperlinks - refugo'!$B$11:$C$29,2,0)</f>
        <v>PIU Vila Leopoldina</v>
      </c>
      <c r="C524" s="125"/>
      <c r="D524" s="120">
        <v>200</v>
      </c>
      <c r="E524" s="128" t="str">
        <f>VLOOKUP(D524,'Hiperlinks - refugo'!$B$34:$C$47,2,0)</f>
        <v>Processo Administrativo</v>
      </c>
      <c r="H524" s="133" t="s">
        <v>1055</v>
      </c>
      <c r="I524" s="295" t="s">
        <v>1041</v>
      </c>
      <c r="L524" s="176" t="s">
        <v>458</v>
      </c>
      <c r="M524" s="152">
        <v>43330</v>
      </c>
    </row>
    <row r="525" spans="1:13">
      <c r="A525" s="124">
        <v>2</v>
      </c>
      <c r="B525" s="131" t="str">
        <f>VLOOKUP(A525,'Hiperlinks - refugo'!$B$11:$C$29,2,0)</f>
        <v>PIU Vila Leopoldina</v>
      </c>
      <c r="C525" s="125"/>
      <c r="D525" s="120">
        <v>200</v>
      </c>
      <c r="E525" s="128" t="str">
        <f>VLOOKUP(D525,'Hiperlinks - refugo'!$B$34:$C$47,2,0)</f>
        <v>Processo Administrativo</v>
      </c>
      <c r="H525" s="133" t="s">
        <v>1056</v>
      </c>
      <c r="I525" s="295" t="s">
        <v>1043</v>
      </c>
      <c r="L525" s="176" t="s">
        <v>458</v>
      </c>
      <c r="M525" s="152">
        <v>43330</v>
      </c>
    </row>
    <row r="526" spans="1:13">
      <c r="A526" s="116">
        <v>2</v>
      </c>
      <c r="B526" s="131" t="str">
        <f>VLOOKUP(A526,'Hiperlinks - refugo'!$B$11:$C$29,2,0)</f>
        <v>PIU Vila Leopoldina</v>
      </c>
      <c r="D526" s="120">
        <v>5</v>
      </c>
      <c r="E526" s="128" t="str">
        <f>VLOOKUP(D526,'Hiperlinks - refugo'!$B$34:$C$47,2,0)</f>
        <v>Discussão Pública</v>
      </c>
      <c r="H526" s="133" t="s">
        <v>1060</v>
      </c>
      <c r="I526" s="267" t="s">
        <v>1061</v>
      </c>
      <c r="J526" s="122">
        <v>2</v>
      </c>
      <c r="K526" s="129" t="str">
        <f>VLOOKUP(J526,'Hiperlinks - refugo'!$B$2:$C$9,2,0)</f>
        <v>Consulta Caderno</v>
      </c>
      <c r="L526" s="151" t="s">
        <v>458</v>
      </c>
      <c r="M526" s="152">
        <v>43397</v>
      </c>
    </row>
    <row r="527" spans="1:13">
      <c r="A527" s="116">
        <v>8</v>
      </c>
      <c r="B527" s="133" t="str">
        <f>VLOOKUP(A527,'Hiperlinks - refugo'!$B$11:$C$29,2,0)</f>
        <v>PIU Pacaembu</v>
      </c>
      <c r="D527" s="120">
        <v>8</v>
      </c>
      <c r="E527" s="128" t="str">
        <f>VLOOKUP(D527,'Hiperlinks - refugo'!$B$34:$C$47,2,0)</f>
        <v>Implantação</v>
      </c>
      <c r="H527" s="133" t="s">
        <v>1154</v>
      </c>
      <c r="I527" s="267" t="s">
        <v>1063</v>
      </c>
      <c r="J527" s="135">
        <v>6</v>
      </c>
      <c r="K527" s="137" t="str">
        <f>VLOOKUP(J527,'Hiperlinks - refugo'!$B$2:$C$9,2,0)</f>
        <v>Outros</v>
      </c>
      <c r="L527" s="176" t="s">
        <v>885</v>
      </c>
      <c r="M527" s="152">
        <v>43397</v>
      </c>
    </row>
    <row r="528" spans="1:13">
      <c r="A528" s="116">
        <v>8</v>
      </c>
      <c r="B528" s="133" t="str">
        <f>VLOOKUP(A528,'Hiperlinks - refugo'!$B$11:$C$29,2,0)</f>
        <v>PIU Pacaembu</v>
      </c>
      <c r="D528" s="120">
        <v>8</v>
      </c>
      <c r="E528" s="128" t="str">
        <f>VLOOKUP(D528,'Hiperlinks - refugo'!$B$34:$C$47,2,0)</f>
        <v>Implantação</v>
      </c>
      <c r="H528" s="133" t="s">
        <v>1153</v>
      </c>
      <c r="I528" s="267" t="s">
        <v>1062</v>
      </c>
      <c r="J528" s="135">
        <v>6</v>
      </c>
      <c r="K528" s="137" t="str">
        <f>VLOOKUP(J528,'Hiperlinks - refugo'!$B$2:$C$9,2,0)</f>
        <v>Outros</v>
      </c>
      <c r="L528" s="176" t="s">
        <v>885</v>
      </c>
      <c r="M528" s="152">
        <v>43397</v>
      </c>
    </row>
    <row r="529" spans="1:31">
      <c r="A529" s="124">
        <v>19</v>
      </c>
      <c r="B529" s="131" t="str">
        <f>VLOOKUP(A529,'Hiperlinks - refugo'!$B$11:$C$29,2,0)</f>
        <v>PIU Terminal Princesa Isabel</v>
      </c>
      <c r="C529" s="125"/>
      <c r="D529" s="125">
        <v>8</v>
      </c>
      <c r="E529" s="128" t="str">
        <f>VLOOKUP(D529,'Hiperlinks - refugo'!$B$34:$C$47,2,0)</f>
        <v>Implantação</v>
      </c>
      <c r="F529" s="125"/>
      <c r="G529" s="125"/>
      <c r="H529" s="131" t="s">
        <v>1064</v>
      </c>
      <c r="I529" s="267" t="s">
        <v>971</v>
      </c>
      <c r="J529" s="127">
        <v>6</v>
      </c>
      <c r="K529" s="132" t="str">
        <f>VLOOKUP(J529,'Hiperlinks - refugo'!$B$2:$C$9,2,0)</f>
        <v>Outros</v>
      </c>
      <c r="L529" s="179" t="s">
        <v>885</v>
      </c>
      <c r="M529" s="152">
        <v>43390</v>
      </c>
    </row>
    <row r="530" spans="1:31">
      <c r="A530" s="226">
        <v>12</v>
      </c>
      <c r="B530" s="227" t="str">
        <f>VLOOKUP(A530,'Hiperlinks - refugo'!$B$11:$C$29,2,0)</f>
        <v>PIU Arco Pinheiros</v>
      </c>
      <c r="C530" s="228"/>
      <c r="D530" s="228">
        <v>2</v>
      </c>
      <c r="E530" s="229" t="str">
        <f>VLOOKUP(D530,'Hiperlinks - refugo'!$B$34:$C$47,2,0)</f>
        <v>Consulta Pública Inicial</v>
      </c>
      <c r="F530" s="228"/>
      <c r="G530" s="228"/>
      <c r="H530" s="227" t="s">
        <v>1069</v>
      </c>
      <c r="I530" s="267" t="s">
        <v>1067</v>
      </c>
      <c r="J530" s="230">
        <v>1</v>
      </c>
      <c r="K530" s="231" t="str">
        <f>VLOOKUP(J530,'Hiperlinks - refugo'!$B$2:$C$9,2,0)</f>
        <v>Consulta Instâncias</v>
      </c>
      <c r="L530" s="232" t="s">
        <v>458</v>
      </c>
      <c r="M530" s="233">
        <v>43403</v>
      </c>
    </row>
    <row r="531" spans="1:31">
      <c r="A531" s="226">
        <v>12</v>
      </c>
      <c r="B531" s="227" t="str">
        <f>VLOOKUP(A531,'Hiperlinks - refugo'!$B$11:$C$29,2,0)</f>
        <v>PIU Arco Pinheiros</v>
      </c>
      <c r="C531" s="228"/>
      <c r="D531" s="228">
        <v>2</v>
      </c>
      <c r="E531" s="229" t="str">
        <f>VLOOKUP(D531,'Hiperlinks - refugo'!$B$34:$C$47,2,0)</f>
        <v>Consulta Pública Inicial</v>
      </c>
      <c r="H531" s="227" t="s">
        <v>1070</v>
      </c>
      <c r="I531" s="273" t="s">
        <v>1068</v>
      </c>
      <c r="J531" s="135">
        <v>1</v>
      </c>
      <c r="K531" s="231" t="str">
        <f>VLOOKUP(J531,'Hiperlinks - refugo'!$B$2:$C$9,2,0)</f>
        <v>Consulta Instâncias</v>
      </c>
      <c r="L531" s="232" t="s">
        <v>458</v>
      </c>
      <c r="M531" s="233">
        <v>43403</v>
      </c>
    </row>
    <row r="532" spans="1:31">
      <c r="A532" s="116">
        <v>11</v>
      </c>
      <c r="B532" s="131" t="str">
        <f>VLOOKUP(A532,'Hiperlinks - refugo'!$B$11:$C$29,2,0)</f>
        <v>PIU Setor Central</v>
      </c>
      <c r="C532" s="125"/>
      <c r="D532" s="125">
        <v>2</v>
      </c>
      <c r="E532" s="128" t="str">
        <f>VLOOKUP(D532,'Hiperlinks - refugo'!$B$34:$C$47,2,0)</f>
        <v>Consulta Pública Inicial</v>
      </c>
      <c r="H532" s="133" t="s">
        <v>1334</v>
      </c>
      <c r="I532" s="267" t="s">
        <v>1072</v>
      </c>
      <c r="J532" s="127">
        <v>5</v>
      </c>
      <c r="K532" s="132" t="str">
        <f>VLOOKUP(J532,'Hiperlinks - refugo'!$B$2:$C$9,2,0)</f>
        <v>Reuniões Bilateriais</v>
      </c>
      <c r="L532" s="151" t="s">
        <v>377</v>
      </c>
      <c r="M532" s="152">
        <v>43403</v>
      </c>
    </row>
    <row r="533" spans="1:31">
      <c r="A533" s="116">
        <v>11</v>
      </c>
      <c r="B533" s="131" t="str">
        <f>VLOOKUP(A533,'Hiperlinks - refugo'!$B$11:$C$29,2,0)</f>
        <v>PIU Setor Central</v>
      </c>
      <c r="C533" s="125"/>
      <c r="D533" s="125">
        <v>2</v>
      </c>
      <c r="E533" s="128" t="str">
        <f>VLOOKUP(D533,'Hiperlinks - refugo'!$B$34:$C$47,2,0)</f>
        <v>Consulta Pública Inicial</v>
      </c>
      <c r="H533" s="133" t="s">
        <v>1335</v>
      </c>
      <c r="I533" s="267" t="s">
        <v>1073</v>
      </c>
      <c r="J533" s="127">
        <v>5</v>
      </c>
      <c r="K533" s="132" t="str">
        <f>VLOOKUP(J533,'Hiperlinks - refugo'!$B$2:$C$9,2,0)</f>
        <v>Reuniões Bilateriais</v>
      </c>
      <c r="L533" s="151" t="s">
        <v>377</v>
      </c>
      <c r="M533" s="152">
        <v>43403</v>
      </c>
    </row>
    <row r="534" spans="1:31">
      <c r="A534" s="116">
        <v>11</v>
      </c>
      <c r="B534" s="131" t="str">
        <f>VLOOKUP(A534,'Hiperlinks - refugo'!$B$11:$C$29,2,0)</f>
        <v>PIU Setor Central</v>
      </c>
      <c r="C534" s="125"/>
      <c r="D534" s="125">
        <v>2</v>
      </c>
      <c r="E534" s="128" t="str">
        <f>VLOOKUP(D534,'Hiperlinks - refugo'!$B$34:$C$47,2,0)</f>
        <v>Consulta Pública Inicial</v>
      </c>
      <c r="H534" s="133" t="s">
        <v>1336</v>
      </c>
      <c r="I534" s="267" t="s">
        <v>1074</v>
      </c>
      <c r="J534" s="127">
        <v>5</v>
      </c>
      <c r="K534" s="132" t="str">
        <f>VLOOKUP(J534,'Hiperlinks - refugo'!$B$2:$C$9,2,0)</f>
        <v>Reuniões Bilateriais</v>
      </c>
      <c r="L534" s="151" t="s">
        <v>377</v>
      </c>
      <c r="M534" s="152">
        <v>43403</v>
      </c>
    </row>
    <row r="535" spans="1:31">
      <c r="A535" s="116">
        <v>11</v>
      </c>
      <c r="B535" s="131" t="str">
        <f>VLOOKUP(A535,'Hiperlinks - refugo'!$B$11:$C$29,2,0)</f>
        <v>PIU Setor Central</v>
      </c>
      <c r="C535" s="125"/>
      <c r="D535" s="125">
        <v>2</v>
      </c>
      <c r="E535" s="128" t="str">
        <f>VLOOKUP(D535,'Hiperlinks - refugo'!$B$34:$C$47,2,0)</f>
        <v>Consulta Pública Inicial</v>
      </c>
      <c r="H535" s="131" t="s">
        <v>1075</v>
      </c>
      <c r="I535" s="267" t="s">
        <v>1076</v>
      </c>
      <c r="J535" s="127">
        <v>5</v>
      </c>
      <c r="K535" s="132" t="str">
        <f>VLOOKUP(J535,'Hiperlinks - refugo'!$B$2:$C$9,2,0)</f>
        <v>Reuniões Bilateriais</v>
      </c>
      <c r="L535" s="151" t="s">
        <v>377</v>
      </c>
      <c r="M535" s="152">
        <v>43403</v>
      </c>
    </row>
    <row r="536" spans="1:31">
      <c r="A536" s="116">
        <v>2</v>
      </c>
      <c r="B536" s="131" t="str">
        <f>VLOOKUP(A536,'Hiperlinks - refugo'!$B$11:$C$29,2,0)</f>
        <v>PIU Vila Leopoldina</v>
      </c>
      <c r="D536" s="120">
        <v>5</v>
      </c>
      <c r="E536" s="128" t="str">
        <f>VLOOKUP(D536,'Hiperlinks - refugo'!$B$34:$C$47,2,0)</f>
        <v>Discussão Pública</v>
      </c>
      <c r="H536" s="133" t="s">
        <v>1077</v>
      </c>
      <c r="I536" s="267" t="s">
        <v>1097</v>
      </c>
      <c r="J536" s="122">
        <v>2</v>
      </c>
      <c r="K536" s="129" t="str">
        <f>VLOOKUP(J536,'Hiperlinks - refugo'!$B$2:$C$9,2,0)</f>
        <v>Consulta Caderno</v>
      </c>
      <c r="L536" s="151" t="s">
        <v>458</v>
      </c>
      <c r="M536" s="152">
        <v>43460</v>
      </c>
    </row>
    <row r="537" spans="1:31">
      <c r="A537" s="116">
        <v>2</v>
      </c>
      <c r="B537" s="131" t="str">
        <f>VLOOKUP(A537,'Hiperlinks - refugo'!$B$11:$C$29,2,0)</f>
        <v>PIU Vila Leopoldina</v>
      </c>
      <c r="D537" s="120">
        <v>5</v>
      </c>
      <c r="E537" s="128" t="str">
        <f>VLOOKUP(D537,'Hiperlinks - refugo'!$B$34:$C$47,2,0)</f>
        <v>Discussão Pública</v>
      </c>
      <c r="H537" s="133" t="s">
        <v>1079</v>
      </c>
      <c r="I537" s="267" t="s">
        <v>1078</v>
      </c>
      <c r="J537" s="122">
        <v>2</v>
      </c>
      <c r="K537" s="129" t="str">
        <f>VLOOKUP(J537,'Hiperlinks - refugo'!$B$2:$C$9,2,0)</f>
        <v>Consulta Caderno</v>
      </c>
      <c r="L537" s="151" t="s">
        <v>458</v>
      </c>
      <c r="M537" s="152">
        <v>43409</v>
      </c>
    </row>
    <row r="538" spans="1:31">
      <c r="A538" s="116">
        <v>11</v>
      </c>
      <c r="B538" s="131" t="str">
        <f>VLOOKUP(A538,'Hiperlinks - refugo'!$B$11:$C$29,2,0)</f>
        <v>PIU Setor Central</v>
      </c>
      <c r="C538" s="125"/>
      <c r="D538" s="125">
        <v>2</v>
      </c>
      <c r="E538" s="128" t="str">
        <f>VLOOKUP(D538,'Hiperlinks - refugo'!$B$34:$C$47,2,0)</f>
        <v>Consulta Pública Inicial</v>
      </c>
      <c r="H538" s="131" t="s">
        <v>1081</v>
      </c>
      <c r="I538" s="267" t="s">
        <v>1080</v>
      </c>
      <c r="J538" s="125">
        <v>5</v>
      </c>
      <c r="K538" s="131" t="str">
        <f>VLOOKUP(J538,'Hiperlinks - refugo'!$B$2:$C$9,2,0)</f>
        <v>Reuniões Bilateriais</v>
      </c>
      <c r="L538" s="151" t="s">
        <v>458</v>
      </c>
      <c r="M538" s="152">
        <v>43427</v>
      </c>
    </row>
    <row r="539" spans="1:31">
      <c r="A539" s="116">
        <v>11</v>
      </c>
      <c r="B539" s="131" t="str">
        <f>VLOOKUP(A539,'Hiperlinks - refugo'!$B$11:$C$29,2,0)</f>
        <v>PIU Setor Central</v>
      </c>
      <c r="C539" s="125"/>
      <c r="D539" s="125">
        <v>2</v>
      </c>
      <c r="E539" s="128" t="str">
        <f>VLOOKUP(D539,'Hiperlinks - refugo'!$B$34:$C$47,2,0)</f>
        <v>Consulta Pública Inicial</v>
      </c>
      <c r="H539" s="131" t="s">
        <v>1085</v>
      </c>
      <c r="I539" s="267" t="s">
        <v>1082</v>
      </c>
      <c r="J539" s="125">
        <v>5</v>
      </c>
      <c r="K539" s="131" t="str">
        <f>VLOOKUP(J539,'Hiperlinks - refugo'!$B$2:$C$9,2,0)</f>
        <v>Reuniões Bilateriais</v>
      </c>
      <c r="L539" s="151" t="s">
        <v>458</v>
      </c>
      <c r="M539" s="152">
        <v>43427</v>
      </c>
    </row>
    <row r="540" spans="1:31" s="279" customFormat="1">
      <c r="A540" s="234">
        <v>11</v>
      </c>
      <c r="B540" s="235" t="str">
        <f>VLOOKUP(A540,'Hiperlinks - refugo'!$B$11:$C$29,2,0)</f>
        <v>PIU Setor Central</v>
      </c>
      <c r="C540" s="236"/>
      <c r="D540" s="236">
        <v>2</v>
      </c>
      <c r="E540" s="237" t="str">
        <f>VLOOKUP(D540,'Hiperlinks - refugo'!$B$34:$C$47,2,0)</f>
        <v>Consulta Pública Inicial</v>
      </c>
      <c r="F540" s="236"/>
      <c r="G540" s="236"/>
      <c r="H540" s="235" t="s">
        <v>1084</v>
      </c>
      <c r="I540" s="274" t="s">
        <v>1036</v>
      </c>
      <c r="J540" s="236">
        <v>5</v>
      </c>
      <c r="K540" s="235" t="str">
        <f>VLOOKUP(J540,'Hiperlinks - refugo'!$B$2:$C$9,2,0)</f>
        <v>Reuniões Bilateriais</v>
      </c>
      <c r="L540" s="238" t="s">
        <v>458</v>
      </c>
      <c r="M540" s="239">
        <v>43427</v>
      </c>
      <c r="N540" s="296"/>
      <c r="O540" s="278"/>
      <c r="P540" s="278"/>
      <c r="Q540" s="278"/>
      <c r="R540" s="278"/>
      <c r="S540" s="278"/>
      <c r="T540" s="278"/>
      <c r="U540" s="278"/>
      <c r="V540" s="278"/>
      <c r="W540" s="278"/>
      <c r="X540" s="278"/>
      <c r="Y540" s="278"/>
      <c r="Z540" s="278"/>
      <c r="AA540" s="278"/>
      <c r="AB540" s="278"/>
      <c r="AC540" s="278"/>
      <c r="AD540" s="278"/>
      <c r="AE540" s="278"/>
    </row>
    <row r="541" spans="1:31">
      <c r="A541" s="234">
        <v>2</v>
      </c>
      <c r="B541" s="235" t="str">
        <f>VLOOKUP(A541,'Hiperlinks - refugo'!$B$11:$C$29,2,0)</f>
        <v>PIU Vila Leopoldina</v>
      </c>
      <c r="C541" s="236"/>
      <c r="D541" s="236">
        <v>5</v>
      </c>
      <c r="E541" s="237" t="str">
        <f>VLOOKUP(D541,'Hiperlinks - refugo'!$B$34:$C$47,2,0)</f>
        <v>Discussão Pública</v>
      </c>
      <c r="F541" s="236"/>
      <c r="G541" s="236"/>
      <c r="H541" s="235" t="s">
        <v>1091</v>
      </c>
      <c r="I541" s="274" t="s">
        <v>1093</v>
      </c>
      <c r="J541" s="236">
        <v>4</v>
      </c>
      <c r="K541" s="235" t="str">
        <f>VLOOKUP(J541,'Hiperlinks - refugo'!$B$2:$C$9,2,0)</f>
        <v>Audiência Pública</v>
      </c>
      <c r="L541" s="238" t="s">
        <v>458</v>
      </c>
      <c r="M541" s="239">
        <v>43427</v>
      </c>
    </row>
    <row r="542" spans="1:31">
      <c r="A542" s="240">
        <v>2</v>
      </c>
      <c r="B542" s="241" t="str">
        <f>VLOOKUP(A542,'Hiperlinks - refugo'!$B$11:$C$29,2,0)</f>
        <v>PIU Vila Leopoldina</v>
      </c>
      <c r="C542" s="242"/>
      <c r="D542" s="242">
        <v>5</v>
      </c>
      <c r="E542" s="243" t="str">
        <f>VLOOKUP(D542,'Hiperlinks - refugo'!$B$34:$C$47,2,0)</f>
        <v>Discussão Pública</v>
      </c>
      <c r="F542" s="242"/>
      <c r="G542" s="242"/>
      <c r="H542" s="241" t="s">
        <v>1083</v>
      </c>
      <c r="I542" s="275"/>
      <c r="J542" s="244">
        <v>2</v>
      </c>
      <c r="K542" s="245" t="str">
        <f>VLOOKUP(J542,'Hiperlinks - refugo'!$B$2:$C$9,2,0)</f>
        <v>Consulta Caderno</v>
      </c>
      <c r="L542" s="246" t="s">
        <v>458</v>
      </c>
      <c r="M542" s="247"/>
    </row>
    <row r="543" spans="1:31">
      <c r="A543" s="124">
        <v>5</v>
      </c>
      <c r="B543" s="131" t="str">
        <f>VLOOKUP(A543,'Hiperlinks - refugo'!$B$11:$C$29,2,0)</f>
        <v>PIU Arco Jurubatuba</v>
      </c>
      <c r="C543" s="125"/>
      <c r="D543" s="125">
        <v>200</v>
      </c>
      <c r="E543" s="128" t="str">
        <f>VLOOKUP(D543,'Hiperlinks - refugo'!$B$34:$C$47,2,0)</f>
        <v>Processo Administrativo</v>
      </c>
      <c r="F543" s="125"/>
      <c r="G543" s="125"/>
      <c r="H543" s="131" t="s">
        <v>1101</v>
      </c>
      <c r="I543" s="263" t="s">
        <v>1094</v>
      </c>
      <c r="J543" s="127"/>
      <c r="K543" s="132" t="s">
        <v>921</v>
      </c>
      <c r="L543" s="179" t="s">
        <v>462</v>
      </c>
      <c r="M543" s="152">
        <v>43454</v>
      </c>
    </row>
    <row r="544" spans="1:31">
      <c r="A544" s="124">
        <v>2</v>
      </c>
      <c r="B544" s="131" t="str">
        <f>VLOOKUP(A544,'Hiperlinks - refugo'!$B$11:$C$29,2,0)</f>
        <v>PIU Vila Leopoldina</v>
      </c>
      <c r="C544" s="125"/>
      <c r="D544" s="125">
        <v>5</v>
      </c>
      <c r="E544" s="128" t="str">
        <f>VLOOKUP(D544,'Hiperlinks - refugo'!$B$34:$C$47,2,0)</f>
        <v>Discussão Pública</v>
      </c>
      <c r="F544" s="125"/>
      <c r="G544" s="125"/>
      <c r="H544" s="131" t="s">
        <v>1095</v>
      </c>
      <c r="I544" s="270" t="s">
        <v>1096</v>
      </c>
      <c r="J544" s="125">
        <v>2</v>
      </c>
      <c r="K544" s="131" t="str">
        <f>VLOOKUP(J544,'Hiperlinks - refugo'!$B$2:$C$9,2,0)</f>
        <v>Consulta Caderno</v>
      </c>
      <c r="L544" s="151" t="s">
        <v>458</v>
      </c>
      <c r="M544" s="152">
        <v>43460</v>
      </c>
    </row>
    <row r="545" spans="1:31">
      <c r="A545" s="116">
        <v>2</v>
      </c>
      <c r="B545" s="131" t="str">
        <f>VLOOKUP(A545,'Hiperlinks - refugo'!$B$11:$C$29,2,0)</f>
        <v>PIU Vila Leopoldina</v>
      </c>
      <c r="D545" s="120">
        <v>5</v>
      </c>
      <c r="E545" s="128" t="str">
        <f>VLOOKUP(D545,'Hiperlinks - refugo'!$B$34:$C$47,2,0)</f>
        <v>Discussão Pública</v>
      </c>
      <c r="H545" s="133" t="s">
        <v>1098</v>
      </c>
      <c r="I545" s="267" t="s">
        <v>1099</v>
      </c>
      <c r="J545" s="135">
        <v>2</v>
      </c>
      <c r="K545" s="131" t="str">
        <f>VLOOKUP(J545,'Hiperlinks - refugo'!$B$2:$C$9,2,0)</f>
        <v>Consulta Caderno</v>
      </c>
      <c r="L545" s="176" t="str">
        <f>L544</f>
        <v>Gestão Urbana</v>
      </c>
      <c r="M545" s="152">
        <v>43460</v>
      </c>
    </row>
    <row r="546" spans="1:31">
      <c r="A546" s="116">
        <v>2</v>
      </c>
      <c r="B546" s="131" t="str">
        <f>VLOOKUP(A546,'Hiperlinks - refugo'!$B$11:$C$29,2,0)</f>
        <v>PIU Vila Leopoldina</v>
      </c>
      <c r="D546" s="120">
        <v>5</v>
      </c>
      <c r="E546" s="128" t="str">
        <f>VLOOKUP(D546,'Hiperlinks - refugo'!$B$34:$C$47,2,0)</f>
        <v>Discussão Pública</v>
      </c>
      <c r="H546" s="133" t="s">
        <v>1100</v>
      </c>
      <c r="I546" s="267" t="s">
        <v>1092</v>
      </c>
      <c r="J546" s="135">
        <v>2</v>
      </c>
      <c r="K546" s="131" t="str">
        <f>VLOOKUP(J546,'Hiperlinks - refugo'!$B$2:$C$9,2,0)</f>
        <v>Consulta Caderno</v>
      </c>
      <c r="L546" s="176" t="s">
        <v>458</v>
      </c>
      <c r="M546" s="152">
        <v>43460</v>
      </c>
    </row>
    <row r="547" spans="1:31" ht="14.25" customHeight="1">
      <c r="A547" s="116">
        <v>2</v>
      </c>
      <c r="B547" s="131" t="str">
        <f>VLOOKUP(A547,'Hiperlinks - refugo'!$B$11:$C$29,2,0)</f>
        <v>PIU Vila Leopoldina</v>
      </c>
      <c r="D547" s="120">
        <v>200</v>
      </c>
      <c r="E547" s="128" t="str">
        <f>VLOOKUP(D547,'Hiperlinks - refugo'!$B$34:$C$51,2,0)</f>
        <v>Processo Administrativo</v>
      </c>
      <c r="H547" s="133" t="s">
        <v>1102</v>
      </c>
      <c r="I547" s="276" t="s">
        <v>1103</v>
      </c>
      <c r="K547" s="131" t="e">
        <f>VLOOKUP(J547,'Hiperlinks - refugo'!$B$2:$C$9,2,0)</f>
        <v>#N/A</v>
      </c>
      <c r="L547" s="176" t="s">
        <v>458</v>
      </c>
      <c r="M547" s="152">
        <v>43130</v>
      </c>
    </row>
    <row r="548" spans="1:31" ht="12.75" customHeight="1">
      <c r="A548" s="116">
        <v>20</v>
      </c>
      <c r="B548" s="131" t="str">
        <f>IFERROR(VLOOKUP(A548,'Hiperlinks - refugo'!$B$11:$C$32,2,0),"")</f>
        <v>Minhocão</v>
      </c>
      <c r="D548" s="120">
        <v>300</v>
      </c>
      <c r="E548" s="128" t="str">
        <f>VLOOKUP(D548,'Hiperlinks - refugo'!$B$34:$C$51,2,0)</f>
        <v>Arquivo KML</v>
      </c>
      <c r="H548" s="133" t="s">
        <v>1106</v>
      </c>
      <c r="I548" s="297" t="s">
        <v>1107</v>
      </c>
      <c r="J548" s="135">
        <v>8</v>
      </c>
      <c r="K548" s="131" t="e">
        <f>VLOOKUP(J548,'Hiperlinks - refugo'!$B$2:$C$9,2,0)</f>
        <v>#N/A</v>
      </c>
      <c r="L548" s="176" t="s">
        <v>5</v>
      </c>
      <c r="M548" s="152">
        <v>43347</v>
      </c>
      <c r="N548" s="92" t="s">
        <v>1109</v>
      </c>
    </row>
    <row r="549" spans="1:31" s="249" customFormat="1" ht="45">
      <c r="A549" s="252" t="s">
        <v>1113</v>
      </c>
      <c r="B549" s="253" t="str">
        <f>IFERROR(VLOOKUP(A549,'Hiperlinks - refugo'!$B$11:$C$32,2,0),"")</f>
        <v>PIUs: Todos</v>
      </c>
      <c r="C549" s="254"/>
      <c r="D549" s="254">
        <v>300</v>
      </c>
      <c r="E549" s="253" t="str">
        <f>IFERROR(VLOOKUP(D549,'Hiperlinks - refugo'!$B$34:$C$51,2,0),"")</f>
        <v>Arquivo KML</v>
      </c>
      <c r="F549" s="254"/>
      <c r="G549" s="254" t="s">
        <v>609</v>
      </c>
      <c r="H549" s="253" t="s">
        <v>1110</v>
      </c>
      <c r="I549" s="277" t="s">
        <v>1107</v>
      </c>
      <c r="J549" s="256">
        <v>9</v>
      </c>
      <c r="K549" s="131"/>
      <c r="L549" s="255" t="s">
        <v>5</v>
      </c>
      <c r="M549" s="257">
        <v>43501</v>
      </c>
      <c r="N549" s="258" t="s">
        <v>1111</v>
      </c>
      <c r="O549" s="248"/>
      <c r="P549" s="248"/>
      <c r="Q549" s="248"/>
      <c r="R549" s="248"/>
      <c r="S549" s="248"/>
      <c r="T549" s="248"/>
      <c r="U549" s="248"/>
      <c r="V549" s="248"/>
      <c r="W549" s="248"/>
      <c r="X549" s="248"/>
      <c r="Y549" s="248"/>
      <c r="Z549" s="248"/>
      <c r="AA549" s="248"/>
      <c r="AB549" s="248"/>
      <c r="AC549" s="248"/>
      <c r="AD549" s="248"/>
      <c r="AE549" s="248"/>
    </row>
    <row r="550" spans="1:31">
      <c r="A550" s="116">
        <v>11</v>
      </c>
      <c r="B550" s="131" t="str">
        <f>IFERROR(VLOOKUP(A550,'Hiperlinks - refugo'!$B$11:$C$32,2,0),"")</f>
        <v>PIU Setor Central</v>
      </c>
      <c r="D550" s="120">
        <v>2</v>
      </c>
      <c r="E550" s="128" t="str">
        <f>IFERROR(VLOOKUP(D550,'Hiperlinks - refugo'!$B$34:$C$51,2,0),"")</f>
        <v>Consulta Pública Inicial</v>
      </c>
      <c r="H550" s="174" t="s">
        <v>1120</v>
      </c>
      <c r="I550" s="267" t="s">
        <v>1114</v>
      </c>
      <c r="J550" s="135">
        <v>1</v>
      </c>
      <c r="K550" s="131" t="str">
        <f>VLOOKUP(J550,'Hiperlinks - refugo'!$B$2:$C$9,2,0)</f>
        <v>Consulta Instâncias</v>
      </c>
      <c r="L550" s="176" t="s">
        <v>458</v>
      </c>
      <c r="M550" s="152">
        <v>43504</v>
      </c>
    </row>
    <row r="551" spans="1:31">
      <c r="A551" s="116">
        <v>11</v>
      </c>
      <c r="B551" s="131" t="str">
        <f>IFERROR(VLOOKUP(A551,'Hiperlinks - refugo'!$B$11:$C$32,2,0),"")</f>
        <v>PIU Setor Central</v>
      </c>
      <c r="D551" s="120">
        <v>2</v>
      </c>
      <c r="E551" s="128" t="str">
        <f>IFERROR(VLOOKUP(D551,'Hiperlinks - refugo'!$B$34:$C$51,2,0),"")</f>
        <v>Consulta Pública Inicial</v>
      </c>
      <c r="H551" s="174" t="s">
        <v>1119</v>
      </c>
      <c r="I551" s="267" t="s">
        <v>1115</v>
      </c>
      <c r="J551" s="135">
        <v>1</v>
      </c>
      <c r="K551" s="131" t="str">
        <f>VLOOKUP(J551,'Hiperlinks - refugo'!$B$2:$C$9,2,0)</f>
        <v>Consulta Instâncias</v>
      </c>
      <c r="L551" s="176" t="s">
        <v>458</v>
      </c>
      <c r="M551" s="152">
        <v>43504</v>
      </c>
    </row>
    <row r="552" spans="1:31">
      <c r="A552" s="116">
        <v>11</v>
      </c>
      <c r="B552" s="131" t="str">
        <f>IFERROR(VLOOKUP(A552,'Hiperlinks - refugo'!$B$11:$C$32,2,0),"")</f>
        <v>PIU Setor Central</v>
      </c>
      <c r="D552" s="120">
        <v>2</v>
      </c>
      <c r="E552" s="128" t="str">
        <f>IFERROR(VLOOKUP(D552,'Hiperlinks - refugo'!$B$34:$C$51,2,0),"")</f>
        <v>Consulta Pública Inicial</v>
      </c>
      <c r="H552" s="174" t="s">
        <v>1118</v>
      </c>
      <c r="J552" s="135">
        <v>5</v>
      </c>
      <c r="K552" s="131" t="str">
        <f>VLOOKUP(J552,'Hiperlinks - refugo'!$B$2:$C$9,2,0)</f>
        <v>Reuniões Bilateriais</v>
      </c>
      <c r="L552" s="176" t="s">
        <v>458</v>
      </c>
      <c r="M552" s="152">
        <v>43504</v>
      </c>
    </row>
    <row r="553" spans="1:31">
      <c r="A553" s="116">
        <v>11</v>
      </c>
      <c r="B553" s="131" t="str">
        <f>IFERROR(VLOOKUP(A553,'Hiperlinks - refugo'!$B$11:$C$32,2,0),"")</f>
        <v>PIU Setor Central</v>
      </c>
      <c r="D553" s="120">
        <v>2</v>
      </c>
      <c r="E553" s="128" t="str">
        <f>IFERROR(VLOOKUP(D553,'Hiperlinks - refugo'!$B$34:$C$51,2,0),"")</f>
        <v>Consulta Pública Inicial</v>
      </c>
      <c r="H553" s="174" t="s">
        <v>1337</v>
      </c>
      <c r="I553" s="267" t="s">
        <v>1121</v>
      </c>
      <c r="J553" s="135">
        <v>5</v>
      </c>
      <c r="K553" s="131" t="str">
        <f>VLOOKUP(J553,'Hiperlinks - refugo'!$B$2:$C$9,2,0)</f>
        <v>Reuniões Bilateriais</v>
      </c>
      <c r="L553" s="176" t="s">
        <v>458</v>
      </c>
      <c r="M553" s="152">
        <v>43504</v>
      </c>
    </row>
    <row r="554" spans="1:31">
      <c r="A554" s="116">
        <v>11</v>
      </c>
      <c r="B554" s="131" t="str">
        <f>IFERROR(VLOOKUP(A554,'Hiperlinks - refugo'!$B$11:$C$32,2,0),"")</f>
        <v>PIU Setor Central</v>
      </c>
      <c r="D554" s="120">
        <v>2</v>
      </c>
      <c r="E554" s="128" t="str">
        <f>IFERROR(VLOOKUP(D554,'Hiperlinks - refugo'!$B$34:$C$51,2,0),"")</f>
        <v>Consulta Pública Inicial</v>
      </c>
      <c r="H554" s="174" t="s">
        <v>1338</v>
      </c>
      <c r="I554" s="267" t="s">
        <v>1122</v>
      </c>
      <c r="J554" s="135">
        <v>5</v>
      </c>
      <c r="K554" s="131" t="str">
        <f>VLOOKUP(J554,'Hiperlinks - refugo'!$B$2:$C$9,2,0)</f>
        <v>Reuniões Bilateriais</v>
      </c>
      <c r="L554" s="176" t="s">
        <v>458</v>
      </c>
      <c r="M554" s="152">
        <v>43504</v>
      </c>
    </row>
    <row r="555" spans="1:31">
      <c r="A555" s="116">
        <v>11</v>
      </c>
      <c r="B555" s="131" t="str">
        <f>IFERROR(VLOOKUP(A555,'Hiperlinks - refugo'!$B$11:$C$32,2,0),"")</f>
        <v>PIU Setor Central</v>
      </c>
      <c r="D555" s="120">
        <v>2</v>
      </c>
      <c r="E555" s="128" t="str">
        <f>IFERROR(VLOOKUP(D555,'Hiperlinks - refugo'!$B$34:$C$51,2,0),"")</f>
        <v>Consulta Pública Inicial</v>
      </c>
      <c r="H555" s="174" t="s">
        <v>1116</v>
      </c>
      <c r="I555" s="267" t="s">
        <v>1124</v>
      </c>
      <c r="J555" s="135">
        <v>5</v>
      </c>
      <c r="K555" s="131" t="str">
        <f>VLOOKUP(J555,'Hiperlinks - refugo'!$B$2:$C$9,2,0)</f>
        <v>Reuniões Bilateriais</v>
      </c>
      <c r="L555" s="176" t="s">
        <v>458</v>
      </c>
      <c r="M555" s="152">
        <v>43504</v>
      </c>
    </row>
    <row r="556" spans="1:31">
      <c r="A556" s="116">
        <v>11</v>
      </c>
      <c r="B556" s="131" t="str">
        <f>IFERROR(VLOOKUP(A556,'Hiperlinks - refugo'!$B$11:$C$32,2,0),"")</f>
        <v>PIU Setor Central</v>
      </c>
      <c r="D556" s="120">
        <v>2</v>
      </c>
      <c r="E556" s="128" t="str">
        <f>IFERROR(VLOOKUP(D556,'Hiperlinks - refugo'!$B$34:$C$51,2,0),"")</f>
        <v>Consulta Pública Inicial</v>
      </c>
      <c r="H556" s="174" t="s">
        <v>1117</v>
      </c>
      <c r="I556" s="267" t="s">
        <v>1123</v>
      </c>
      <c r="J556" s="135">
        <v>5</v>
      </c>
      <c r="K556" s="131" t="str">
        <f>VLOOKUP(J556,'Hiperlinks - refugo'!$B$2:$C$9,2,0)</f>
        <v>Reuniões Bilateriais</v>
      </c>
      <c r="L556" s="176" t="s">
        <v>458</v>
      </c>
      <c r="M556" s="152">
        <v>43504</v>
      </c>
    </row>
    <row r="557" spans="1:31">
      <c r="A557" s="116">
        <v>11</v>
      </c>
      <c r="B557" s="131" t="str">
        <f>IFERROR(VLOOKUP(A557,'Hiperlinks - refugo'!$B$11:$C$32,2,0),"")</f>
        <v>PIU Setor Central</v>
      </c>
      <c r="D557" s="120">
        <v>2</v>
      </c>
      <c r="E557" s="128" t="str">
        <f>IFERROR(VLOOKUP(D557,'Hiperlinks - refugo'!$B$34:$C$51,2,0),"")</f>
        <v>Consulta Pública Inicial</v>
      </c>
      <c r="H557" s="174" t="s">
        <v>1125</v>
      </c>
      <c r="I557" s="267" t="s">
        <v>1128</v>
      </c>
      <c r="J557" s="135">
        <v>5</v>
      </c>
      <c r="K557" s="131" t="str">
        <f>VLOOKUP(J557,'Hiperlinks - refugo'!$B$2:$C$9,2,0)</f>
        <v>Reuniões Bilateriais</v>
      </c>
      <c r="L557" s="176" t="s">
        <v>458</v>
      </c>
      <c r="M557" s="152">
        <v>43504</v>
      </c>
    </row>
    <row r="558" spans="1:31">
      <c r="A558" s="116">
        <v>11</v>
      </c>
      <c r="B558" s="131" t="str">
        <f>IFERROR(VLOOKUP(A558,'Hiperlinks - refugo'!$B$11:$C$32,2,0),"")</f>
        <v>PIU Setor Central</v>
      </c>
      <c r="D558" s="120">
        <v>2</v>
      </c>
      <c r="E558" s="128" t="str">
        <f>IFERROR(VLOOKUP(D558,'Hiperlinks - refugo'!$B$34:$C$51,2,0),"")</f>
        <v>Consulta Pública Inicial</v>
      </c>
      <c r="H558" s="174" t="s">
        <v>1126</v>
      </c>
      <c r="I558" s="267" t="s">
        <v>1129</v>
      </c>
      <c r="J558" s="135">
        <v>5</v>
      </c>
      <c r="K558" s="131" t="str">
        <f>VLOOKUP(J558,'Hiperlinks - refugo'!$B$2:$C$9,2,0)</f>
        <v>Reuniões Bilateriais</v>
      </c>
      <c r="L558" s="176" t="s">
        <v>458</v>
      </c>
      <c r="M558" s="152">
        <v>43504</v>
      </c>
    </row>
    <row r="559" spans="1:31">
      <c r="A559" s="116">
        <v>11</v>
      </c>
      <c r="B559" s="131" t="str">
        <f>IFERROR(VLOOKUP(A559,'Hiperlinks - refugo'!$B$11:$C$32,2,0),"")</f>
        <v>PIU Setor Central</v>
      </c>
      <c r="D559" s="120">
        <v>2</v>
      </c>
      <c r="E559" s="128" t="str">
        <f>IFERROR(VLOOKUP(D559,'Hiperlinks - refugo'!$B$34:$C$51,2,0),"")</f>
        <v>Consulta Pública Inicial</v>
      </c>
      <c r="H559" s="174" t="s">
        <v>1127</v>
      </c>
      <c r="I559" s="267" t="s">
        <v>1130</v>
      </c>
      <c r="J559" s="135">
        <v>5</v>
      </c>
      <c r="K559" s="131" t="str">
        <f>VLOOKUP(J559,'Hiperlinks - refugo'!$B$2:$C$9,2,0)</f>
        <v>Reuniões Bilateriais</v>
      </c>
      <c r="L559" s="176" t="s">
        <v>458</v>
      </c>
      <c r="M559" s="152">
        <v>43504</v>
      </c>
    </row>
    <row r="560" spans="1:31">
      <c r="A560" s="116">
        <v>11</v>
      </c>
      <c r="B560" s="131" t="str">
        <f>IFERROR(VLOOKUP(A560,'Hiperlinks - refugo'!$B$11:$C$32,2,0),"")</f>
        <v>PIU Setor Central</v>
      </c>
      <c r="D560" s="120">
        <v>2</v>
      </c>
      <c r="E560" s="128" t="str">
        <f>IFERROR(VLOOKUP(D560,'Hiperlinks - refugo'!$B$34:$C$51,2,0),"")</f>
        <v>Consulta Pública Inicial</v>
      </c>
      <c r="H560" s="174" t="s">
        <v>1132</v>
      </c>
      <c r="I560" s="267" t="s">
        <v>1131</v>
      </c>
      <c r="J560" s="135">
        <v>5</v>
      </c>
      <c r="K560" s="131" t="str">
        <f>VLOOKUP(J560,'Hiperlinks - refugo'!$B$2:$C$9,2,0)</f>
        <v>Reuniões Bilateriais</v>
      </c>
      <c r="L560" s="176" t="s">
        <v>458</v>
      </c>
      <c r="M560" s="152">
        <v>43504</v>
      </c>
    </row>
    <row r="561" spans="1:13">
      <c r="A561" s="116">
        <v>11</v>
      </c>
      <c r="B561" s="131" t="str">
        <f>IFERROR(VLOOKUP(A561,'Hiperlinks - refugo'!$B$11:$C$32,2,0),"")</f>
        <v>PIU Setor Central</v>
      </c>
      <c r="D561" s="120">
        <v>2</v>
      </c>
      <c r="E561" s="128" t="str">
        <f>IFERROR(VLOOKUP(D561,'Hiperlinks - refugo'!$B$34:$C$51,2,0),"")</f>
        <v>Consulta Pública Inicial</v>
      </c>
      <c r="H561" s="174" t="s">
        <v>1133</v>
      </c>
      <c r="I561" s="267" t="s">
        <v>1135</v>
      </c>
      <c r="J561" s="135">
        <v>5</v>
      </c>
      <c r="K561" s="131" t="str">
        <f>VLOOKUP(J561,'Hiperlinks - refugo'!$B$2:$C$9,2,0)</f>
        <v>Reuniões Bilateriais</v>
      </c>
      <c r="L561" s="176" t="s">
        <v>458</v>
      </c>
      <c r="M561" s="152">
        <v>43504</v>
      </c>
    </row>
    <row r="562" spans="1:13">
      <c r="A562" s="116">
        <v>11</v>
      </c>
      <c r="B562" s="131" t="str">
        <f>IFERROR(VLOOKUP(A562,'Hiperlinks - refugo'!$B$11:$C$32,2,0),"")</f>
        <v>PIU Setor Central</v>
      </c>
      <c r="D562" s="120">
        <v>2</v>
      </c>
      <c r="E562" s="128" t="str">
        <f>IFERROR(VLOOKUP(D562,'Hiperlinks - refugo'!$B$34:$C$51,2,0),"")</f>
        <v>Consulta Pública Inicial</v>
      </c>
      <c r="H562" s="174" t="s">
        <v>1134</v>
      </c>
      <c r="I562" s="267" t="s">
        <v>1136</v>
      </c>
      <c r="J562" s="135">
        <v>5</v>
      </c>
      <c r="K562" s="131" t="str">
        <f>VLOOKUP(J562,'Hiperlinks - refugo'!$B$2:$C$9,2,0)</f>
        <v>Reuniões Bilateriais</v>
      </c>
      <c r="L562" s="176" t="s">
        <v>458</v>
      </c>
      <c r="M562" s="152">
        <v>43504</v>
      </c>
    </row>
    <row r="563" spans="1:13">
      <c r="A563" s="116">
        <v>7</v>
      </c>
      <c r="B563" s="131" t="str">
        <f>VLOOKUP(A563,'Hiperlinks - refugo'!$B$11:$C$29,2,0)</f>
        <v>PIU Anhembi</v>
      </c>
      <c r="D563" s="120">
        <v>7</v>
      </c>
      <c r="E563" s="128" t="str">
        <f>VLOOKUP(D563,'Hiperlinks - refugo'!$B$34:$C$47,2,0)</f>
        <v>Encaminhamento Jurídico</v>
      </c>
      <c r="H563" s="133" t="s">
        <v>1138</v>
      </c>
      <c r="I563" s="273" t="s">
        <v>1137</v>
      </c>
      <c r="J563" s="135">
        <v>7</v>
      </c>
      <c r="K563" s="132" t="s">
        <v>394</v>
      </c>
      <c r="L563" s="176" t="s">
        <v>1139</v>
      </c>
      <c r="M563" s="152">
        <v>43504</v>
      </c>
    </row>
    <row r="564" spans="1:13">
      <c r="A564" s="124">
        <v>9</v>
      </c>
      <c r="B564" s="131" t="str">
        <f>VLOOKUP(A564,'Hiperlinks - refugo'!$B$11:$C$29,2,0)</f>
        <v>PIU Vila Olímpia</v>
      </c>
      <c r="C564" s="125"/>
      <c r="D564" s="125">
        <v>3</v>
      </c>
      <c r="E564" s="128" t="str">
        <f>VLOOKUP(D564,'Hiperlinks - refugo'!$B$34:$C$47,2,0)</f>
        <v>Avaliação SMUL</v>
      </c>
      <c r="H564" s="133" t="s">
        <v>1141</v>
      </c>
      <c r="I564" s="267" t="s">
        <v>1140</v>
      </c>
      <c r="L564" s="176" t="s">
        <v>1139</v>
      </c>
      <c r="M564" s="201">
        <v>43504</v>
      </c>
    </row>
    <row r="565" spans="1:13">
      <c r="A565" s="126">
        <v>9</v>
      </c>
      <c r="B565" s="132" t="str">
        <f>VLOOKUP(A565,'Hiperlinks - refugo'!$B$11:$C$29,2,0)</f>
        <v>PIU Vila Olímpia</v>
      </c>
      <c r="C565" s="127"/>
      <c r="D565" s="127">
        <v>200</v>
      </c>
      <c r="E565" s="129" t="str">
        <f>VLOOKUP(D565,'Hiperlinks - refugo'!$B$34:$C$47,2,0)</f>
        <v>Processo Administrativo</v>
      </c>
      <c r="F565" s="127"/>
      <c r="H565" s="133" t="s">
        <v>1145</v>
      </c>
      <c r="I565" s="267" t="s">
        <v>1144</v>
      </c>
      <c r="L565" s="176" t="s">
        <v>1146</v>
      </c>
      <c r="M565" s="201">
        <v>43504</v>
      </c>
    </row>
    <row r="566" spans="1:13">
      <c r="A566" s="116">
        <v>10</v>
      </c>
      <c r="B566" s="131" t="str">
        <f>VLOOKUP(A566,'Hiperlinks - refugo'!$B$11:$C$29,2,0)</f>
        <v>PIU Nações Unidas</v>
      </c>
      <c r="D566" s="120">
        <v>3</v>
      </c>
      <c r="E566" s="128" t="str">
        <f>VLOOKUP(D566,'Hiperlinks - refugo'!$B$34:$C$47,2,0)</f>
        <v>Avaliação SMUL</v>
      </c>
      <c r="H566" s="133" t="s">
        <v>1147</v>
      </c>
      <c r="I566" s="267" t="s">
        <v>1148</v>
      </c>
      <c r="J566" s="127">
        <v>2</v>
      </c>
      <c r="K566" s="129" t="str">
        <f>VLOOKUP(J566,'Hiperlinks - refugo'!$B$2:$C$9,2,0)</f>
        <v>Consulta Caderno</v>
      </c>
      <c r="L566" s="176" t="s">
        <v>462</v>
      </c>
      <c r="M566" s="152">
        <v>43504</v>
      </c>
    </row>
    <row r="567" spans="1:13">
      <c r="A567" s="116">
        <v>7</v>
      </c>
      <c r="B567" s="131" t="str">
        <f>VLOOKUP(A567,'Hiperlinks - refugo'!$B$11:$C$29,2,0)</f>
        <v>PIU Anhembi</v>
      </c>
      <c r="D567" s="120">
        <v>8</v>
      </c>
      <c r="E567" s="128" t="str">
        <f>VLOOKUP(D567,'Hiperlinks - refugo'!$B$34:$C$47,2,0)</f>
        <v>Implantação</v>
      </c>
      <c r="H567" s="133" t="s">
        <v>1150</v>
      </c>
      <c r="I567" s="267" t="s">
        <v>1149</v>
      </c>
      <c r="J567" s="135">
        <v>7</v>
      </c>
      <c r="K567" s="132" t="s">
        <v>394</v>
      </c>
      <c r="L567" s="176" t="s">
        <v>427</v>
      </c>
      <c r="M567" s="152">
        <v>43504</v>
      </c>
    </row>
    <row r="568" spans="1:13">
      <c r="A568" s="116">
        <v>8</v>
      </c>
      <c r="B568" s="131" t="str">
        <f>VLOOKUP(A568,'Hiperlinks - refugo'!$B$11:$C$29,2,0)</f>
        <v>PIU Pacaembu</v>
      </c>
      <c r="D568" s="120">
        <v>8</v>
      </c>
      <c r="E568" s="128" t="str">
        <f>VLOOKUP(D568,'Hiperlinks - refugo'!$B$34:$C$47,2,0)</f>
        <v>Implantação</v>
      </c>
      <c r="H568" s="133" t="s">
        <v>1152</v>
      </c>
      <c r="I568" s="267" t="s">
        <v>1151</v>
      </c>
      <c r="J568" s="135">
        <v>7</v>
      </c>
      <c r="K568" s="132" t="s">
        <v>394</v>
      </c>
      <c r="L568" s="176" t="s">
        <v>427</v>
      </c>
      <c r="M568" s="152">
        <v>43504</v>
      </c>
    </row>
    <row r="569" spans="1:13">
      <c r="A569" s="114">
        <v>2</v>
      </c>
      <c r="B569" s="128" t="str">
        <f>VLOOKUP(A569,'Hiperlinks - refugo'!$B$11:$C$29,2,0)</f>
        <v>PIU Vila Leopoldina</v>
      </c>
      <c r="C569" s="119"/>
      <c r="D569" s="119">
        <v>5</v>
      </c>
      <c r="E569" s="128" t="str">
        <f>VLOOKUP(D569,'Hiperlinks - refugo'!$B$34:$C$47,2,0)</f>
        <v>Discussão Pública</v>
      </c>
      <c r="H569" s="133" t="s">
        <v>1182</v>
      </c>
      <c r="I569" s="267" t="s">
        <v>1159</v>
      </c>
      <c r="J569" s="135">
        <v>2</v>
      </c>
      <c r="K569" s="131" t="str">
        <f>VLOOKUP(J569,'Hiperlinks - refugo'!$B$2:$C$9,2,0)</f>
        <v>Consulta Caderno</v>
      </c>
      <c r="L569" s="176" t="s">
        <v>458</v>
      </c>
      <c r="M569" s="152">
        <v>43507</v>
      </c>
    </row>
    <row r="570" spans="1:13">
      <c r="A570" s="114">
        <v>2</v>
      </c>
      <c r="B570" s="128" t="str">
        <f>VLOOKUP(A570,'Hiperlinks - refugo'!$B$11:$C$29,2,0)</f>
        <v>PIU Vila Leopoldina</v>
      </c>
      <c r="C570" s="119"/>
      <c r="D570" s="119">
        <v>5</v>
      </c>
      <c r="E570" s="128" t="str">
        <f>VLOOKUP(D570,'Hiperlinks - refugo'!$B$34:$C$47,2,0)</f>
        <v>Discussão Pública</v>
      </c>
      <c r="H570" s="133" t="s">
        <v>1160</v>
      </c>
      <c r="I570" s="267" t="s">
        <v>1161</v>
      </c>
      <c r="J570" s="135">
        <v>2</v>
      </c>
      <c r="K570" s="131" t="str">
        <f>VLOOKUP(J570,'Hiperlinks - refugo'!$B$2:$C$9,2,0)</f>
        <v>Consulta Caderno</v>
      </c>
      <c r="L570" s="176" t="s">
        <v>458</v>
      </c>
      <c r="M570" s="152">
        <v>43507</v>
      </c>
    </row>
    <row r="571" spans="1:13">
      <c r="A571" s="116">
        <v>11</v>
      </c>
      <c r="B571" s="131" t="str">
        <f>IFERROR(VLOOKUP(A571,'Hiperlinks - refugo'!$B$11:$C$32,2,0),"")</f>
        <v>PIU Setor Central</v>
      </c>
      <c r="D571" s="120">
        <v>3</v>
      </c>
      <c r="E571" s="128" t="str">
        <f>IFERROR(VLOOKUP(D571,'Hiperlinks - refugo'!$B$34:$C$51,2,0),"")</f>
        <v>Avaliação SMUL</v>
      </c>
      <c r="H571" s="133" t="s">
        <v>1167</v>
      </c>
      <c r="I571" s="267" t="s">
        <v>1162</v>
      </c>
      <c r="L571" s="176" t="s">
        <v>462</v>
      </c>
      <c r="M571" s="152">
        <v>43149</v>
      </c>
    </row>
    <row r="572" spans="1:13">
      <c r="A572" s="116">
        <v>11</v>
      </c>
      <c r="B572" s="131" t="str">
        <f>IFERROR(VLOOKUP(A572,'Hiperlinks - refugo'!$B$11:$C$32,2,0),"")</f>
        <v>PIU Setor Central</v>
      </c>
      <c r="D572" s="120">
        <v>3</v>
      </c>
      <c r="E572" s="128" t="str">
        <f>IFERROR(VLOOKUP(D572,'Hiperlinks - refugo'!$B$34:$C$51,2,0),"")</f>
        <v>Avaliação SMUL</v>
      </c>
      <c r="H572" s="133" t="s">
        <v>1164</v>
      </c>
      <c r="I572" s="267" t="s">
        <v>1163</v>
      </c>
      <c r="L572" s="176" t="s">
        <v>462</v>
      </c>
      <c r="M572" s="152">
        <v>43149</v>
      </c>
    </row>
    <row r="573" spans="1:13">
      <c r="A573" s="116">
        <v>11</v>
      </c>
      <c r="B573" s="131" t="str">
        <f>IFERROR(VLOOKUP(A573,'Hiperlinks - refugo'!$B$11:$C$32,2,0),"")</f>
        <v>PIU Setor Central</v>
      </c>
      <c r="D573" s="120">
        <v>3</v>
      </c>
      <c r="E573" s="128" t="str">
        <f>IFERROR(VLOOKUP(D573,'Hiperlinks - refugo'!$B$34:$C$51,2,0),"")</f>
        <v>Avaliação SMUL</v>
      </c>
      <c r="H573" s="133" t="s">
        <v>1166</v>
      </c>
      <c r="I573" s="267" t="s">
        <v>1165</v>
      </c>
      <c r="L573" s="176" t="s">
        <v>462</v>
      </c>
      <c r="M573" s="152">
        <v>43149</v>
      </c>
    </row>
    <row r="574" spans="1:13">
      <c r="A574" s="116">
        <v>2</v>
      </c>
      <c r="B574" s="131" t="str">
        <f>IFERROR(VLOOKUP(A574,'Hiperlinks - refugo'!$B$11:$C$32,2,0),"")</f>
        <v>PIU Vila Leopoldina</v>
      </c>
      <c r="D574" s="120">
        <v>5</v>
      </c>
      <c r="E574" s="128" t="str">
        <f>IFERROR(VLOOKUP(D574,'Hiperlinks - refugo'!$B$34:$C$51,2,0),"")</f>
        <v>Discussão Pública</v>
      </c>
      <c r="H574" s="133" t="s">
        <v>1172</v>
      </c>
      <c r="I574" s="267" t="s">
        <v>1168</v>
      </c>
      <c r="J574" s="135">
        <v>4</v>
      </c>
      <c r="K574" s="131" t="str">
        <f>VLOOKUP(J574,'Hiperlinks - refugo'!$B$2:$C$9,2,0)</f>
        <v>Audiência Pública</v>
      </c>
      <c r="L574" s="176" t="s">
        <v>458</v>
      </c>
      <c r="M574" s="152">
        <v>43532</v>
      </c>
    </row>
    <row r="575" spans="1:13">
      <c r="A575" s="116">
        <v>2</v>
      </c>
      <c r="B575" s="131" t="str">
        <f>IFERROR(VLOOKUP(A575,'Hiperlinks - refugo'!$B$11:$C$32,2,0),"")</f>
        <v>PIU Vila Leopoldina</v>
      </c>
      <c r="D575" s="120">
        <v>5</v>
      </c>
      <c r="E575" s="128" t="str">
        <f>IFERROR(VLOOKUP(D575,'Hiperlinks - refugo'!$B$34:$C$51,2,0),"")</f>
        <v>Discussão Pública</v>
      </c>
      <c r="H575" s="133" t="s">
        <v>1170</v>
      </c>
      <c r="I575" s="267" t="s">
        <v>1169</v>
      </c>
      <c r="J575" s="135">
        <v>5</v>
      </c>
      <c r="K575" s="131" t="str">
        <f>VLOOKUP(J575,'Hiperlinks - refugo'!$B$2:$C$9,2,0)</f>
        <v>Reuniões Bilateriais</v>
      </c>
      <c r="L575" s="176" t="s">
        <v>458</v>
      </c>
      <c r="M575" s="152">
        <v>43532</v>
      </c>
    </row>
    <row r="576" spans="1:13">
      <c r="A576" s="116">
        <v>2</v>
      </c>
      <c r="B576" s="131" t="str">
        <f>IFERROR(VLOOKUP(A576,'Hiperlinks - refugo'!$B$11:$C$32,2,0),"")</f>
        <v>PIU Vila Leopoldina</v>
      </c>
      <c r="D576" s="120">
        <v>5</v>
      </c>
      <c r="E576" s="128" t="str">
        <f>IFERROR(VLOOKUP(D576,'Hiperlinks - refugo'!$B$34:$C$51,2,0),"")</f>
        <v>Discussão Pública</v>
      </c>
      <c r="H576" s="133" t="s">
        <v>1172</v>
      </c>
      <c r="I576" s="267" t="s">
        <v>1171</v>
      </c>
      <c r="J576" s="135">
        <v>4</v>
      </c>
      <c r="K576" s="131" t="str">
        <f>VLOOKUP(J576,'Hiperlinks - refugo'!$B$2:$C$9,2,0)</f>
        <v>Audiência Pública</v>
      </c>
      <c r="L576" s="176" t="s">
        <v>458</v>
      </c>
      <c r="M576" s="152">
        <v>43532</v>
      </c>
    </row>
    <row r="577" spans="1:13">
      <c r="A577" s="124">
        <v>19</v>
      </c>
      <c r="B577" s="131" t="str">
        <f>VLOOKUP(A577,'Hiperlinks - refugo'!$B$11:$C$29,2,0)</f>
        <v>PIU Terminal Princesa Isabel</v>
      </c>
      <c r="C577" s="125"/>
      <c r="D577" s="125">
        <v>8</v>
      </c>
      <c r="E577" s="128" t="str">
        <f>VLOOKUP(D577,'Hiperlinks - refugo'!$B$34:$C$47,2,0)</f>
        <v>Implantação</v>
      </c>
      <c r="H577" s="295" t="s">
        <v>1173</v>
      </c>
      <c r="I577" s="267" t="s">
        <v>1174</v>
      </c>
      <c r="J577" s="127">
        <v>6</v>
      </c>
      <c r="K577" s="132" t="str">
        <f>VLOOKUP(J577,'Hiperlinks - refugo'!$B$2:$C$9,2,0)</f>
        <v>Outros</v>
      </c>
      <c r="L577" s="179" t="s">
        <v>462</v>
      </c>
      <c r="M577" s="152">
        <v>43535</v>
      </c>
    </row>
    <row r="578" spans="1:13">
      <c r="A578" s="116">
        <v>7</v>
      </c>
      <c r="B578" s="131" t="str">
        <f>VLOOKUP(A578,'Hiperlinks - refugo'!$B$11:$C$29,2,0)</f>
        <v>PIU Anhembi</v>
      </c>
      <c r="D578" s="120">
        <v>8</v>
      </c>
      <c r="E578" s="128" t="str">
        <f>VLOOKUP(D578,'Hiperlinks - refugo'!$B$34:$C$47,2,0)</f>
        <v>Implantação</v>
      </c>
      <c r="H578" s="133" t="s">
        <v>1175</v>
      </c>
      <c r="I578" s="273" t="s">
        <v>1176</v>
      </c>
      <c r="J578" s="135">
        <v>8</v>
      </c>
      <c r="K578" s="132" t="s">
        <v>394</v>
      </c>
      <c r="L578" s="176" t="s">
        <v>462</v>
      </c>
      <c r="M578" s="152">
        <v>43535</v>
      </c>
    </row>
    <row r="579" spans="1:13">
      <c r="A579" s="116">
        <v>4</v>
      </c>
      <c r="B579" s="131" t="str">
        <f>VLOOKUP(A579,'Hiperlinks - refugo'!$B$11:$C$29,2,0)</f>
        <v>PIU NESP</v>
      </c>
      <c r="D579" s="120">
        <v>8</v>
      </c>
      <c r="E579" s="128" t="str">
        <f>VLOOKUP(D579,'Hiperlinks - refugo'!$B$34:$C$47,2,0)</f>
        <v>Implantação</v>
      </c>
      <c r="H579" s="133" t="s">
        <v>1178</v>
      </c>
      <c r="I579" s="267" t="s">
        <v>1177</v>
      </c>
      <c r="J579" s="135">
        <v>8</v>
      </c>
      <c r="K579" s="132" t="s">
        <v>394</v>
      </c>
      <c r="L579" s="176" t="s">
        <v>462</v>
      </c>
      <c r="M579" s="152">
        <v>43535</v>
      </c>
    </row>
    <row r="580" spans="1:13">
      <c r="A580" s="116">
        <v>4</v>
      </c>
      <c r="B580" s="131" t="str">
        <f>VLOOKUP(A580,'Hiperlinks - refugo'!$B$11:$C$29,2,0)</f>
        <v>PIU NESP</v>
      </c>
      <c r="D580" s="120">
        <v>8</v>
      </c>
      <c r="E580" s="128" t="str">
        <f>VLOOKUP(D580,'Hiperlinks - refugo'!$B$34:$C$47,2,0)</f>
        <v>Implantação</v>
      </c>
      <c r="H580" s="133" t="s">
        <v>1180</v>
      </c>
      <c r="I580" s="267" t="s">
        <v>1179</v>
      </c>
      <c r="J580" s="135">
        <v>8</v>
      </c>
      <c r="K580" s="132" t="s">
        <v>394</v>
      </c>
      <c r="L580" s="176" t="s">
        <v>462</v>
      </c>
      <c r="M580" s="152">
        <v>43535</v>
      </c>
    </row>
    <row r="581" spans="1:13">
      <c r="A581" s="116">
        <v>2</v>
      </c>
      <c r="B581" s="131" t="str">
        <f>IFERROR(VLOOKUP(A581,'Hiperlinks - refugo'!$B$11:$C$32,2,0),"")</f>
        <v>PIU Vila Leopoldina</v>
      </c>
      <c r="D581" s="120">
        <v>5</v>
      </c>
      <c r="E581" s="128" t="str">
        <f>IFERROR(VLOOKUP(D581,'Hiperlinks - refugo'!$B$34:$C$51,2,0),"")</f>
        <v>Discussão Pública</v>
      </c>
      <c r="H581" s="133" t="s">
        <v>1183</v>
      </c>
      <c r="I581" s="267" t="s">
        <v>1181</v>
      </c>
      <c r="J581" s="135">
        <v>3</v>
      </c>
      <c r="K581" s="131" t="str">
        <f>VLOOKUP(J581,'Hiperlinks - refugo'!$B$2:$C$9,2,0)</f>
        <v>Consulta Minuta</v>
      </c>
      <c r="L581" s="176" t="s">
        <v>458</v>
      </c>
      <c r="M581" s="152">
        <v>43538</v>
      </c>
    </row>
    <row r="582" spans="1:13">
      <c r="A582" s="116">
        <v>2</v>
      </c>
      <c r="B582" s="131" t="str">
        <f>IFERROR(VLOOKUP(A582,'Hiperlinks - refugo'!$B$11:$C$32,2,0),"")</f>
        <v>PIU Vila Leopoldina</v>
      </c>
      <c r="D582" s="120">
        <v>5</v>
      </c>
      <c r="E582" s="128" t="str">
        <f>IFERROR(VLOOKUP(D582,'Hiperlinks - refugo'!$B$34:$C$51,2,0),"")</f>
        <v>Discussão Pública</v>
      </c>
      <c r="H582" s="133" t="s">
        <v>1184</v>
      </c>
      <c r="I582" s="267" t="s">
        <v>1187</v>
      </c>
      <c r="J582" s="135">
        <v>4</v>
      </c>
      <c r="K582" s="131" t="str">
        <f>VLOOKUP(J582,'Hiperlinks - refugo'!$B$2:$C$9,2,0)</f>
        <v>Audiência Pública</v>
      </c>
      <c r="L582" s="176" t="s">
        <v>458</v>
      </c>
      <c r="M582" s="152">
        <v>43544</v>
      </c>
    </row>
    <row r="583" spans="1:13">
      <c r="A583" s="116">
        <v>2</v>
      </c>
      <c r="B583" s="131" t="str">
        <f>IFERROR(VLOOKUP(A583,'Hiperlinks - refugo'!$B$11:$C$32,2,0),"")</f>
        <v>PIU Vila Leopoldina</v>
      </c>
      <c r="D583" s="120">
        <v>5</v>
      </c>
      <c r="E583" s="128" t="str">
        <f>IFERROR(VLOOKUP(D583,'Hiperlinks - refugo'!$B$34:$C$51,2,0),"")</f>
        <v>Discussão Pública</v>
      </c>
      <c r="H583" s="133" t="s">
        <v>1185</v>
      </c>
      <c r="I583" s="267" t="s">
        <v>1186</v>
      </c>
      <c r="J583" s="135">
        <v>4</v>
      </c>
      <c r="K583" s="131" t="str">
        <f>VLOOKUP(J583,'Hiperlinks - refugo'!$B$2:$C$9,2,0)</f>
        <v>Audiência Pública</v>
      </c>
      <c r="L583" s="176" t="s">
        <v>458</v>
      </c>
      <c r="M583" s="152">
        <v>43544</v>
      </c>
    </row>
    <row r="584" spans="1:13">
      <c r="A584" s="116">
        <v>2</v>
      </c>
      <c r="B584" s="131" t="str">
        <f>IFERROR(VLOOKUP(A584,'Hiperlinks - refugo'!$B$11:$C$32,2,0),"")</f>
        <v>PIU Vila Leopoldina</v>
      </c>
      <c r="D584" s="120">
        <v>5</v>
      </c>
      <c r="E584" s="128" t="str">
        <f>IFERROR(VLOOKUP(D584,'Hiperlinks - refugo'!$B$34:$C$51,2,0),"")</f>
        <v>Discussão Pública</v>
      </c>
      <c r="H584" s="133" t="s">
        <v>1188</v>
      </c>
      <c r="I584" s="266" t="s">
        <v>1189</v>
      </c>
      <c r="J584" s="135">
        <v>3</v>
      </c>
      <c r="K584" s="131" t="str">
        <f>VLOOKUP(J584,'Hiperlinks - refugo'!$B$2:$C$9,2,0)</f>
        <v>Consulta Minuta</v>
      </c>
      <c r="L584" s="176" t="s">
        <v>458</v>
      </c>
      <c r="M584" s="152">
        <v>43544</v>
      </c>
    </row>
    <row r="585" spans="1:13">
      <c r="A585" s="116">
        <v>5</v>
      </c>
      <c r="B585" s="131" t="str">
        <f>IFERROR(VLOOKUP(A585,'Hiperlinks - refugo'!$B$11:$C$32,2,0),"")</f>
        <v>PIU Arco Jurubatuba</v>
      </c>
      <c r="D585" s="120">
        <v>7</v>
      </c>
      <c r="E585" s="128" t="str">
        <f>IFERROR(VLOOKUP(D585,'Hiperlinks - refugo'!$B$34:$C$51,2,0),"")</f>
        <v>Encaminhamento Jurídico</v>
      </c>
      <c r="H585" s="133" t="s">
        <v>1191</v>
      </c>
      <c r="I585" s="295" t="s">
        <v>1190</v>
      </c>
      <c r="J585" s="135">
        <v>7</v>
      </c>
      <c r="K585" s="131" t="str">
        <f>VLOOKUP(J585,'Hiperlinks - refugo'!$B$2:$C$9,2,0)</f>
        <v>Projeto Final</v>
      </c>
      <c r="L585" s="176" t="s">
        <v>1192</v>
      </c>
      <c r="M585" s="152">
        <v>43564</v>
      </c>
    </row>
    <row r="586" spans="1:13">
      <c r="A586" s="116">
        <v>19</v>
      </c>
      <c r="B586" s="131" t="str">
        <f>IFERROR(VLOOKUP(A586,'Hiperlinks - refugo'!$B$11:$C$32,2,0),"")</f>
        <v>PIU Terminal Princesa Isabel</v>
      </c>
      <c r="D586" s="120">
        <v>8</v>
      </c>
      <c r="E586" s="128" t="str">
        <f>VLOOKUP(D586,'Hiperlinks - refugo'!$B$34:$C$47,2,0)</f>
        <v>Implantação</v>
      </c>
      <c r="H586" s="133" t="s">
        <v>1194</v>
      </c>
      <c r="I586" s="295" t="s">
        <v>1193</v>
      </c>
      <c r="J586" s="135">
        <v>8</v>
      </c>
      <c r="K586" s="132" t="s">
        <v>394</v>
      </c>
      <c r="L586" s="176" t="s">
        <v>1195</v>
      </c>
      <c r="M586" s="152">
        <v>43570</v>
      </c>
    </row>
    <row r="587" spans="1:13">
      <c r="A587" s="116">
        <v>12</v>
      </c>
      <c r="B587" s="131" t="str">
        <f>IFERROR(VLOOKUP(A587,'Hiperlinks - refugo'!$B$11:$C$32,2,0),"")</f>
        <v>PIU Arco Pinheiros</v>
      </c>
      <c r="D587" s="120">
        <v>3</v>
      </c>
      <c r="E587" s="128" t="str">
        <f>IFERROR(VLOOKUP(D587,'Hiperlinks - refugo'!$B$34:$C$51,2,0),"")</f>
        <v>Avaliação SMUL</v>
      </c>
      <c r="H587" s="133" t="s">
        <v>1198</v>
      </c>
      <c r="I587" s="295" t="s">
        <v>1196</v>
      </c>
      <c r="J587" s="135">
        <v>1</v>
      </c>
      <c r="K587" s="137" t="str">
        <f>VLOOKUP(J587,'Hiperlinks - refugo'!$B$2:$C$9,2,0)</f>
        <v>Consulta Instâncias</v>
      </c>
      <c r="L587" s="176" t="s">
        <v>462</v>
      </c>
      <c r="M587" s="152">
        <v>43570</v>
      </c>
    </row>
    <row r="588" spans="1:13">
      <c r="A588" s="116">
        <v>19</v>
      </c>
      <c r="B588" s="131" t="str">
        <f>IFERROR(VLOOKUP(A588,'Hiperlinks - refugo'!$B$11:$C$32,2,0),"")</f>
        <v>PIU Terminal Princesa Isabel</v>
      </c>
      <c r="D588" s="120">
        <v>8</v>
      </c>
      <c r="E588" s="128" t="str">
        <f>VLOOKUP(D588,'Hiperlinks - refugo'!$B$34:$C$47,2,0)</f>
        <v>Implantação</v>
      </c>
      <c r="H588" s="133" t="s">
        <v>1194</v>
      </c>
      <c r="I588" s="295"/>
      <c r="J588" s="135">
        <v>8</v>
      </c>
      <c r="K588" s="132" t="s">
        <v>394</v>
      </c>
      <c r="L588" s="176" t="s">
        <v>1195</v>
      </c>
      <c r="M588" s="152">
        <v>43570</v>
      </c>
    </row>
    <row r="589" spans="1:13">
      <c r="A589" s="116">
        <v>12</v>
      </c>
      <c r="B589" s="131" t="str">
        <f>IFERROR(VLOOKUP(A589,'Hiperlinks - refugo'!$B$11:$C$32,2,0),"")</f>
        <v>PIU Arco Pinheiros</v>
      </c>
      <c r="D589" s="120">
        <v>3</v>
      </c>
      <c r="E589" s="128" t="str">
        <f>IFERROR(VLOOKUP(D589,'Hiperlinks - refugo'!$B$34:$C$51,2,0),"")</f>
        <v>Avaliação SMUL</v>
      </c>
      <c r="H589" s="133" t="s">
        <v>1201</v>
      </c>
      <c r="I589" s="295" t="s">
        <v>1197</v>
      </c>
      <c r="J589" s="135">
        <v>1</v>
      </c>
      <c r="K589" s="137" t="str">
        <f>VLOOKUP(J589,'Hiperlinks - refugo'!$B$2:$C$9,2,0)</f>
        <v>Consulta Instâncias</v>
      </c>
      <c r="L589" s="176" t="s">
        <v>462</v>
      </c>
      <c r="M589" s="152">
        <v>43570</v>
      </c>
    </row>
    <row r="590" spans="1:13">
      <c r="A590" s="116">
        <v>12</v>
      </c>
      <c r="B590" s="131" t="str">
        <f>IFERROR(VLOOKUP(A590,'Hiperlinks - refugo'!$B$11:$C$32,2,0),"")</f>
        <v>PIU Arco Pinheiros</v>
      </c>
      <c r="D590" s="120">
        <v>3</v>
      </c>
      <c r="E590" s="128" t="str">
        <f>IFERROR(VLOOKUP(D590,'Hiperlinks - refugo'!$B$34:$C$51,2,0),"")</f>
        <v>Avaliação SMUL</v>
      </c>
      <c r="H590" s="133" t="s">
        <v>1202</v>
      </c>
      <c r="I590" s="295" t="s">
        <v>1199</v>
      </c>
      <c r="J590" s="135">
        <v>1</v>
      </c>
      <c r="K590" s="137" t="str">
        <f>VLOOKUP(J590,'Hiperlinks - refugo'!$B$2:$C$9,2,0)</f>
        <v>Consulta Instâncias</v>
      </c>
      <c r="L590" s="176" t="s">
        <v>462</v>
      </c>
      <c r="M590" s="152">
        <v>43570</v>
      </c>
    </row>
    <row r="591" spans="1:13">
      <c r="A591" s="116">
        <v>12</v>
      </c>
      <c r="B591" s="131" t="str">
        <f>IFERROR(VLOOKUP(A591,'Hiperlinks - refugo'!$B$11:$C$32,2,0),"")</f>
        <v>PIU Arco Pinheiros</v>
      </c>
      <c r="D591" s="120">
        <v>3</v>
      </c>
      <c r="E591" s="128" t="str">
        <f>IFERROR(VLOOKUP(D591,'Hiperlinks - refugo'!$B$34:$C$51,2,0),"")</f>
        <v>Avaliação SMUL</v>
      </c>
      <c r="H591" s="133" t="s">
        <v>1203</v>
      </c>
      <c r="I591" s="295" t="s">
        <v>1200</v>
      </c>
      <c r="J591" s="135">
        <v>1</v>
      </c>
      <c r="K591" s="137" t="str">
        <f>VLOOKUP(J591,'Hiperlinks - refugo'!$B$2:$C$9,2,0)</f>
        <v>Consulta Instâncias</v>
      </c>
      <c r="L591" s="176" t="s">
        <v>462</v>
      </c>
      <c r="M591" s="152">
        <v>43570</v>
      </c>
    </row>
    <row r="592" spans="1:13">
      <c r="A592" s="116">
        <v>12</v>
      </c>
      <c r="B592" s="131" t="str">
        <f>IFERROR(VLOOKUP(A592,'Hiperlinks - refugo'!$B$11:$C$32,2,0),"")</f>
        <v>PIU Arco Pinheiros</v>
      </c>
      <c r="D592" s="120">
        <v>5</v>
      </c>
      <c r="E592" s="128" t="str">
        <f>IFERROR(VLOOKUP(D592,'Hiperlinks - refugo'!$B$34:$C$51,2,0),"")</f>
        <v>Discussão Pública</v>
      </c>
      <c r="H592" s="133" t="s">
        <v>811</v>
      </c>
      <c r="I592" s="295" t="s">
        <v>1204</v>
      </c>
      <c r="J592" s="135">
        <v>2</v>
      </c>
      <c r="K592" s="131" t="str">
        <f>VLOOKUP(J592,'Hiperlinks - refugo'!$B$2:$C$9,2,0)</f>
        <v>Consulta Caderno</v>
      </c>
      <c r="L592" s="176" t="s">
        <v>458</v>
      </c>
      <c r="M592" s="152">
        <v>43577</v>
      </c>
    </row>
    <row r="593" spans="1:31" s="2" customFormat="1">
      <c r="A593" s="116">
        <v>12</v>
      </c>
      <c r="B593" s="131" t="str">
        <f>IFERROR(VLOOKUP(A593,'Hiperlinks - refugo'!$B$11:$C$32,2,0),"")</f>
        <v>PIU Arco Pinheiros</v>
      </c>
      <c r="C593" s="120"/>
      <c r="D593" s="120">
        <v>5</v>
      </c>
      <c r="E593" s="128" t="str">
        <f>IFERROR(VLOOKUP(D593,'Hiperlinks - refugo'!$B$34:$C$51,2,0),"")</f>
        <v>Discussão Pública</v>
      </c>
      <c r="F593" s="120"/>
      <c r="G593" s="120"/>
      <c r="H593" s="133" t="s">
        <v>1205</v>
      </c>
      <c r="I593" s="295" t="s">
        <v>1206</v>
      </c>
      <c r="J593" s="135">
        <v>2</v>
      </c>
      <c r="K593" s="131" t="str">
        <f>VLOOKUP(J593,'Hiperlinks - refugo'!$B$2:$C$9,2,0)</f>
        <v>Consulta Caderno</v>
      </c>
      <c r="L593" s="176" t="s">
        <v>458</v>
      </c>
      <c r="M593" s="152">
        <v>43577</v>
      </c>
      <c r="N593" s="92"/>
      <c r="O593" s="282"/>
      <c r="P593" s="282"/>
      <c r="Q593" s="282"/>
      <c r="R593" s="282"/>
      <c r="S593" s="282"/>
      <c r="T593" s="282"/>
      <c r="U593" s="282"/>
      <c r="V593" s="282"/>
      <c r="W593" s="282"/>
      <c r="X593" s="282"/>
      <c r="Y593" s="282"/>
      <c r="Z593" s="282"/>
      <c r="AA593" s="282"/>
      <c r="AB593" s="282"/>
      <c r="AC593" s="282"/>
      <c r="AD593" s="282"/>
      <c r="AE593" s="282"/>
    </row>
    <row r="594" spans="1:31">
      <c r="A594" s="116">
        <v>20</v>
      </c>
      <c r="B594" s="131" t="str">
        <f>IFERROR(VLOOKUP(A594,'Hiperlinks - refugo'!$B$11:$C$32,2,0),"")</f>
        <v>Minhocão</v>
      </c>
      <c r="D594" s="120">
        <v>1</v>
      </c>
      <c r="E594" s="128" t="str">
        <f>IFERROR(VLOOKUP(D594,'Hiperlinks - refugo'!$B$34:$C$51,2,0),"")</f>
        <v>Proposição</v>
      </c>
      <c r="H594" s="133" t="s">
        <v>1208</v>
      </c>
      <c r="I594" s="295" t="s">
        <v>1207</v>
      </c>
      <c r="J594" s="135">
        <v>1</v>
      </c>
      <c r="K594" s="137" t="str">
        <f>VLOOKUP(J594,'Hiperlinks - refugo'!$B$2:$C$9,2,0)</f>
        <v>Consulta Instâncias</v>
      </c>
      <c r="L594" s="176" t="s">
        <v>462</v>
      </c>
      <c r="M594" s="152">
        <v>43578</v>
      </c>
    </row>
    <row r="595" spans="1:31">
      <c r="A595" s="116">
        <v>20</v>
      </c>
      <c r="B595" s="131" t="str">
        <f>IFERROR(VLOOKUP(A595,'Hiperlinks - refugo'!$B$11:$C$32,2,0),"")</f>
        <v>Minhocão</v>
      </c>
      <c r="D595" s="120">
        <v>200</v>
      </c>
      <c r="E595" s="128" t="str">
        <f>IFERROR(VLOOKUP(D595,'Hiperlinks - refugo'!$B$34:$C$51,2,0),"")</f>
        <v>Processo Administrativo</v>
      </c>
      <c r="H595" s="133" t="s">
        <v>1210</v>
      </c>
      <c r="I595" s="295" t="s">
        <v>1209</v>
      </c>
      <c r="M595" s="152">
        <v>43578</v>
      </c>
    </row>
    <row r="596" spans="1:31">
      <c r="A596" s="116">
        <v>20</v>
      </c>
      <c r="B596" s="131" t="str">
        <f>IFERROR(VLOOKUP(A596,'Hiperlinks - refugo'!$B$11:$C$32,2,0),"")</f>
        <v>Minhocão</v>
      </c>
      <c r="D596" s="120">
        <v>1</v>
      </c>
      <c r="E596" s="128" t="str">
        <f>IFERROR(VLOOKUP(D596,'Hiperlinks - refugo'!$B$34:$C$51,2,0),"")</f>
        <v>Proposição</v>
      </c>
      <c r="H596" s="133" t="s">
        <v>1160</v>
      </c>
      <c r="I596" s="295" t="s">
        <v>1212</v>
      </c>
      <c r="J596" s="135">
        <v>1</v>
      </c>
      <c r="K596" s="137" t="str">
        <f>VLOOKUP(J596,'Hiperlinks - refugo'!$B$2:$C$9,2,0)</f>
        <v>Consulta Instâncias</v>
      </c>
      <c r="L596" s="176" t="s">
        <v>462</v>
      </c>
      <c r="M596" s="152">
        <v>43578</v>
      </c>
    </row>
    <row r="597" spans="1:31">
      <c r="A597" s="116">
        <v>2</v>
      </c>
      <c r="B597" s="131" t="str">
        <f>IFERROR(VLOOKUP(A597,'Hiperlinks - refugo'!$B$11:$C$32,2,0),"")</f>
        <v>PIU Vila Leopoldina</v>
      </c>
      <c r="D597" s="120">
        <v>5</v>
      </c>
      <c r="E597" s="128" t="str">
        <f>IFERROR(VLOOKUP(D597,'Hiperlinks - refugo'!$B$34:$C$51,2,0),"")</f>
        <v>Discussão Pública</v>
      </c>
      <c r="H597" s="133" t="s">
        <v>1213</v>
      </c>
      <c r="I597" s="267" t="s">
        <v>1189</v>
      </c>
      <c r="J597" s="135">
        <v>2</v>
      </c>
      <c r="K597" s="131" t="str">
        <f>VLOOKUP(J597,'Hiperlinks - refugo'!$B$2:$C$9,2,0)</f>
        <v>Consulta Caderno</v>
      </c>
      <c r="L597" s="176" t="s">
        <v>458</v>
      </c>
      <c r="M597" s="152">
        <v>43584</v>
      </c>
    </row>
    <row r="598" spans="1:31">
      <c r="A598" s="116">
        <v>2</v>
      </c>
      <c r="B598" s="131" t="str">
        <f>IFERROR(VLOOKUP(A598,'Hiperlinks - refugo'!$B$11:$C$32,2,0),"")</f>
        <v>PIU Vila Leopoldina</v>
      </c>
      <c r="D598" s="120">
        <v>6</v>
      </c>
      <c r="E598" s="128" t="str">
        <f>IFERROR(VLOOKUP(D598,'Hiperlinks - refugo'!$B$34:$C$51,2,0),"")</f>
        <v>Consolidação PIU</v>
      </c>
      <c r="H598" s="133" t="s">
        <v>1215</v>
      </c>
      <c r="I598" s="295" t="s">
        <v>1217</v>
      </c>
      <c r="J598" s="135">
        <v>2</v>
      </c>
      <c r="K598" s="131" t="str">
        <f>VLOOKUP(J598,'Hiperlinks - refugo'!$B$2:$C$9,2,0)</f>
        <v>Consulta Caderno</v>
      </c>
      <c r="L598" s="176" t="s">
        <v>458</v>
      </c>
      <c r="M598" s="152">
        <v>43591</v>
      </c>
    </row>
    <row r="599" spans="1:31">
      <c r="A599" s="116">
        <v>2</v>
      </c>
      <c r="B599" s="131" t="str">
        <f>IFERROR(VLOOKUP(A599,'Hiperlinks - refugo'!$B$11:$C$32,2,0),"")</f>
        <v>PIU Vila Leopoldina</v>
      </c>
      <c r="D599" s="120">
        <v>6</v>
      </c>
      <c r="E599" s="128" t="str">
        <f>IFERROR(VLOOKUP(D599,'Hiperlinks - refugo'!$B$34:$C$51,2,0),"")</f>
        <v>Consolidação PIU</v>
      </c>
      <c r="H599" s="133" t="s">
        <v>1214</v>
      </c>
      <c r="I599" s="295" t="s">
        <v>1218</v>
      </c>
      <c r="J599" s="135">
        <v>2</v>
      </c>
      <c r="K599" s="131" t="str">
        <f>VLOOKUP(J599,'Hiperlinks - refugo'!$B$2:$C$9,2,0)</f>
        <v>Consulta Caderno</v>
      </c>
      <c r="L599" s="176" t="s">
        <v>458</v>
      </c>
      <c r="M599" s="152">
        <v>43591</v>
      </c>
    </row>
    <row r="600" spans="1:31">
      <c r="A600" s="116">
        <v>2</v>
      </c>
      <c r="B600" s="131" t="str">
        <f>IFERROR(VLOOKUP(A600,'Hiperlinks - refugo'!$B$11:$C$32,2,0),"")</f>
        <v>PIU Vila Leopoldina</v>
      </c>
      <c r="D600" s="120">
        <v>6</v>
      </c>
      <c r="E600" s="128" t="str">
        <f>IFERROR(VLOOKUP(D600,'Hiperlinks - refugo'!$B$34:$C$51,2,0),"")</f>
        <v>Consolidação PIU</v>
      </c>
      <c r="H600" s="133" t="s">
        <v>1216</v>
      </c>
      <c r="I600" s="295" t="s">
        <v>1219</v>
      </c>
      <c r="J600" s="135">
        <v>2</v>
      </c>
      <c r="K600" s="131" t="str">
        <f>VLOOKUP(J600,'Hiperlinks - refugo'!$B$2:$C$9,2,0)</f>
        <v>Consulta Caderno</v>
      </c>
      <c r="L600" s="176" t="s">
        <v>458</v>
      </c>
      <c r="M600" s="152">
        <v>43591</v>
      </c>
    </row>
    <row r="601" spans="1:31">
      <c r="A601" s="116">
        <v>11</v>
      </c>
      <c r="B601" s="131" t="str">
        <f>IFERROR(VLOOKUP(A601,'Hiperlinks - refugo'!$B$11:$C$32,2,0),"")</f>
        <v>PIU Setor Central</v>
      </c>
      <c r="D601" s="120">
        <v>5</v>
      </c>
      <c r="E601" s="128" t="str">
        <f>IFERROR(VLOOKUP(D601,'Hiperlinks - refugo'!$B$34:$C$51,2,0),"")</f>
        <v>Discussão Pública</v>
      </c>
      <c r="H601" s="133" t="s">
        <v>1220</v>
      </c>
      <c r="I601" s="295" t="s">
        <v>1221</v>
      </c>
      <c r="J601" s="135">
        <v>2</v>
      </c>
      <c r="K601" s="131" t="str">
        <f>VLOOKUP(J601,'Hiperlinks - refugo'!$B$2:$C$9,2,0)</f>
        <v>Consulta Caderno</v>
      </c>
      <c r="L601" s="176" t="s">
        <v>458</v>
      </c>
      <c r="M601" s="152">
        <v>43594</v>
      </c>
    </row>
    <row r="602" spans="1:31">
      <c r="A602" s="116">
        <v>11</v>
      </c>
      <c r="B602" s="131" t="str">
        <f>IFERROR(VLOOKUP(A602,'Hiperlinks - refugo'!$B$11:$C$32,2,0),"")</f>
        <v>PIU Setor Central</v>
      </c>
      <c r="D602" s="120">
        <v>5</v>
      </c>
      <c r="E602" s="128" t="str">
        <f>IFERROR(VLOOKUP(D602,'Hiperlinks - refugo'!$B$34:$C$51,2,0),"")</f>
        <v>Discussão Pública</v>
      </c>
      <c r="H602" s="133" t="s">
        <v>1222</v>
      </c>
      <c r="I602" s="295" t="s">
        <v>1223</v>
      </c>
      <c r="J602" s="135">
        <v>2</v>
      </c>
      <c r="K602" s="131" t="str">
        <f>VLOOKUP(J602,'Hiperlinks - refugo'!$B$2:$C$9,2,0)</f>
        <v>Consulta Caderno</v>
      </c>
      <c r="L602" s="176" t="s">
        <v>458</v>
      </c>
      <c r="M602" s="152">
        <v>43594</v>
      </c>
    </row>
    <row r="603" spans="1:31">
      <c r="A603" s="116">
        <v>11</v>
      </c>
      <c r="B603" s="131" t="str">
        <f>IFERROR(VLOOKUP(A603,'Hiperlinks - refugo'!$B$11:$C$32,2,0),"")</f>
        <v>PIU Setor Central</v>
      </c>
      <c r="D603" s="120">
        <v>5</v>
      </c>
      <c r="E603" s="128" t="str">
        <f>IFERROR(VLOOKUP(D603,'Hiperlinks - refugo'!$B$34:$C$51,2,0),"")</f>
        <v>Discussão Pública</v>
      </c>
      <c r="H603" s="174" t="s">
        <v>1256</v>
      </c>
      <c r="I603" s="295" t="s">
        <v>1257</v>
      </c>
      <c r="J603" s="135">
        <v>2</v>
      </c>
      <c r="K603" s="131" t="str">
        <f>VLOOKUP(J603,'Hiperlinks - refugo'!$B$2:$C$9,2,0)</f>
        <v>Consulta Caderno</v>
      </c>
      <c r="L603" s="176" t="s">
        <v>458</v>
      </c>
      <c r="M603" s="152">
        <v>43594</v>
      </c>
    </row>
    <row r="604" spans="1:31">
      <c r="A604" s="116">
        <v>11</v>
      </c>
      <c r="B604" s="131" t="str">
        <f>IFERROR(VLOOKUP(A604,'Hiperlinks - refugo'!$B$11:$C$32,2,0),"")</f>
        <v>PIU Setor Central</v>
      </c>
      <c r="D604" s="120">
        <v>5</v>
      </c>
      <c r="E604" s="128" t="str">
        <f>IFERROR(VLOOKUP(D604,'Hiperlinks - refugo'!$B$34:$C$51,2,0),"")</f>
        <v>Discussão Pública</v>
      </c>
      <c r="H604" s="174" t="s">
        <v>1284</v>
      </c>
      <c r="I604" s="295" t="s">
        <v>1224</v>
      </c>
      <c r="J604" s="135">
        <v>2</v>
      </c>
      <c r="K604" s="131" t="str">
        <f>VLOOKUP(J604,'Hiperlinks - refugo'!$B$2:$C$9,2,0)</f>
        <v>Consulta Caderno</v>
      </c>
      <c r="L604" s="176" t="s">
        <v>458</v>
      </c>
      <c r="M604" s="152">
        <v>43594</v>
      </c>
    </row>
    <row r="605" spans="1:31">
      <c r="A605" s="116">
        <v>11</v>
      </c>
      <c r="B605" s="131" t="str">
        <f>IFERROR(VLOOKUP(A605,'Hiperlinks - refugo'!$B$11:$C$32,2,0),"")</f>
        <v>PIU Setor Central</v>
      </c>
      <c r="D605" s="120">
        <v>5</v>
      </c>
      <c r="E605" s="128" t="str">
        <f>IFERROR(VLOOKUP(D605,'Hiperlinks - refugo'!$B$34:$C$51,2,0),"")</f>
        <v>Discussão Pública</v>
      </c>
      <c r="H605" s="174" t="s">
        <v>1285</v>
      </c>
      <c r="I605" s="295" t="s">
        <v>1224</v>
      </c>
      <c r="J605" s="135">
        <v>2</v>
      </c>
      <c r="K605" s="131" t="str">
        <f>VLOOKUP(J605,'Hiperlinks - refugo'!$B$2:$C$9,2,0)</f>
        <v>Consulta Caderno</v>
      </c>
      <c r="L605" s="176" t="s">
        <v>458</v>
      </c>
      <c r="M605" s="152">
        <v>43594</v>
      </c>
    </row>
    <row r="606" spans="1:31" s="2" customFormat="1">
      <c r="A606" s="116">
        <v>12</v>
      </c>
      <c r="B606" s="131" t="str">
        <f>IFERROR(VLOOKUP(A606,'Hiperlinks - refugo'!$B$11:$C$32,2,0),"")</f>
        <v>PIU Arco Pinheiros</v>
      </c>
      <c r="C606" s="120"/>
      <c r="D606" s="120">
        <v>5</v>
      </c>
      <c r="E606" s="128" t="str">
        <f>IFERROR(VLOOKUP(D606,'Hiperlinks - refugo'!$B$34:$C$51,2,0),"")</f>
        <v>Discussão Pública</v>
      </c>
      <c r="F606" s="120"/>
      <c r="G606" s="120"/>
      <c r="H606" s="174" t="s">
        <v>1230</v>
      </c>
      <c r="I606" s="295" t="s">
        <v>1206</v>
      </c>
      <c r="J606" s="135">
        <v>2</v>
      </c>
      <c r="K606" s="131" t="str">
        <f>VLOOKUP(J606,'Hiperlinks - refugo'!$B$2:$C$9,2,0)</f>
        <v>Consulta Caderno</v>
      </c>
      <c r="L606" s="176" t="s">
        <v>458</v>
      </c>
      <c r="M606" s="152">
        <v>43594</v>
      </c>
      <c r="N606" s="92"/>
      <c r="O606" s="282"/>
      <c r="P606" s="282"/>
      <c r="Q606" s="282"/>
      <c r="R606" s="282"/>
      <c r="S606" s="282"/>
      <c r="T606" s="282"/>
      <c r="U606" s="282"/>
      <c r="V606" s="282"/>
      <c r="W606" s="282"/>
      <c r="X606" s="282"/>
      <c r="Y606" s="282"/>
      <c r="Z606" s="282"/>
      <c r="AA606" s="282"/>
      <c r="AB606" s="282"/>
      <c r="AC606" s="282"/>
      <c r="AD606" s="282"/>
      <c r="AE606" s="282"/>
    </row>
    <row r="607" spans="1:31" s="2" customFormat="1">
      <c r="A607" s="116">
        <v>12</v>
      </c>
      <c r="B607" s="131" t="str">
        <f>IFERROR(VLOOKUP(A607,'Hiperlinks - refugo'!$B$11:$C$32,2,0),"")</f>
        <v>PIU Arco Pinheiros</v>
      </c>
      <c r="C607" s="120"/>
      <c r="D607" s="120">
        <v>5</v>
      </c>
      <c r="E607" s="128" t="str">
        <f>IFERROR(VLOOKUP(D607,'Hiperlinks - refugo'!$B$34:$C$51,2,0),"")</f>
        <v>Discussão Pública</v>
      </c>
      <c r="F607" s="120"/>
      <c r="G607" s="120"/>
      <c r="H607" s="174" t="s">
        <v>1225</v>
      </c>
      <c r="I607" s="295" t="s">
        <v>1206</v>
      </c>
      <c r="J607" s="135">
        <v>2</v>
      </c>
      <c r="K607" s="131" t="str">
        <f>VLOOKUP(J607,'Hiperlinks - refugo'!$B$2:$C$9,2,0)</f>
        <v>Consulta Caderno</v>
      </c>
      <c r="L607" s="176" t="s">
        <v>458</v>
      </c>
      <c r="M607" s="152">
        <v>43594</v>
      </c>
      <c r="N607" s="92"/>
      <c r="O607" s="282"/>
      <c r="P607" s="282"/>
      <c r="Q607" s="282"/>
      <c r="R607" s="282"/>
      <c r="S607" s="282"/>
      <c r="T607" s="282"/>
      <c r="U607" s="282"/>
      <c r="V607" s="282"/>
      <c r="W607" s="282"/>
      <c r="X607" s="282"/>
      <c r="Y607" s="282"/>
      <c r="Z607" s="282"/>
      <c r="AA607" s="282"/>
      <c r="AB607" s="282"/>
      <c r="AC607" s="282"/>
      <c r="AD607" s="282"/>
      <c r="AE607" s="282"/>
    </row>
    <row r="608" spans="1:31" s="2" customFormat="1">
      <c r="A608" s="116">
        <v>12</v>
      </c>
      <c r="B608" s="131" t="str">
        <f>IFERROR(VLOOKUP(A608,'Hiperlinks - refugo'!$B$11:$C$32,2,0),"")</f>
        <v>PIU Arco Pinheiros</v>
      </c>
      <c r="C608" s="120"/>
      <c r="D608" s="120">
        <v>5</v>
      </c>
      <c r="E608" s="128" t="str">
        <f>IFERROR(VLOOKUP(D608,'Hiperlinks - refugo'!$B$34:$C$51,2,0),"")</f>
        <v>Discussão Pública</v>
      </c>
      <c r="F608" s="120"/>
      <c r="G608" s="120"/>
      <c r="H608" s="174" t="s">
        <v>1226</v>
      </c>
      <c r="I608" s="295" t="s">
        <v>1206</v>
      </c>
      <c r="J608" s="135">
        <v>2</v>
      </c>
      <c r="K608" s="131" t="str">
        <f>VLOOKUP(J608,'Hiperlinks - refugo'!$B$2:$C$9,2,0)</f>
        <v>Consulta Caderno</v>
      </c>
      <c r="L608" s="176" t="s">
        <v>458</v>
      </c>
      <c r="M608" s="152">
        <v>43594</v>
      </c>
      <c r="N608" s="92"/>
      <c r="O608" s="282"/>
      <c r="P608" s="282"/>
      <c r="Q608" s="282"/>
      <c r="R608" s="282"/>
      <c r="S608" s="282"/>
      <c r="T608" s="282"/>
      <c r="U608" s="282"/>
      <c r="V608" s="282"/>
      <c r="W608" s="282"/>
      <c r="X608" s="282"/>
      <c r="Y608" s="282"/>
      <c r="Z608" s="282"/>
      <c r="AA608" s="282"/>
      <c r="AB608" s="282"/>
      <c r="AC608" s="282"/>
      <c r="AD608" s="282"/>
      <c r="AE608" s="282"/>
    </row>
    <row r="609" spans="1:31" s="2" customFormat="1">
      <c r="A609" s="116">
        <v>12</v>
      </c>
      <c r="B609" s="131" t="str">
        <f>IFERROR(VLOOKUP(A609,'Hiperlinks - refugo'!$B$11:$C$32,2,0),"")</f>
        <v>PIU Arco Pinheiros</v>
      </c>
      <c r="C609" s="120"/>
      <c r="D609" s="120">
        <v>5</v>
      </c>
      <c r="E609" s="128" t="str">
        <f>IFERROR(VLOOKUP(D609,'Hiperlinks - refugo'!$B$34:$C$51,2,0),"")</f>
        <v>Discussão Pública</v>
      </c>
      <c r="F609" s="120"/>
      <c r="G609" s="120"/>
      <c r="H609" s="174" t="s">
        <v>1227</v>
      </c>
      <c r="I609" s="295" t="s">
        <v>1206</v>
      </c>
      <c r="J609" s="135">
        <v>2</v>
      </c>
      <c r="K609" s="131" t="str">
        <f>VLOOKUP(J609,'Hiperlinks - refugo'!$B$2:$C$9,2,0)</f>
        <v>Consulta Caderno</v>
      </c>
      <c r="L609" s="176" t="s">
        <v>458</v>
      </c>
      <c r="M609" s="152">
        <v>43594</v>
      </c>
      <c r="N609" s="92"/>
      <c r="O609" s="282"/>
      <c r="P609" s="282"/>
      <c r="Q609" s="282"/>
      <c r="R609" s="282"/>
      <c r="S609" s="282"/>
      <c r="T609" s="282"/>
      <c r="U609" s="282"/>
      <c r="V609" s="282"/>
      <c r="W609" s="282"/>
      <c r="X609" s="282"/>
      <c r="Y609" s="282"/>
      <c r="Z609" s="282"/>
      <c r="AA609" s="282"/>
      <c r="AB609" s="282"/>
      <c r="AC609" s="282"/>
      <c r="AD609" s="282"/>
      <c r="AE609" s="282"/>
    </row>
    <row r="610" spans="1:31" s="2" customFormat="1">
      <c r="A610" s="116">
        <v>12</v>
      </c>
      <c r="B610" s="131" t="str">
        <f>IFERROR(VLOOKUP(A610,'Hiperlinks - refugo'!$B$11:$C$32,2,0),"")</f>
        <v>PIU Arco Pinheiros</v>
      </c>
      <c r="C610" s="120"/>
      <c r="D610" s="120">
        <v>5</v>
      </c>
      <c r="E610" s="128" t="str">
        <f>IFERROR(VLOOKUP(D610,'Hiperlinks - refugo'!$B$34:$C$51,2,0),"")</f>
        <v>Discussão Pública</v>
      </c>
      <c r="F610" s="120"/>
      <c r="G610" s="120"/>
      <c r="H610" s="174" t="s">
        <v>1231</v>
      </c>
      <c r="I610" s="295" t="s">
        <v>1206</v>
      </c>
      <c r="J610" s="135">
        <v>2</v>
      </c>
      <c r="K610" s="131" t="str">
        <f>VLOOKUP(J610,'Hiperlinks - refugo'!$B$2:$C$9,2,0)</f>
        <v>Consulta Caderno</v>
      </c>
      <c r="L610" s="176" t="s">
        <v>458</v>
      </c>
      <c r="M610" s="152">
        <v>43594</v>
      </c>
      <c r="N610" s="92"/>
      <c r="O610" s="282"/>
      <c r="P610" s="282"/>
      <c r="Q610" s="282"/>
      <c r="R610" s="282"/>
      <c r="S610" s="282"/>
      <c r="T610" s="282"/>
      <c r="U610" s="282"/>
      <c r="V610" s="282"/>
      <c r="W610" s="282"/>
      <c r="X610" s="282"/>
      <c r="Y610" s="282"/>
      <c r="Z610" s="282"/>
      <c r="AA610" s="282"/>
      <c r="AB610" s="282"/>
      <c r="AC610" s="282"/>
      <c r="AD610" s="282"/>
      <c r="AE610" s="282"/>
    </row>
    <row r="611" spans="1:31" s="2" customFormat="1">
      <c r="A611" s="116">
        <v>12</v>
      </c>
      <c r="B611" s="131" t="str">
        <f>IFERROR(VLOOKUP(A611,'Hiperlinks - refugo'!$B$11:$C$32,2,0),"")</f>
        <v>PIU Arco Pinheiros</v>
      </c>
      <c r="C611" s="120"/>
      <c r="D611" s="120">
        <v>5</v>
      </c>
      <c r="E611" s="128" t="str">
        <f>IFERROR(VLOOKUP(D611,'Hiperlinks - refugo'!$B$34:$C$51,2,0),"")</f>
        <v>Discussão Pública</v>
      </c>
      <c r="F611" s="120"/>
      <c r="G611" s="120"/>
      <c r="H611" s="174" t="s">
        <v>1228</v>
      </c>
      <c r="I611" s="295" t="s">
        <v>1206</v>
      </c>
      <c r="J611" s="135">
        <v>2</v>
      </c>
      <c r="K611" s="131" t="str">
        <f>VLOOKUP(J611,'Hiperlinks - refugo'!$B$2:$C$9,2,0)</f>
        <v>Consulta Caderno</v>
      </c>
      <c r="L611" s="176" t="s">
        <v>458</v>
      </c>
      <c r="M611" s="152">
        <v>43594</v>
      </c>
      <c r="N611" s="92"/>
      <c r="O611" s="282"/>
      <c r="P611" s="282"/>
      <c r="Q611" s="282"/>
      <c r="R611" s="282"/>
      <c r="S611" s="282"/>
      <c r="T611" s="282"/>
      <c r="U611" s="282"/>
      <c r="V611" s="282"/>
      <c r="W611" s="282"/>
      <c r="X611" s="282"/>
      <c r="Y611" s="282"/>
      <c r="Z611" s="282"/>
      <c r="AA611" s="282"/>
      <c r="AB611" s="282"/>
      <c r="AC611" s="282"/>
      <c r="AD611" s="282"/>
      <c r="AE611" s="282"/>
    </row>
    <row r="612" spans="1:31" s="2" customFormat="1">
      <c r="A612" s="116">
        <v>12</v>
      </c>
      <c r="B612" s="131" t="str">
        <f>IFERROR(VLOOKUP(A612,'Hiperlinks - refugo'!$B$11:$C$32,2,0),"")</f>
        <v>PIU Arco Pinheiros</v>
      </c>
      <c r="C612" s="120"/>
      <c r="D612" s="120">
        <v>5</v>
      </c>
      <c r="E612" s="128" t="str">
        <f>IFERROR(VLOOKUP(D612,'Hiperlinks - refugo'!$B$34:$C$51,2,0),"")</f>
        <v>Discussão Pública</v>
      </c>
      <c r="F612" s="120"/>
      <c r="G612" s="120"/>
      <c r="H612" s="133" t="s">
        <v>1232</v>
      </c>
      <c r="I612" s="295" t="s">
        <v>1229</v>
      </c>
      <c r="J612" s="135">
        <v>2</v>
      </c>
      <c r="K612" s="131" t="str">
        <f>VLOOKUP(J612,'Hiperlinks - refugo'!$B$2:$C$9,2,0)</f>
        <v>Consulta Caderno</v>
      </c>
      <c r="L612" s="176" t="s">
        <v>458</v>
      </c>
      <c r="M612" s="152">
        <v>43594</v>
      </c>
      <c r="N612" s="92"/>
      <c r="O612" s="282"/>
      <c r="P612" s="282"/>
      <c r="Q612" s="282"/>
      <c r="R612" s="282"/>
      <c r="S612" s="282"/>
      <c r="T612" s="282"/>
      <c r="U612" s="282"/>
      <c r="V612" s="282"/>
      <c r="W612" s="282"/>
      <c r="X612" s="282"/>
      <c r="Y612" s="282"/>
      <c r="Z612" s="282"/>
      <c r="AA612" s="282"/>
      <c r="AB612" s="282"/>
      <c r="AC612" s="282"/>
      <c r="AD612" s="282"/>
      <c r="AE612" s="282"/>
    </row>
    <row r="613" spans="1:31" s="2" customFormat="1">
      <c r="A613" s="116">
        <v>12</v>
      </c>
      <c r="B613" s="131" t="str">
        <f>IFERROR(VLOOKUP(A613,'Hiperlinks - refugo'!$B$11:$C$32,2,0),"")</f>
        <v>PIU Arco Pinheiros</v>
      </c>
      <c r="C613" s="120"/>
      <c r="D613" s="120">
        <v>5</v>
      </c>
      <c r="E613" s="128" t="str">
        <f>IFERROR(VLOOKUP(D613,'Hiperlinks - refugo'!$B$34:$C$51,2,0),"")</f>
        <v>Discussão Pública</v>
      </c>
      <c r="F613" s="120"/>
      <c r="G613" s="120"/>
      <c r="H613" s="133" t="s">
        <v>1233</v>
      </c>
      <c r="I613" s="295" t="s">
        <v>1206</v>
      </c>
      <c r="J613" s="135">
        <v>2</v>
      </c>
      <c r="K613" s="131" t="str">
        <f>VLOOKUP(J613,'Hiperlinks - refugo'!$B$2:$C$9,2,0)</f>
        <v>Consulta Caderno</v>
      </c>
      <c r="L613" s="176" t="s">
        <v>458</v>
      </c>
      <c r="M613" s="152">
        <v>43594</v>
      </c>
      <c r="N613" s="92"/>
      <c r="O613" s="282"/>
      <c r="P613" s="282"/>
      <c r="Q613" s="282"/>
      <c r="R613" s="282"/>
      <c r="S613" s="282"/>
      <c r="T613" s="282"/>
      <c r="U613" s="282"/>
      <c r="V613" s="282"/>
      <c r="W613" s="282"/>
      <c r="X613" s="282"/>
      <c r="Y613" s="282"/>
      <c r="Z613" s="282"/>
      <c r="AA613" s="282"/>
      <c r="AB613" s="282"/>
      <c r="AC613" s="282"/>
      <c r="AD613" s="282"/>
      <c r="AE613" s="282"/>
    </row>
    <row r="614" spans="1:31">
      <c r="A614" s="116">
        <v>20</v>
      </c>
      <c r="B614" s="131" t="str">
        <f>IFERROR(VLOOKUP(A614,'Hiperlinks - refugo'!$B$11:$C$32,2,0),"")</f>
        <v>Minhocão</v>
      </c>
      <c r="D614" s="120">
        <v>2</v>
      </c>
      <c r="E614" s="128" t="str">
        <f>IFERROR(VLOOKUP(D614,'Hiperlinks - refugo'!$B$34:$C$51,2,0),"")</f>
        <v>Consulta Pública Inicial</v>
      </c>
      <c r="H614" s="133" t="s">
        <v>1234</v>
      </c>
      <c r="I614" s="295" t="s">
        <v>1235</v>
      </c>
      <c r="J614" s="135">
        <v>2</v>
      </c>
      <c r="K614" s="131" t="str">
        <f>VLOOKUP(J614,'Hiperlinks - refugo'!$B$2:$C$9,2,0)</f>
        <v>Consulta Caderno</v>
      </c>
      <c r="L614" s="176" t="s">
        <v>458</v>
      </c>
      <c r="M614" s="152">
        <v>43602</v>
      </c>
    </row>
    <row r="615" spans="1:31">
      <c r="A615" s="116">
        <v>20</v>
      </c>
      <c r="B615" s="131" t="str">
        <f>IFERROR(VLOOKUP(A615,'Hiperlinks - refugo'!$B$11:$C$32,2,0),"")</f>
        <v>Minhocão</v>
      </c>
      <c r="D615" s="120">
        <v>2</v>
      </c>
      <c r="E615" s="128" t="str">
        <f>IFERROR(VLOOKUP(D615,'Hiperlinks - refugo'!$B$34:$C$51,2,0),"")</f>
        <v>Consulta Pública Inicial</v>
      </c>
      <c r="H615" s="133" t="s">
        <v>1236</v>
      </c>
      <c r="I615" s="295" t="s">
        <v>1237</v>
      </c>
      <c r="J615" s="135">
        <v>2</v>
      </c>
      <c r="K615" s="131" t="str">
        <f>VLOOKUP(J615,'Hiperlinks - refugo'!$B$2:$C$9,2,0)</f>
        <v>Consulta Caderno</v>
      </c>
      <c r="L615" s="176" t="s">
        <v>458</v>
      </c>
      <c r="M615" s="152">
        <v>43602</v>
      </c>
    </row>
    <row r="616" spans="1:31">
      <c r="A616" s="116">
        <v>20</v>
      </c>
      <c r="B616" s="131" t="str">
        <f>IFERROR(VLOOKUP(A616,'Hiperlinks - refugo'!$B$11:$C$32,2,0),"")</f>
        <v>Minhocão</v>
      </c>
      <c r="D616" s="120">
        <v>1</v>
      </c>
      <c r="E616" s="128" t="str">
        <f>IFERROR(VLOOKUP(D616,'Hiperlinks - refugo'!$B$34:$C$51,2,0),"")</f>
        <v>Proposição</v>
      </c>
      <c r="H616" s="133" t="s">
        <v>1240</v>
      </c>
      <c r="I616" s="295" t="s">
        <v>1238</v>
      </c>
      <c r="J616" s="135">
        <v>1</v>
      </c>
      <c r="K616" s="137" t="str">
        <f>VLOOKUP(J616,'Hiperlinks - refugo'!$B$2:$C$9,2,0)</f>
        <v>Consulta Instâncias</v>
      </c>
      <c r="L616" s="176" t="s">
        <v>1239</v>
      </c>
      <c r="M616" s="152">
        <v>43602</v>
      </c>
    </row>
    <row r="617" spans="1:31">
      <c r="A617" s="116">
        <v>20</v>
      </c>
      <c r="B617" s="131" t="str">
        <f>IFERROR(VLOOKUP(A617,'Hiperlinks - refugo'!$B$11:$C$32,2,0),"")</f>
        <v>Minhocão</v>
      </c>
      <c r="D617" s="120">
        <v>1</v>
      </c>
      <c r="E617" s="128" t="str">
        <f>IFERROR(VLOOKUP(D617,'Hiperlinks - refugo'!$B$34:$C$51,2,0),"")</f>
        <v>Proposição</v>
      </c>
      <c r="H617" s="133" t="s">
        <v>1241</v>
      </c>
      <c r="I617" s="295" t="s">
        <v>1229</v>
      </c>
      <c r="J617" s="135">
        <v>1</v>
      </c>
      <c r="K617" s="137" t="str">
        <f>VLOOKUP(J617,'Hiperlinks - refugo'!$B$2:$C$9,2,0)</f>
        <v>Consulta Instâncias</v>
      </c>
      <c r="L617" s="176" t="s">
        <v>1239</v>
      </c>
      <c r="M617" s="152">
        <v>43602</v>
      </c>
    </row>
    <row r="618" spans="1:31" s="2" customFormat="1">
      <c r="A618" s="116">
        <v>12</v>
      </c>
      <c r="B618" s="131" t="str">
        <f>IFERROR(VLOOKUP(A618,'Hiperlinks - refugo'!$B$11:$C$32,2,0),"")</f>
        <v>PIU Arco Pinheiros</v>
      </c>
      <c r="C618" s="120"/>
      <c r="D618" s="120">
        <v>5</v>
      </c>
      <c r="E618" s="128" t="str">
        <f>IFERROR(VLOOKUP(D618,'Hiperlinks - refugo'!$B$34:$C$51,2,0),"")</f>
        <v>Discussão Pública</v>
      </c>
      <c r="F618" s="120"/>
      <c r="G618" s="120"/>
      <c r="H618" s="174" t="s">
        <v>1242</v>
      </c>
      <c r="I618" s="295" t="s">
        <v>1229</v>
      </c>
      <c r="J618" s="135">
        <v>2</v>
      </c>
      <c r="K618" s="131" t="str">
        <f>VLOOKUP(J618,'Hiperlinks - refugo'!$B$2:$C$9,2,0)</f>
        <v>Consulta Caderno</v>
      </c>
      <c r="L618" s="176" t="s">
        <v>458</v>
      </c>
      <c r="M618" s="152">
        <v>43621</v>
      </c>
      <c r="N618" s="92"/>
      <c r="O618" s="282"/>
      <c r="P618" s="282"/>
      <c r="Q618" s="282"/>
      <c r="R618" s="282"/>
      <c r="S618" s="282"/>
      <c r="T618" s="282"/>
      <c r="U618" s="282"/>
      <c r="V618" s="282"/>
      <c r="W618" s="282"/>
      <c r="X618" s="282"/>
      <c r="Y618" s="282"/>
      <c r="Z618" s="282"/>
      <c r="AA618" s="282"/>
      <c r="AB618" s="282"/>
      <c r="AC618" s="282"/>
      <c r="AD618" s="282"/>
      <c r="AE618" s="282"/>
    </row>
    <row r="619" spans="1:31" s="2" customFormat="1">
      <c r="A619" s="116">
        <v>12</v>
      </c>
      <c r="B619" s="131" t="str">
        <f>IFERROR(VLOOKUP(A619,'Hiperlinks - refugo'!$B$11:$C$32,2,0),"")</f>
        <v>PIU Arco Pinheiros</v>
      </c>
      <c r="C619" s="120"/>
      <c r="D619" s="120">
        <v>5</v>
      </c>
      <c r="E619" s="128" t="str">
        <f>IFERROR(VLOOKUP(D619,'Hiperlinks - refugo'!$B$34:$C$51,2,0),"")</f>
        <v>Discussão Pública</v>
      </c>
      <c r="F619" s="120"/>
      <c r="G619" s="120"/>
      <c r="H619" s="174" t="s">
        <v>1246</v>
      </c>
      <c r="I619" s="295" t="s">
        <v>1229</v>
      </c>
      <c r="J619" s="135">
        <v>3</v>
      </c>
      <c r="K619" s="131" t="str">
        <f>VLOOKUP(J619,'Hiperlinks - refugo'!$B$2:$C$9,2,0)</f>
        <v>Consulta Minuta</v>
      </c>
      <c r="L619" s="176" t="s">
        <v>458</v>
      </c>
      <c r="M619" s="152">
        <v>43621</v>
      </c>
      <c r="N619" s="92"/>
      <c r="O619" s="282"/>
      <c r="P619" s="282"/>
      <c r="Q619" s="282"/>
      <c r="R619" s="282"/>
      <c r="S619" s="282"/>
      <c r="T619" s="282"/>
      <c r="U619" s="282"/>
      <c r="V619" s="282"/>
      <c r="W619" s="282"/>
      <c r="X619" s="282"/>
      <c r="Y619" s="282"/>
      <c r="Z619" s="282"/>
      <c r="AA619" s="282"/>
      <c r="AB619" s="282"/>
      <c r="AC619" s="282"/>
      <c r="AD619" s="282"/>
      <c r="AE619" s="282"/>
    </row>
    <row r="620" spans="1:31" s="2" customFormat="1">
      <c r="A620" s="116">
        <v>12</v>
      </c>
      <c r="B620" s="131" t="str">
        <f>IFERROR(VLOOKUP(A620,'Hiperlinks - refugo'!$B$11:$C$32,2,0),"")</f>
        <v>PIU Arco Pinheiros</v>
      </c>
      <c r="C620" s="120"/>
      <c r="D620" s="120">
        <v>5</v>
      </c>
      <c r="E620" s="128" t="str">
        <f>IFERROR(VLOOKUP(D620,'Hiperlinks - refugo'!$B$34:$C$51,2,0),"")</f>
        <v>Discussão Pública</v>
      </c>
      <c r="F620" s="120"/>
      <c r="G620" s="120"/>
      <c r="H620" s="174" t="s">
        <v>1250</v>
      </c>
      <c r="I620" s="295" t="s">
        <v>1229</v>
      </c>
      <c r="J620" s="135">
        <v>3</v>
      </c>
      <c r="K620" s="131" t="str">
        <f>VLOOKUP(J620,'Hiperlinks - refugo'!$B$2:$C$9,2,0)</f>
        <v>Consulta Minuta</v>
      </c>
      <c r="L620" s="176" t="s">
        <v>458</v>
      </c>
      <c r="M620" s="152">
        <v>43621</v>
      </c>
      <c r="N620" s="92"/>
      <c r="O620" s="282"/>
      <c r="P620" s="282"/>
      <c r="Q620" s="282"/>
      <c r="R620" s="282"/>
      <c r="S620" s="282"/>
      <c r="T620" s="282"/>
      <c r="U620" s="282"/>
      <c r="V620" s="282"/>
      <c r="W620" s="282"/>
      <c r="X620" s="282"/>
      <c r="Y620" s="282"/>
      <c r="Z620" s="282"/>
      <c r="AA620" s="282"/>
      <c r="AB620" s="282"/>
      <c r="AC620" s="282"/>
      <c r="AD620" s="282"/>
      <c r="AE620" s="282"/>
    </row>
    <row r="621" spans="1:31" s="2" customFormat="1">
      <c r="A621" s="116">
        <v>12</v>
      </c>
      <c r="B621" s="131" t="str">
        <f>IFERROR(VLOOKUP(A621,'Hiperlinks - refugo'!$B$11:$C$32,2,0),"")</f>
        <v>PIU Arco Pinheiros</v>
      </c>
      <c r="C621" s="120"/>
      <c r="D621" s="120">
        <v>5</v>
      </c>
      <c r="E621" s="128" t="str">
        <f>IFERROR(VLOOKUP(D621,'Hiperlinks - refugo'!$B$34:$C$51,2,0),"")</f>
        <v>Discussão Pública</v>
      </c>
      <c r="F621" s="120"/>
      <c r="G621" s="120"/>
      <c r="H621" s="174" t="s">
        <v>1243</v>
      </c>
      <c r="I621" s="295" t="s">
        <v>1229</v>
      </c>
      <c r="J621" s="135">
        <v>3</v>
      </c>
      <c r="K621" s="131" t="str">
        <f>VLOOKUP(J621,'Hiperlinks - refugo'!$B$2:$C$9,2,0)</f>
        <v>Consulta Minuta</v>
      </c>
      <c r="L621" s="176" t="s">
        <v>458</v>
      </c>
      <c r="M621" s="152">
        <v>43621</v>
      </c>
      <c r="N621" s="92"/>
      <c r="O621" s="282"/>
      <c r="P621" s="282"/>
      <c r="Q621" s="282"/>
      <c r="R621" s="282"/>
      <c r="S621" s="282"/>
      <c r="T621" s="282"/>
      <c r="U621" s="282"/>
      <c r="V621" s="282"/>
      <c r="W621" s="282"/>
      <c r="X621" s="282"/>
      <c r="Y621" s="282"/>
      <c r="Z621" s="282"/>
      <c r="AA621" s="282"/>
      <c r="AB621" s="282"/>
      <c r="AC621" s="282"/>
      <c r="AD621" s="282"/>
      <c r="AE621" s="282"/>
    </row>
    <row r="622" spans="1:31" s="2" customFormat="1">
      <c r="A622" s="116">
        <v>12</v>
      </c>
      <c r="B622" s="131" t="str">
        <f>IFERROR(VLOOKUP(A622,'Hiperlinks - refugo'!$B$11:$C$32,2,0),"")</f>
        <v>PIU Arco Pinheiros</v>
      </c>
      <c r="C622" s="120"/>
      <c r="D622" s="120">
        <v>5</v>
      </c>
      <c r="E622" s="128" t="str">
        <f>IFERROR(VLOOKUP(D622,'Hiperlinks - refugo'!$B$34:$C$51,2,0),"")</f>
        <v>Discussão Pública</v>
      </c>
      <c r="F622" s="120"/>
      <c r="G622" s="120"/>
      <c r="H622" s="174" t="s">
        <v>1244</v>
      </c>
      <c r="I622" s="295" t="s">
        <v>1229</v>
      </c>
      <c r="J622" s="135">
        <v>3</v>
      </c>
      <c r="K622" s="131" t="str">
        <f>VLOOKUP(J622,'Hiperlinks - refugo'!$B$2:$C$9,2,0)</f>
        <v>Consulta Minuta</v>
      </c>
      <c r="L622" s="176" t="s">
        <v>458</v>
      </c>
      <c r="M622" s="152">
        <v>43621</v>
      </c>
      <c r="N622" s="92"/>
      <c r="O622" s="282"/>
      <c r="P622" s="282"/>
      <c r="Q622" s="282"/>
      <c r="R622" s="282"/>
      <c r="S622" s="282"/>
      <c r="T622" s="282"/>
      <c r="U622" s="282"/>
      <c r="V622" s="282"/>
      <c r="W622" s="282"/>
      <c r="X622" s="282"/>
      <c r="Y622" s="282"/>
      <c r="Z622" s="282"/>
      <c r="AA622" s="282"/>
      <c r="AB622" s="282"/>
      <c r="AC622" s="282"/>
      <c r="AD622" s="282"/>
      <c r="AE622" s="282"/>
    </row>
    <row r="623" spans="1:31" s="2" customFormat="1">
      <c r="A623" s="116">
        <v>12</v>
      </c>
      <c r="B623" s="131" t="str">
        <f>IFERROR(VLOOKUP(A623,'Hiperlinks - refugo'!$B$11:$C$32,2,0),"")</f>
        <v>PIU Arco Pinheiros</v>
      </c>
      <c r="C623" s="120"/>
      <c r="D623" s="120">
        <v>5</v>
      </c>
      <c r="E623" s="128" t="str">
        <f>IFERROR(VLOOKUP(D623,'Hiperlinks - refugo'!$B$34:$C$51,2,0),"")</f>
        <v>Discussão Pública</v>
      </c>
      <c r="F623" s="120"/>
      <c r="G623" s="120"/>
      <c r="H623" s="174" t="s">
        <v>1247</v>
      </c>
      <c r="I623" s="295" t="s">
        <v>1248</v>
      </c>
      <c r="J623" s="135">
        <v>3</v>
      </c>
      <c r="K623" s="131" t="str">
        <f>VLOOKUP(J623,'Hiperlinks - refugo'!$B$2:$C$9,2,0)</f>
        <v>Consulta Minuta</v>
      </c>
      <c r="L623" s="176" t="s">
        <v>1</v>
      </c>
      <c r="M623" s="152">
        <v>43621</v>
      </c>
      <c r="N623" s="92"/>
      <c r="O623" s="282"/>
      <c r="P623" s="282"/>
      <c r="Q623" s="282"/>
      <c r="R623" s="282"/>
      <c r="S623" s="282"/>
      <c r="T623" s="282"/>
      <c r="U623" s="282"/>
      <c r="V623" s="282"/>
      <c r="W623" s="282"/>
      <c r="X623" s="282"/>
      <c r="Y623" s="282"/>
      <c r="Z623" s="282"/>
      <c r="AA623" s="282"/>
      <c r="AB623" s="282"/>
      <c r="AC623" s="282"/>
      <c r="AD623" s="282"/>
      <c r="AE623" s="282"/>
    </row>
    <row r="624" spans="1:31" s="2" customFormat="1">
      <c r="A624" s="116">
        <v>12</v>
      </c>
      <c r="B624" s="131" t="str">
        <f>IFERROR(VLOOKUP(A624,'Hiperlinks - refugo'!$B$11:$C$32,2,0),"")</f>
        <v>PIU Arco Pinheiros</v>
      </c>
      <c r="C624" s="120"/>
      <c r="D624" s="120">
        <v>5</v>
      </c>
      <c r="E624" s="128" t="str">
        <f>IFERROR(VLOOKUP(D624,'Hiperlinks - refugo'!$B$34:$C$51,2,0),"")</f>
        <v>Discussão Pública</v>
      </c>
      <c r="F624" s="120"/>
      <c r="G624" s="120"/>
      <c r="H624" s="174" t="s">
        <v>1245</v>
      </c>
      <c r="I624" s="295" t="s">
        <v>1249</v>
      </c>
      <c r="J624" s="135">
        <v>3</v>
      </c>
      <c r="K624" s="131" t="str">
        <f>VLOOKUP(J624,'Hiperlinks - refugo'!$B$2:$C$9,2,0)</f>
        <v>Consulta Minuta</v>
      </c>
      <c r="L624" s="176" t="s">
        <v>1</v>
      </c>
      <c r="M624" s="152">
        <v>43621</v>
      </c>
      <c r="N624" s="92"/>
      <c r="O624" s="282"/>
      <c r="P624" s="282"/>
      <c r="Q624" s="282"/>
      <c r="R624" s="282"/>
      <c r="S624" s="282"/>
      <c r="T624" s="282"/>
      <c r="U624" s="282"/>
      <c r="V624" s="282"/>
      <c r="W624" s="282"/>
      <c r="X624" s="282"/>
      <c r="Y624" s="282"/>
      <c r="Z624" s="282"/>
      <c r="AA624" s="282"/>
      <c r="AB624" s="282"/>
      <c r="AC624" s="282"/>
      <c r="AD624" s="282"/>
      <c r="AE624" s="282"/>
    </row>
    <row r="625" spans="1:31" s="2" customFormat="1">
      <c r="A625" s="116">
        <v>12</v>
      </c>
      <c r="B625" s="131" t="str">
        <f>IFERROR(VLOOKUP(A625,'Hiperlinks - refugo'!$B$11:$C$32,2,0),"")</f>
        <v>PIU Arco Pinheiros</v>
      </c>
      <c r="C625" s="120"/>
      <c r="D625" s="120">
        <v>5</v>
      </c>
      <c r="E625" s="128" t="str">
        <f>IFERROR(VLOOKUP(D625,'Hiperlinks - refugo'!$B$34:$C$51,2,0),"")</f>
        <v>Discussão Pública</v>
      </c>
      <c r="F625" s="120"/>
      <c r="G625" s="120"/>
      <c r="H625" s="174" t="s">
        <v>1263</v>
      </c>
      <c r="I625" s="295" t="s">
        <v>1262</v>
      </c>
      <c r="J625" s="135">
        <v>3</v>
      </c>
      <c r="K625" s="131" t="str">
        <f>VLOOKUP(J625,'Hiperlinks - refugo'!$B$2:$C$9,2,0)</f>
        <v>Consulta Minuta</v>
      </c>
      <c r="L625" s="176" t="s">
        <v>458</v>
      </c>
      <c r="M625" s="152">
        <v>43621</v>
      </c>
      <c r="N625" s="92"/>
      <c r="O625" s="282"/>
      <c r="P625" s="282"/>
      <c r="Q625" s="282"/>
      <c r="R625" s="282"/>
      <c r="S625" s="282"/>
      <c r="T625" s="282"/>
      <c r="U625" s="282"/>
      <c r="V625" s="282"/>
      <c r="W625" s="282"/>
      <c r="X625" s="282"/>
      <c r="Y625" s="282"/>
      <c r="Z625" s="282"/>
      <c r="AA625" s="282"/>
      <c r="AB625" s="282"/>
      <c r="AC625" s="282"/>
      <c r="AD625" s="282"/>
      <c r="AE625" s="282"/>
    </row>
    <row r="626" spans="1:31" s="2" customFormat="1">
      <c r="A626" s="116">
        <v>12</v>
      </c>
      <c r="B626" s="131" t="str">
        <f>IFERROR(VLOOKUP(A626,'Hiperlinks - refugo'!$B$11:$C$32,2,0),"")</f>
        <v>PIU Arco Pinheiros</v>
      </c>
      <c r="C626" s="120"/>
      <c r="D626" s="120">
        <v>5</v>
      </c>
      <c r="E626" s="128" t="str">
        <f>IFERROR(VLOOKUP(D626,'Hiperlinks - refugo'!$B$34:$C$51,2,0),"")</f>
        <v>Discussão Pública</v>
      </c>
      <c r="F626" s="120"/>
      <c r="G626" s="120"/>
      <c r="H626" s="174" t="s">
        <v>1265</v>
      </c>
      <c r="I626" s="295" t="s">
        <v>1264</v>
      </c>
      <c r="J626" s="135">
        <v>3</v>
      </c>
      <c r="K626" s="131" t="str">
        <f>VLOOKUP(J626,'Hiperlinks - refugo'!$B$2:$C$9,2,0)</f>
        <v>Consulta Minuta</v>
      </c>
      <c r="L626" s="176" t="s">
        <v>458</v>
      </c>
      <c r="M626" s="152">
        <v>43621</v>
      </c>
      <c r="N626" s="92"/>
      <c r="O626" s="282"/>
      <c r="P626" s="282"/>
      <c r="Q626" s="282"/>
      <c r="R626" s="282"/>
      <c r="S626" s="282"/>
      <c r="T626" s="282"/>
      <c r="U626" s="282"/>
      <c r="V626" s="282"/>
      <c r="W626" s="282"/>
      <c r="X626" s="282"/>
      <c r="Y626" s="282"/>
      <c r="Z626" s="282"/>
      <c r="AA626" s="282"/>
      <c r="AB626" s="282"/>
      <c r="AC626" s="282"/>
      <c r="AD626" s="282"/>
      <c r="AE626" s="282"/>
    </row>
    <row r="627" spans="1:31">
      <c r="A627" s="116">
        <v>20</v>
      </c>
      <c r="B627" s="131" t="str">
        <f>IFERROR(VLOOKUP(A627,'Hiperlinks - refugo'!$B$11:$C$32,2,0),"")</f>
        <v>Minhocão</v>
      </c>
      <c r="D627" s="120">
        <v>2</v>
      </c>
      <c r="E627" s="128" t="str">
        <f>IFERROR(VLOOKUP(D627,'Hiperlinks - refugo'!$B$34:$C$51,2,0),"")</f>
        <v>Consulta Pública Inicial</v>
      </c>
      <c r="H627" s="174" t="s">
        <v>1251</v>
      </c>
      <c r="I627" s="295" t="s">
        <v>1249</v>
      </c>
      <c r="J627" s="135">
        <v>2</v>
      </c>
      <c r="K627" s="137" t="str">
        <f>VLOOKUP(J627,'Hiperlinks - refugo'!$B$2:$C$9,2,0)</f>
        <v>Consulta Caderno</v>
      </c>
      <c r="L627" s="176" t="s">
        <v>1</v>
      </c>
      <c r="M627" s="152">
        <v>43621</v>
      </c>
    </row>
    <row r="628" spans="1:31">
      <c r="A628" s="116">
        <v>2</v>
      </c>
      <c r="B628" s="131" t="str">
        <f>IFERROR(VLOOKUP(A628,'Hiperlinks - refugo'!$B$11:$C$32,2,0),"")</f>
        <v>PIU Vila Leopoldina</v>
      </c>
      <c r="D628" s="120">
        <v>5</v>
      </c>
      <c r="E628" s="128" t="str">
        <f>IFERROR(VLOOKUP(D628,'Hiperlinks - refugo'!$B$34:$C$51,2,0),"")</f>
        <v>Discussão Pública</v>
      </c>
      <c r="H628" s="133" t="s">
        <v>1255</v>
      </c>
      <c r="I628" s="295" t="s">
        <v>1254</v>
      </c>
      <c r="J628" s="135">
        <v>7</v>
      </c>
      <c r="K628" s="137" t="str">
        <f>VLOOKUP(J628,'Hiperlinks - refugo'!$B$2:$C$9,2,0)</f>
        <v>Projeto Final</v>
      </c>
      <c r="L628" s="176" t="s">
        <v>458</v>
      </c>
      <c r="M628" s="152">
        <v>43634</v>
      </c>
    </row>
    <row r="629" spans="1:31">
      <c r="A629" s="116">
        <v>2</v>
      </c>
      <c r="B629" s="131" t="str">
        <f>IFERROR(VLOOKUP(A629,'Hiperlinks - refugo'!$B$11:$C$32,2,0),"")</f>
        <v>PIU Vila Leopoldina</v>
      </c>
      <c r="D629" s="120">
        <v>7</v>
      </c>
      <c r="E629" s="128" t="str">
        <f>IFERROR(VLOOKUP(D629,'Hiperlinks - refugo'!$B$34:$C$51,2,0),"")</f>
        <v>Encaminhamento Jurídico</v>
      </c>
      <c r="H629" s="133" t="s">
        <v>1253</v>
      </c>
      <c r="I629" s="295" t="s">
        <v>1252</v>
      </c>
      <c r="J629" s="135">
        <v>7</v>
      </c>
      <c r="K629" s="137" t="str">
        <f>VLOOKUP(J629,'Hiperlinks - refugo'!$B$2:$C$9,2,0)</f>
        <v>Projeto Final</v>
      </c>
      <c r="L629" s="176" t="s">
        <v>462</v>
      </c>
      <c r="M629" s="152">
        <v>43634</v>
      </c>
    </row>
    <row r="630" spans="1:31" s="2" customFormat="1">
      <c r="A630" s="116">
        <v>12</v>
      </c>
      <c r="B630" s="131" t="str">
        <f>IFERROR(VLOOKUP(A630,'Hiperlinks - refugo'!$B$11:$C$32,2,0),"")</f>
        <v>PIU Arco Pinheiros</v>
      </c>
      <c r="C630" s="120"/>
      <c r="D630" s="120">
        <v>5</v>
      </c>
      <c r="E630" s="128" t="str">
        <f>IFERROR(VLOOKUP(D630,'Hiperlinks - refugo'!$B$34:$C$51,2,0),"")</f>
        <v>Discussão Pública</v>
      </c>
      <c r="F630" s="120"/>
      <c r="G630" s="120"/>
      <c r="H630" s="133" t="s">
        <v>1258</v>
      </c>
      <c r="I630" s="295" t="s">
        <v>1259</v>
      </c>
      <c r="J630" s="135">
        <v>3</v>
      </c>
      <c r="K630" s="131" t="str">
        <f>VLOOKUP(J630,'Hiperlinks - refugo'!$B$2:$C$9,2,0)</f>
        <v>Consulta Minuta</v>
      </c>
      <c r="L630" s="176" t="s">
        <v>458</v>
      </c>
      <c r="M630" s="152">
        <v>43634</v>
      </c>
      <c r="N630" s="92"/>
      <c r="O630" s="282"/>
      <c r="P630" s="282"/>
      <c r="Q630" s="282"/>
      <c r="R630" s="282"/>
      <c r="S630" s="282"/>
      <c r="T630" s="282"/>
      <c r="U630" s="282"/>
      <c r="V630" s="282"/>
      <c r="W630" s="282"/>
      <c r="X630" s="282"/>
      <c r="Y630" s="282"/>
      <c r="Z630" s="282"/>
      <c r="AA630" s="282"/>
      <c r="AB630" s="282"/>
      <c r="AC630" s="282"/>
      <c r="AD630" s="282"/>
      <c r="AE630" s="282"/>
    </row>
    <row r="631" spans="1:31" s="2" customFormat="1">
      <c r="A631" s="116">
        <v>12</v>
      </c>
      <c r="B631" s="131" t="str">
        <f>IFERROR(VLOOKUP(A631,'Hiperlinks - refugo'!$B$11:$C$32,2,0),"")</f>
        <v>PIU Arco Pinheiros</v>
      </c>
      <c r="C631" s="120"/>
      <c r="D631" s="120">
        <v>5</v>
      </c>
      <c r="E631" s="128" t="str">
        <f>IFERROR(VLOOKUP(D631,'Hiperlinks - refugo'!$B$34:$C$51,2,0),"")</f>
        <v>Discussão Pública</v>
      </c>
      <c r="F631" s="120"/>
      <c r="G631" s="120"/>
      <c r="H631" s="298" t="s">
        <v>1260</v>
      </c>
      <c r="I631" s="295" t="s">
        <v>1261</v>
      </c>
      <c r="J631" s="135">
        <v>2</v>
      </c>
      <c r="K631" s="131" t="str">
        <f>VLOOKUP(J631,'Hiperlinks - refugo'!$B$2:$C$9,2,0)</f>
        <v>Consulta Caderno</v>
      </c>
      <c r="L631" s="176" t="s">
        <v>458</v>
      </c>
      <c r="M631" s="152">
        <v>43634</v>
      </c>
      <c r="N631" s="92"/>
      <c r="O631" s="282"/>
      <c r="P631" s="282"/>
      <c r="Q631" s="282"/>
      <c r="R631" s="282"/>
      <c r="S631" s="282"/>
      <c r="T631" s="282"/>
      <c r="U631" s="282"/>
      <c r="V631" s="282"/>
      <c r="W631" s="282"/>
      <c r="X631" s="282"/>
      <c r="Y631" s="282"/>
      <c r="Z631" s="282"/>
      <c r="AA631" s="282"/>
      <c r="AB631" s="282"/>
      <c r="AC631" s="282"/>
      <c r="AD631" s="282"/>
      <c r="AE631" s="282"/>
    </row>
    <row r="632" spans="1:31" s="2" customFormat="1">
      <c r="A632" s="116">
        <v>12</v>
      </c>
      <c r="B632" s="131" t="str">
        <f>IFERROR(VLOOKUP(A632,'Hiperlinks - refugo'!$B$11:$C$32,2,0),"")</f>
        <v>PIU Arco Pinheiros</v>
      </c>
      <c r="C632" s="120"/>
      <c r="D632" s="120">
        <v>200</v>
      </c>
      <c r="E632" s="128" t="str">
        <f>IFERROR(VLOOKUP(D632,'Hiperlinks - refugo'!$B$34:$C$51,2,0),"")</f>
        <v>Processo Administrativo</v>
      </c>
      <c r="F632" s="120"/>
      <c r="G632" s="120"/>
      <c r="H632" s="299" t="s">
        <v>1280</v>
      </c>
      <c r="I632" s="295" t="s">
        <v>1266</v>
      </c>
      <c r="J632" s="135">
        <v>7</v>
      </c>
      <c r="K632" s="131" t="str">
        <f>VLOOKUP(J632,'Hiperlinks - refugo'!$B$2:$C$9,2,0)</f>
        <v>Projeto Final</v>
      </c>
      <c r="L632" s="176"/>
      <c r="M632" s="152">
        <v>43641</v>
      </c>
      <c r="N632" s="92"/>
      <c r="O632" s="282"/>
      <c r="P632" s="282"/>
      <c r="Q632" s="282"/>
      <c r="R632" s="282"/>
      <c r="S632" s="282"/>
      <c r="T632" s="282"/>
      <c r="U632" s="282"/>
      <c r="V632" s="282"/>
      <c r="W632" s="282"/>
      <c r="X632" s="282"/>
      <c r="Y632" s="282"/>
      <c r="Z632" s="282"/>
      <c r="AA632" s="282"/>
      <c r="AB632" s="282"/>
      <c r="AC632" s="282"/>
      <c r="AD632" s="282"/>
      <c r="AE632" s="282"/>
    </row>
    <row r="633" spans="1:31" s="2" customFormat="1">
      <c r="A633" s="116">
        <v>12</v>
      </c>
      <c r="B633" s="131" t="s">
        <v>385</v>
      </c>
      <c r="C633" s="120"/>
      <c r="D633" s="120">
        <v>5</v>
      </c>
      <c r="E633" s="128" t="str">
        <f>IFERROR(VLOOKUP(D633,'Hiperlinks - refugo'!$B$34:$C$51,2,0),"")</f>
        <v>Discussão Pública</v>
      </c>
      <c r="F633" s="120"/>
      <c r="G633" s="120"/>
      <c r="H633" s="133" t="s">
        <v>1267</v>
      </c>
      <c r="I633" s="295"/>
      <c r="J633" s="135">
        <v>3</v>
      </c>
      <c r="K633" s="131" t="str">
        <f>VLOOKUP(J633,'Hiperlinks - refugo'!$B$2:$C$9,2,0)</f>
        <v>Consulta Minuta</v>
      </c>
      <c r="L633" s="176" t="s">
        <v>458</v>
      </c>
      <c r="M633" s="152">
        <v>43641</v>
      </c>
      <c r="N633" s="92"/>
      <c r="O633" s="282"/>
      <c r="P633" s="282"/>
      <c r="Q633" s="282"/>
      <c r="R633" s="282"/>
      <c r="S633" s="282"/>
      <c r="T633" s="282"/>
      <c r="U633" s="282"/>
      <c r="V633" s="282"/>
      <c r="W633" s="282"/>
      <c r="X633" s="282"/>
      <c r="Y633" s="282"/>
      <c r="Z633" s="282"/>
      <c r="AA633" s="282"/>
      <c r="AB633" s="282"/>
      <c r="AC633" s="282"/>
      <c r="AD633" s="282"/>
      <c r="AE633" s="282"/>
    </row>
    <row r="634" spans="1:31">
      <c r="A634" s="116">
        <v>12</v>
      </c>
      <c r="B634" s="131" t="s">
        <v>385</v>
      </c>
      <c r="D634" s="120">
        <v>6</v>
      </c>
      <c r="E634" s="128" t="str">
        <f>IFERROR(VLOOKUP(D634,'Hiperlinks - refugo'!$B$34:$C$51,2,0),"")</f>
        <v>Consolidação PIU</v>
      </c>
      <c r="H634" s="133" t="s">
        <v>1269</v>
      </c>
      <c r="I634" s="295" t="s">
        <v>1268</v>
      </c>
      <c r="J634" s="135">
        <v>7</v>
      </c>
      <c r="K634" s="131" t="str">
        <f>VLOOKUP(J634,'Hiperlinks - refugo'!$B$2:$C$9,2,0)</f>
        <v>Projeto Final</v>
      </c>
      <c r="L634" s="176" t="s">
        <v>458</v>
      </c>
      <c r="M634" s="152">
        <v>43641</v>
      </c>
    </row>
    <row r="635" spans="1:31">
      <c r="A635" s="116">
        <v>2</v>
      </c>
      <c r="B635" s="131" t="str">
        <f>IFERROR(VLOOKUP(A635,'Hiperlinks - refugo'!$B$11:$C$32,2,0),"")</f>
        <v>PIU Vila Leopoldina</v>
      </c>
      <c r="D635" s="120">
        <v>7</v>
      </c>
      <c r="E635" s="128" t="str">
        <f>IFERROR(VLOOKUP(D635,'Hiperlinks - refugo'!$B$34:$C$51,2,0),"")</f>
        <v>Encaminhamento Jurídico</v>
      </c>
      <c r="H635" s="133" t="s">
        <v>1276</v>
      </c>
      <c r="I635" s="295" t="s">
        <v>1272</v>
      </c>
      <c r="J635" s="135">
        <v>7</v>
      </c>
      <c r="K635" s="137" t="str">
        <f>VLOOKUP(J635,'Hiperlinks - refugo'!$B$2:$C$9,2,0)</f>
        <v>Projeto Final</v>
      </c>
      <c r="L635" s="176" t="s">
        <v>1273</v>
      </c>
      <c r="M635" s="152">
        <v>43675</v>
      </c>
    </row>
    <row r="636" spans="1:31">
      <c r="A636" s="116">
        <v>2</v>
      </c>
      <c r="B636" s="131" t="str">
        <f>IFERROR(VLOOKUP(A636,'Hiperlinks - refugo'!$B$11:$C$32,2,0),"")</f>
        <v>PIU Vila Leopoldina</v>
      </c>
      <c r="D636" s="120">
        <v>7</v>
      </c>
      <c r="E636" s="128" t="str">
        <f>IFERROR(VLOOKUP(D636,'Hiperlinks - refugo'!$B$34:$C$51,2,0),"")</f>
        <v>Encaminhamento Jurídico</v>
      </c>
      <c r="H636" s="133" t="s">
        <v>1271</v>
      </c>
      <c r="I636" s="295" t="s">
        <v>1270</v>
      </c>
      <c r="J636" s="135">
        <v>6</v>
      </c>
      <c r="K636" s="131" t="str">
        <f>VLOOKUP(J636,'Hiperlinks - refugo'!$B$2:$C$9,2,0)</f>
        <v>Outros</v>
      </c>
      <c r="L636" s="176" t="s">
        <v>1</v>
      </c>
      <c r="M636" s="152">
        <v>43675</v>
      </c>
    </row>
    <row r="637" spans="1:31">
      <c r="A637" s="116">
        <v>12</v>
      </c>
      <c r="B637" s="131" t="str">
        <f>IFERROR(VLOOKUP(A637,'Hiperlinks - refugo'!$B$11:$C$32,2,0),"")</f>
        <v>PIU Arco Pinheiros</v>
      </c>
      <c r="D637" s="120">
        <v>7</v>
      </c>
      <c r="E637" s="128" t="str">
        <f>IFERROR(VLOOKUP(D637,'Hiperlinks - refugo'!$B$34:$C$51,2,0),"")</f>
        <v>Encaminhamento Jurídico</v>
      </c>
      <c r="H637" s="133" t="s">
        <v>1275</v>
      </c>
      <c r="I637" s="295" t="s">
        <v>1274</v>
      </c>
      <c r="J637" s="135">
        <v>7</v>
      </c>
      <c r="K637" s="131" t="str">
        <f>VLOOKUP(J637,'Hiperlinks - refugo'!$B$2:$C$9,2,0)</f>
        <v>Projeto Final</v>
      </c>
      <c r="L637" s="176" t="s">
        <v>1273</v>
      </c>
      <c r="M637" s="152">
        <v>43675</v>
      </c>
    </row>
    <row r="638" spans="1:31">
      <c r="A638" s="116">
        <v>12</v>
      </c>
      <c r="B638" s="131" t="str">
        <f>IFERROR(VLOOKUP(A638,'Hiperlinks - refugo'!$B$11:$C$32,2,0),"")</f>
        <v>PIU Arco Pinheiros</v>
      </c>
      <c r="D638" s="120">
        <v>7</v>
      </c>
      <c r="E638" s="128" t="str">
        <f>IFERROR(VLOOKUP(D638,'Hiperlinks - refugo'!$B$34:$C$51,2,0),"")</f>
        <v>Encaminhamento Jurídico</v>
      </c>
      <c r="H638" s="133" t="s">
        <v>1278</v>
      </c>
      <c r="I638" s="295" t="s">
        <v>1277</v>
      </c>
      <c r="J638" s="135">
        <v>7</v>
      </c>
      <c r="K638" s="131" t="str">
        <f>VLOOKUP(J638,'Hiperlinks - refugo'!$B$2:$C$9,2,0)</f>
        <v>Projeto Final</v>
      </c>
      <c r="L638" s="176" t="s">
        <v>458</v>
      </c>
      <c r="M638" s="152">
        <v>43720</v>
      </c>
    </row>
    <row r="639" spans="1:31">
      <c r="A639" s="116">
        <v>12</v>
      </c>
      <c r="B639" s="131" t="str">
        <f>IFERROR(VLOOKUP(A639,'Hiperlinks - refugo'!$B$11:$C$32,2,0),"")</f>
        <v>PIU Arco Pinheiros</v>
      </c>
      <c r="D639" s="120">
        <v>7</v>
      </c>
      <c r="E639" s="128" t="str">
        <f>IFERROR(VLOOKUP(D639,'Hiperlinks - refugo'!$B$34:$C$51,2,0),"")</f>
        <v>Encaminhamento Jurídico</v>
      </c>
      <c r="H639" s="133" t="s">
        <v>1279</v>
      </c>
      <c r="I639" s="295" t="s">
        <v>1206</v>
      </c>
      <c r="J639" s="135">
        <v>7</v>
      </c>
      <c r="K639" s="131" t="str">
        <f>VLOOKUP(J639,'Hiperlinks - refugo'!$B$2:$C$9,2,0)</f>
        <v>Projeto Final</v>
      </c>
      <c r="L639" s="176" t="s">
        <v>458</v>
      </c>
      <c r="M639" s="152">
        <v>43720</v>
      </c>
    </row>
    <row r="640" spans="1:31">
      <c r="A640" s="116">
        <v>12</v>
      </c>
      <c r="B640" s="131" t="str">
        <f>IFERROR(VLOOKUP(A640,'Hiperlinks - refugo'!$B$11:$C$32,2,0),"")</f>
        <v>PIU Arco Pinheiros</v>
      </c>
      <c r="D640" s="120">
        <v>7</v>
      </c>
      <c r="E640" s="128" t="str">
        <f>IFERROR(VLOOKUP(D640,'Hiperlinks - refugo'!$B$34:$C$51,2,0),"")</f>
        <v>Encaminhamento Jurídico</v>
      </c>
      <c r="H640" s="133" t="s">
        <v>1282</v>
      </c>
      <c r="I640" s="295" t="s">
        <v>1281</v>
      </c>
      <c r="J640" s="135">
        <v>7</v>
      </c>
      <c r="K640" s="131" t="str">
        <f>VLOOKUP(J640,'Hiperlinks - refugo'!$B$2:$C$9,2,0)</f>
        <v>Projeto Final</v>
      </c>
      <c r="L640" s="176" t="s">
        <v>458</v>
      </c>
      <c r="M640" s="152">
        <v>43720</v>
      </c>
    </row>
    <row r="641" spans="1:13">
      <c r="A641" s="116">
        <v>11</v>
      </c>
      <c r="B641" s="131" t="str">
        <f>IFERROR(VLOOKUP(A641,'Hiperlinks - refugo'!$B$11:$C$32,2,0),"")</f>
        <v>PIU Setor Central</v>
      </c>
      <c r="D641" s="120">
        <v>5</v>
      </c>
      <c r="E641" s="128" t="str">
        <f>IFERROR(VLOOKUP(D641,'Hiperlinks - refugo'!$B$34:$C$51,2,0),"")</f>
        <v>Discussão Pública</v>
      </c>
      <c r="H641" s="133" t="s">
        <v>1283</v>
      </c>
      <c r="I641" s="295" t="s">
        <v>1223</v>
      </c>
      <c r="J641" s="135">
        <v>2</v>
      </c>
      <c r="K641" s="131" t="str">
        <f>VLOOKUP(J641,'Hiperlinks - refugo'!$B$2:$C$9,2,0)</f>
        <v>Consulta Caderno</v>
      </c>
      <c r="L641" s="176" t="s">
        <v>458</v>
      </c>
      <c r="M641" s="152">
        <v>43721</v>
      </c>
    </row>
    <row r="642" spans="1:13">
      <c r="A642" s="116">
        <v>11</v>
      </c>
      <c r="B642" s="131" t="str">
        <f>IFERROR(VLOOKUP(A642,'Hiperlinks - refugo'!$B$11:$C$32,2,0),"")</f>
        <v>PIU Setor Central</v>
      </c>
      <c r="D642" s="120">
        <v>5</v>
      </c>
      <c r="E642" s="128" t="str">
        <f>IFERROR(VLOOKUP(D642,'Hiperlinks - refugo'!$B$34:$C$51,2,0),"")</f>
        <v>Discussão Pública</v>
      </c>
      <c r="H642" s="174" t="s">
        <v>1286</v>
      </c>
      <c r="I642" s="274"/>
      <c r="J642" s="135">
        <v>2</v>
      </c>
      <c r="K642" s="131" t="str">
        <f>VLOOKUP(J642,'Hiperlinks - refugo'!$B$2:$C$9,2,0)</f>
        <v>Consulta Caderno</v>
      </c>
      <c r="L642" s="176" t="s">
        <v>458</v>
      </c>
      <c r="M642" s="152">
        <v>43721</v>
      </c>
    </row>
    <row r="643" spans="1:13">
      <c r="A643" s="116">
        <v>11</v>
      </c>
      <c r="B643" s="131" t="str">
        <f>IFERROR(VLOOKUP(A643,'Hiperlinks - refugo'!$B$11:$C$32,2,0),"")</f>
        <v>PIU Setor Central</v>
      </c>
      <c r="D643" s="120">
        <v>5</v>
      </c>
      <c r="E643" s="128" t="str">
        <f>IFERROR(VLOOKUP(D643,'Hiperlinks - refugo'!$B$34:$C$51,2,0),"")</f>
        <v>Discussão Pública</v>
      </c>
      <c r="H643" s="174" t="s">
        <v>1290</v>
      </c>
      <c r="I643" s="295" t="s">
        <v>1296</v>
      </c>
      <c r="J643" s="135">
        <v>2</v>
      </c>
      <c r="K643" s="131" t="str">
        <f>VLOOKUP(J643,'Hiperlinks - refugo'!$B$2:$C$9,2,0)</f>
        <v>Consulta Caderno</v>
      </c>
      <c r="L643" s="176" t="s">
        <v>458</v>
      </c>
      <c r="M643" s="152">
        <v>43721</v>
      </c>
    </row>
    <row r="644" spans="1:13">
      <c r="A644" s="116">
        <v>11</v>
      </c>
      <c r="B644" s="131" t="str">
        <f>IFERROR(VLOOKUP(A644,'Hiperlinks - refugo'!$B$11:$C$32,2,0),"")</f>
        <v>PIU Setor Central</v>
      </c>
      <c r="D644" s="120">
        <v>5</v>
      </c>
      <c r="E644" s="128" t="str">
        <f>IFERROR(VLOOKUP(D644,'Hiperlinks - refugo'!$B$34:$C$51,2,0),"")</f>
        <v>Discussão Pública</v>
      </c>
      <c r="H644" s="174" t="s">
        <v>1291</v>
      </c>
      <c r="I644" s="295" t="s">
        <v>1297</v>
      </c>
      <c r="J644" s="135">
        <v>2</v>
      </c>
      <c r="K644" s="131" t="str">
        <f>VLOOKUP(J644,'Hiperlinks - refugo'!$B$2:$C$9,2,0)</f>
        <v>Consulta Caderno</v>
      </c>
      <c r="L644" s="176" t="s">
        <v>458</v>
      </c>
      <c r="M644" s="152">
        <v>43721</v>
      </c>
    </row>
    <row r="645" spans="1:13">
      <c r="A645" s="116">
        <v>11</v>
      </c>
      <c r="B645" s="131" t="str">
        <f>IFERROR(VLOOKUP(A645,'Hiperlinks - refugo'!$B$11:$C$32,2,0),"")</f>
        <v>PIU Setor Central</v>
      </c>
      <c r="D645" s="120">
        <v>5</v>
      </c>
      <c r="E645" s="128" t="str">
        <f>IFERROR(VLOOKUP(D645,'Hiperlinks - refugo'!$B$34:$C$51,2,0),"")</f>
        <v>Discussão Pública</v>
      </c>
      <c r="H645" s="174" t="s">
        <v>1292</v>
      </c>
      <c r="I645" s="295" t="s">
        <v>1298</v>
      </c>
      <c r="J645" s="135">
        <v>2</v>
      </c>
      <c r="K645" s="131" t="str">
        <f>VLOOKUP(J645,'Hiperlinks - refugo'!$B$2:$C$9,2,0)</f>
        <v>Consulta Caderno</v>
      </c>
      <c r="L645" s="176" t="s">
        <v>458</v>
      </c>
      <c r="M645" s="152">
        <v>43721</v>
      </c>
    </row>
    <row r="646" spans="1:13">
      <c r="A646" s="116">
        <v>11</v>
      </c>
      <c r="B646" s="131" t="str">
        <f>IFERROR(VLOOKUP(A646,'Hiperlinks - refugo'!$B$11:$C$32,2,0),"")</f>
        <v>PIU Setor Central</v>
      </c>
      <c r="D646" s="120">
        <v>5</v>
      </c>
      <c r="E646" s="128" t="str">
        <f>IFERROR(VLOOKUP(D646,'Hiperlinks - refugo'!$B$34:$C$51,2,0),"")</f>
        <v>Discussão Pública</v>
      </c>
      <c r="H646" s="174" t="s">
        <v>1287</v>
      </c>
      <c r="I646" s="295" t="s">
        <v>1299</v>
      </c>
      <c r="J646" s="135">
        <v>2</v>
      </c>
      <c r="K646" s="131" t="str">
        <f>VLOOKUP(J646,'Hiperlinks - refugo'!$B$2:$C$9,2,0)</f>
        <v>Consulta Caderno</v>
      </c>
      <c r="L646" s="176" t="s">
        <v>458</v>
      </c>
      <c r="M646" s="152">
        <v>43721</v>
      </c>
    </row>
    <row r="647" spans="1:13">
      <c r="A647" s="116">
        <v>11</v>
      </c>
      <c r="B647" s="131" t="str">
        <f>IFERROR(VLOOKUP(A647,'Hiperlinks - refugo'!$B$11:$C$32,2,0),"")</f>
        <v>PIU Setor Central</v>
      </c>
      <c r="D647" s="120">
        <v>5</v>
      </c>
      <c r="E647" s="128" t="str">
        <f>IFERROR(VLOOKUP(D647,'Hiperlinks - refugo'!$B$34:$C$51,2,0),"")</f>
        <v>Discussão Pública</v>
      </c>
      <c r="H647" s="174" t="s">
        <v>1288</v>
      </c>
      <c r="I647" s="295" t="s">
        <v>1300</v>
      </c>
      <c r="J647" s="135">
        <v>2</v>
      </c>
      <c r="K647" s="131" t="str">
        <f>VLOOKUP(J647,'Hiperlinks - refugo'!$B$2:$C$9,2,0)</f>
        <v>Consulta Caderno</v>
      </c>
      <c r="L647" s="176" t="s">
        <v>458</v>
      </c>
      <c r="M647" s="152">
        <v>43721</v>
      </c>
    </row>
    <row r="648" spans="1:13">
      <c r="A648" s="116">
        <v>11</v>
      </c>
      <c r="B648" s="131" t="str">
        <f>IFERROR(VLOOKUP(A648,'Hiperlinks - refugo'!$B$11:$C$32,2,0),"")</f>
        <v>PIU Setor Central</v>
      </c>
      <c r="D648" s="120">
        <v>5</v>
      </c>
      <c r="E648" s="128" t="str">
        <f>IFERROR(VLOOKUP(D648,'Hiperlinks - refugo'!$B$34:$C$51,2,0),"")</f>
        <v>Discussão Pública</v>
      </c>
      <c r="H648" s="174" t="s">
        <v>1289</v>
      </c>
      <c r="I648" s="295" t="s">
        <v>1309</v>
      </c>
      <c r="J648" s="135">
        <v>2</v>
      </c>
      <c r="K648" s="131" t="str">
        <f>VLOOKUP(J648,'Hiperlinks - refugo'!$B$2:$C$9,2,0)</f>
        <v>Consulta Caderno</v>
      </c>
      <c r="L648" s="176" t="s">
        <v>817</v>
      </c>
      <c r="M648" s="152">
        <v>43721</v>
      </c>
    </row>
    <row r="649" spans="1:13">
      <c r="A649" s="116">
        <v>11</v>
      </c>
      <c r="B649" s="131" t="str">
        <f>IFERROR(VLOOKUP(A649,'Hiperlinks - refugo'!$B$11:$C$32,2,0),"")</f>
        <v>PIU Setor Central</v>
      </c>
      <c r="D649" s="120">
        <v>5</v>
      </c>
      <c r="E649" s="128" t="str">
        <f>IFERROR(VLOOKUP(D649,'Hiperlinks - refugo'!$B$34:$C$51,2,0),"")</f>
        <v>Discussão Pública</v>
      </c>
      <c r="H649" s="174" t="s">
        <v>1293</v>
      </c>
      <c r="I649" s="295" t="s">
        <v>1302</v>
      </c>
      <c r="J649" s="135">
        <v>2</v>
      </c>
      <c r="K649" s="131" t="str">
        <f>VLOOKUP(J649,'Hiperlinks - refugo'!$B$2:$C$9,2,0)</f>
        <v>Consulta Caderno</v>
      </c>
      <c r="L649" s="176" t="s">
        <v>458</v>
      </c>
      <c r="M649" s="152">
        <v>43721</v>
      </c>
    </row>
    <row r="650" spans="1:13">
      <c r="A650" s="116">
        <v>11</v>
      </c>
      <c r="B650" s="131" t="str">
        <f>IFERROR(VLOOKUP(A650,'Hiperlinks - refugo'!$B$11:$C$32,2,0),"")</f>
        <v>PIU Setor Central</v>
      </c>
      <c r="D650" s="120">
        <v>5</v>
      </c>
      <c r="E650" s="128" t="str">
        <f>IFERROR(VLOOKUP(D650,'Hiperlinks - refugo'!$B$34:$C$51,2,0),"")</f>
        <v>Discussão Pública</v>
      </c>
      <c r="H650" s="174" t="s">
        <v>1294</v>
      </c>
      <c r="I650" s="295" t="s">
        <v>1301</v>
      </c>
      <c r="J650" s="135">
        <v>2</v>
      </c>
      <c r="K650" s="131" t="str">
        <f>VLOOKUP(J650,'Hiperlinks - refugo'!$B$2:$C$9,2,0)</f>
        <v>Consulta Caderno</v>
      </c>
      <c r="L650" s="176" t="s">
        <v>458</v>
      </c>
      <c r="M650" s="152">
        <v>43721</v>
      </c>
    </row>
    <row r="651" spans="1:13">
      <c r="A651" s="116">
        <v>11</v>
      </c>
      <c r="B651" s="131" t="str">
        <f>IFERROR(VLOOKUP(A651,'Hiperlinks - refugo'!$B$11:$C$32,2,0),"")</f>
        <v>PIU Setor Central</v>
      </c>
      <c r="D651" s="120">
        <v>5</v>
      </c>
      <c r="E651" s="128" t="str">
        <f>IFERROR(VLOOKUP(D651,'Hiperlinks - refugo'!$B$34:$C$51,2,0),"")</f>
        <v>Discussão Pública</v>
      </c>
      <c r="H651" s="174" t="s">
        <v>1295</v>
      </c>
      <c r="I651" s="295" t="s">
        <v>1303</v>
      </c>
      <c r="J651" s="135">
        <v>2</v>
      </c>
      <c r="K651" s="131" t="str">
        <f>VLOOKUP(J651,'Hiperlinks - refugo'!$B$2:$C$9,2,0)</f>
        <v>Consulta Caderno</v>
      </c>
      <c r="L651" s="176" t="s">
        <v>458</v>
      </c>
      <c r="M651" s="152">
        <v>43721</v>
      </c>
    </row>
    <row r="652" spans="1:13">
      <c r="A652" s="116">
        <v>11</v>
      </c>
      <c r="B652" s="131" t="str">
        <f>IFERROR(VLOOKUP(A652,'Hiperlinks - refugo'!$B$11:$C$32,2,0),"")</f>
        <v>PIU Setor Central</v>
      </c>
      <c r="D652" s="120">
        <v>5</v>
      </c>
      <c r="E652" s="128" t="str">
        <f>IFERROR(VLOOKUP(D652,'Hiperlinks - refugo'!$B$34:$C$51,2,0),"")</f>
        <v>Discussão Pública</v>
      </c>
      <c r="H652" s="174" t="s">
        <v>1304</v>
      </c>
      <c r="I652" s="295" t="s">
        <v>1307</v>
      </c>
      <c r="J652" s="135">
        <v>2</v>
      </c>
      <c r="K652" s="131" t="str">
        <f>VLOOKUP(J652,'Hiperlinks - refugo'!$B$2:$C$9,2,0)</f>
        <v>Consulta Caderno</v>
      </c>
      <c r="L652" s="176" t="s">
        <v>458</v>
      </c>
      <c r="M652" s="152">
        <v>43721</v>
      </c>
    </row>
    <row r="653" spans="1:13">
      <c r="A653" s="116">
        <v>11</v>
      </c>
      <c r="B653" s="131" t="str">
        <f>IFERROR(VLOOKUP(A653,'Hiperlinks - refugo'!$B$11:$C$32,2,0),"")</f>
        <v>PIU Setor Central</v>
      </c>
      <c r="D653" s="120">
        <v>5</v>
      </c>
      <c r="E653" s="128" t="str">
        <f>IFERROR(VLOOKUP(D653,'Hiperlinks - refugo'!$B$34:$C$51,2,0),"")</f>
        <v>Discussão Pública</v>
      </c>
      <c r="H653" s="174" t="s">
        <v>1305</v>
      </c>
      <c r="I653" s="295" t="s">
        <v>1308</v>
      </c>
      <c r="J653" s="135">
        <v>2</v>
      </c>
      <c r="K653" s="131" t="str">
        <f>VLOOKUP(J653,'Hiperlinks - refugo'!$B$2:$C$9,2,0)</f>
        <v>Consulta Caderno</v>
      </c>
      <c r="L653" s="176" t="s">
        <v>458</v>
      </c>
      <c r="M653" s="152">
        <v>43721</v>
      </c>
    </row>
    <row r="654" spans="1:13">
      <c r="A654" s="116">
        <v>11</v>
      </c>
      <c r="B654" s="131" t="str">
        <f>IFERROR(VLOOKUP(A654,'Hiperlinks - refugo'!$B$11:$C$32,2,0),"")</f>
        <v>PIU Setor Central</v>
      </c>
      <c r="D654" s="120">
        <v>5</v>
      </c>
      <c r="E654" s="128" t="str">
        <f>IFERROR(VLOOKUP(D654,'Hiperlinks - refugo'!$B$34:$C$51,2,0),"")</f>
        <v>Discussão Pública</v>
      </c>
      <c r="H654" s="174" t="s">
        <v>1306</v>
      </c>
      <c r="I654" s="274"/>
      <c r="J654" s="135">
        <v>2</v>
      </c>
      <c r="K654" s="131" t="str">
        <f>VLOOKUP(J654,'Hiperlinks - refugo'!$B$2:$C$9,2,0)</f>
        <v>Consulta Caderno</v>
      </c>
      <c r="L654" s="176" t="s">
        <v>458</v>
      </c>
      <c r="M654" s="152">
        <v>43721</v>
      </c>
    </row>
    <row r="655" spans="1:13">
      <c r="A655" s="116">
        <v>2</v>
      </c>
      <c r="B655" s="131" t="str">
        <f>IFERROR(VLOOKUP(A655,'Hiperlinks - refugo'!$B$11:$C$32,2,0),"")</f>
        <v>PIU Vila Leopoldina</v>
      </c>
      <c r="D655" s="120">
        <v>7</v>
      </c>
      <c r="E655" s="128" t="str">
        <f>IFERROR(VLOOKUP(D655,'Hiperlinks - refugo'!$B$34:$C$51,2,0),"")</f>
        <v>Encaminhamento Jurídico</v>
      </c>
      <c r="H655" s="133" t="s">
        <v>1311</v>
      </c>
      <c r="I655" s="295" t="s">
        <v>1310</v>
      </c>
      <c r="J655" s="135">
        <v>7</v>
      </c>
      <c r="K655" s="137" t="str">
        <f>VLOOKUP(J655,'Hiperlinks - refugo'!$B$2:$C$9,2,0)</f>
        <v>Projeto Final</v>
      </c>
      <c r="L655" s="176" t="s">
        <v>1273</v>
      </c>
      <c r="M655" s="152">
        <v>43719</v>
      </c>
    </row>
    <row r="656" spans="1:13">
      <c r="A656" s="116">
        <v>2</v>
      </c>
      <c r="B656" s="131" t="str">
        <f>IFERROR(VLOOKUP(A656,'Hiperlinks - refugo'!$B$11:$C$32,2,0),"")</f>
        <v>PIU Vila Leopoldina</v>
      </c>
      <c r="D656" s="120">
        <v>7</v>
      </c>
      <c r="E656" s="128" t="str">
        <f>IFERROR(VLOOKUP(D656,'Hiperlinks - refugo'!$B$34:$C$51,2,0),"")</f>
        <v>Encaminhamento Jurídico</v>
      </c>
      <c r="H656" s="133" t="s">
        <v>1312</v>
      </c>
      <c r="I656" s="295" t="s">
        <v>1313</v>
      </c>
      <c r="J656" s="135">
        <v>7</v>
      </c>
      <c r="K656" s="137" t="str">
        <f>VLOOKUP(J656,'Hiperlinks - refugo'!$B$2:$C$9,2,0)</f>
        <v>Projeto Final</v>
      </c>
      <c r="L656" s="176" t="s">
        <v>1273</v>
      </c>
      <c r="M656" s="152">
        <v>43719</v>
      </c>
    </row>
    <row r="657" spans="1:13">
      <c r="A657" s="116">
        <v>21</v>
      </c>
      <c r="B657" s="131" t="str">
        <f>IFERROR(VLOOKUP(A657,'Hiperlinks - refugo'!$B$11:$C$32,2,0),"")</f>
        <v>Joquey Club</v>
      </c>
      <c r="D657" s="120">
        <v>2</v>
      </c>
      <c r="E657" s="128" t="str">
        <f>IFERROR(VLOOKUP(D657,'Hiperlinks - refugo'!$B$34:$C$51,2,0),"")</f>
        <v>Consulta Pública Inicial</v>
      </c>
      <c r="H657" s="133" t="s">
        <v>1315</v>
      </c>
      <c r="I657" s="267" t="s">
        <v>1316</v>
      </c>
      <c r="J657" s="135">
        <v>2</v>
      </c>
      <c r="K657" s="131" t="str">
        <f>VLOOKUP(J657,'Hiperlinks - refugo'!$B$2:$C$9,2,0)</f>
        <v>Consulta Caderno</v>
      </c>
      <c r="L657" s="176" t="s">
        <v>458</v>
      </c>
      <c r="M657" s="152">
        <v>43768</v>
      </c>
    </row>
    <row r="658" spans="1:13">
      <c r="A658" s="116">
        <v>21</v>
      </c>
      <c r="B658" s="131" t="str">
        <f>IFERROR(VLOOKUP(A658,'Hiperlinks - refugo'!$B$11:$C$32,2,0),"")</f>
        <v>Joquey Club</v>
      </c>
      <c r="D658" s="120">
        <v>2</v>
      </c>
      <c r="E658" s="128" t="str">
        <f>IFERROR(VLOOKUP(D658,'Hiperlinks - refugo'!$B$34:$C$51,2,0),"")</f>
        <v>Consulta Pública Inicial</v>
      </c>
      <c r="H658" s="133" t="s">
        <v>1317</v>
      </c>
      <c r="I658" s="267" t="s">
        <v>1318</v>
      </c>
      <c r="J658" s="135">
        <v>2</v>
      </c>
      <c r="K658" s="131" t="str">
        <f>VLOOKUP(J658,'Hiperlinks - refugo'!$B$2:$C$9,2,0)</f>
        <v>Consulta Caderno</v>
      </c>
      <c r="L658" s="176" t="s">
        <v>458</v>
      </c>
      <c r="M658" s="152">
        <v>43768</v>
      </c>
    </row>
    <row r="659" spans="1:13">
      <c r="A659" s="116">
        <v>21</v>
      </c>
      <c r="B659" s="131" t="str">
        <f>IFERROR(VLOOKUP(A659,'Hiperlinks - refugo'!$B$11:$C$32,2,0),"")</f>
        <v>Joquey Club</v>
      </c>
      <c r="D659" s="120">
        <v>200</v>
      </c>
      <c r="E659" s="128" t="str">
        <f>IFERROR(VLOOKUP(D659,'Hiperlinks - refugo'!$B$34:$C$51,2,0),"")</f>
        <v>Processo Administrativo</v>
      </c>
      <c r="H659" s="92" t="s">
        <v>1331</v>
      </c>
      <c r="I659" s="267" t="s">
        <v>1332</v>
      </c>
      <c r="K659" s="132" t="s">
        <v>921</v>
      </c>
      <c r="L659" s="179" t="s">
        <v>462</v>
      </c>
      <c r="M659" s="152">
        <v>43768</v>
      </c>
    </row>
    <row r="660" spans="1:13">
      <c r="A660" s="116">
        <v>21</v>
      </c>
      <c r="B660" s="131" t="str">
        <f>IFERROR(VLOOKUP(A660,'Hiperlinks - refugo'!$B$11:$C$32,2,0),"")</f>
        <v>Joquey Club</v>
      </c>
      <c r="D660" s="120">
        <v>300</v>
      </c>
      <c r="E660" s="128" t="str">
        <f>VLOOKUP(D660,'Hiperlinks - refugo'!$B$34:$C$51,2,0)</f>
        <v>Arquivo KML</v>
      </c>
      <c r="H660" s="133" t="s">
        <v>1333</v>
      </c>
      <c r="I660" s="297" t="s">
        <v>1107</v>
      </c>
      <c r="J660" s="135">
        <v>8</v>
      </c>
      <c r="K660" s="131" t="e">
        <f>VLOOKUP(J660,'Hiperlinks - refugo'!$B$2:$C$9,2,0)</f>
        <v>#N/A</v>
      </c>
      <c r="L660" s="176" t="s">
        <v>5</v>
      </c>
      <c r="M660" s="152">
        <v>43768</v>
      </c>
    </row>
    <row r="661" spans="1:13">
      <c r="A661" s="131">
        <v>3</v>
      </c>
      <c r="B661" s="131" t="str">
        <f>IFERROR(VLOOKUP(A661,'Hiperlinks - refugo'!$B$11:$C$32,2,0),"")</f>
        <v>PIU Arco Tietê</v>
      </c>
      <c r="D661" s="120">
        <v>200</v>
      </c>
      <c r="E661" s="128" t="str">
        <f>VLOOKUP(D661,'Hiperlinks - refugo'!$B$34:$C$47,2,0)</f>
        <v>Processo Administrativo</v>
      </c>
      <c r="H661" s="92" t="s">
        <v>1319</v>
      </c>
      <c r="I661" s="267" t="s">
        <v>1320</v>
      </c>
      <c r="J661" s="135">
        <v>6</v>
      </c>
      <c r="K661" s="131" t="str">
        <f>VLOOKUP(J661,'Hiperlinks - refugo'!$B$2:$C$9,2,0)</f>
        <v>Outros</v>
      </c>
      <c r="L661" s="176" t="s">
        <v>462</v>
      </c>
      <c r="M661" s="152">
        <v>43768</v>
      </c>
    </row>
    <row r="662" spans="1:13">
      <c r="A662" s="116">
        <v>21</v>
      </c>
      <c r="B662" s="131" t="str">
        <f>IFERROR(VLOOKUP(A662,'Hiperlinks - refugo'!$B$11:$C$32,2,0),"")</f>
        <v>Joquey Club</v>
      </c>
      <c r="D662" s="120">
        <v>100</v>
      </c>
      <c r="E662" s="128" t="str">
        <f>IFERROR(VLOOKUP(D662,'Hiperlinks - refugo'!$B$34:$C$51,2,0),"")</f>
        <v/>
      </c>
      <c r="H662" s="153" t="s">
        <v>586</v>
      </c>
      <c r="I662" s="267" t="s">
        <v>1321</v>
      </c>
      <c r="J662" s="135">
        <v>6</v>
      </c>
      <c r="K662" s="131" t="str">
        <f>VLOOKUP(J662,'Hiperlinks - refugo'!$B$2:$C$9,2,0)</f>
        <v>Outros</v>
      </c>
      <c r="L662" s="176" t="s">
        <v>458</v>
      </c>
      <c r="M662" s="152">
        <v>43768</v>
      </c>
    </row>
    <row r="663" spans="1:13">
      <c r="A663" s="131">
        <v>3</v>
      </c>
      <c r="B663" s="131" t="str">
        <f>IFERROR(VLOOKUP(A663,'Hiperlinks - refugo'!$B$11:$C$32,2,0),"")</f>
        <v>PIU Arco Tietê</v>
      </c>
      <c r="D663" s="120">
        <v>100</v>
      </c>
      <c r="E663" s="128" t="str">
        <f>IFERROR(VLOOKUP(D663,'Hiperlinks - refugo'!$B$34:$C$51,2,0),"")</f>
        <v/>
      </c>
      <c r="H663" s="153" t="s">
        <v>586</v>
      </c>
      <c r="I663" s="267" t="s">
        <v>1322</v>
      </c>
      <c r="J663" s="135">
        <v>6</v>
      </c>
      <c r="K663" s="131" t="str">
        <f>VLOOKUP(J663,'Hiperlinks - refugo'!$B$2:$C$9,2,0)</f>
        <v>Outros</v>
      </c>
      <c r="L663" s="176" t="s">
        <v>458</v>
      </c>
      <c r="M663" s="152">
        <v>43768</v>
      </c>
    </row>
    <row r="664" spans="1:13">
      <c r="A664" s="131">
        <v>3</v>
      </c>
      <c r="B664" s="131" t="str">
        <f>IFERROR(VLOOKUP(A664,'Hiperlinks - refugo'!$B$11:$C$32,2,0),"")</f>
        <v>PIU Arco Tietê</v>
      </c>
      <c r="D664" s="120">
        <v>2</v>
      </c>
      <c r="E664" s="128" t="str">
        <f>IFERROR(VLOOKUP(D664,'Hiperlinks - refugo'!$B$34:$C$51,2,0),"")</f>
        <v>Consulta Pública Inicial</v>
      </c>
      <c r="H664" s="133" t="s">
        <v>1317</v>
      </c>
      <c r="I664" s="267" t="s">
        <v>1323</v>
      </c>
      <c r="J664" s="135">
        <v>2</v>
      </c>
      <c r="K664" s="131" t="str">
        <f>VLOOKUP(J664,'Hiperlinks - refugo'!$B$2:$C$9,2,0)</f>
        <v>Consulta Caderno</v>
      </c>
      <c r="L664" s="176" t="s">
        <v>458</v>
      </c>
      <c r="M664" s="152">
        <v>43768</v>
      </c>
    </row>
    <row r="665" spans="1:13">
      <c r="A665" s="116">
        <v>11</v>
      </c>
      <c r="B665" s="131" t="str">
        <f>IFERROR(VLOOKUP(A665,'Hiperlinks - refugo'!$B$11:$C$32,2,0),"")</f>
        <v>PIU Setor Central</v>
      </c>
      <c r="D665" s="120">
        <v>5</v>
      </c>
      <c r="E665" s="128" t="str">
        <f>IFERROR(VLOOKUP(D665,'Hiperlinks - refugo'!$B$34:$C$51,2,0),"")</f>
        <v>Discussão Pública</v>
      </c>
      <c r="H665" s="133" t="s">
        <v>1324</v>
      </c>
      <c r="I665" s="267" t="s">
        <v>1325</v>
      </c>
      <c r="J665" s="135">
        <v>3</v>
      </c>
      <c r="K665" s="131" t="str">
        <f>VLOOKUP(J665,'Hiperlinks - refugo'!$B$2:$C$9,2,0)</f>
        <v>Consulta Minuta</v>
      </c>
      <c r="L665" s="176" t="s">
        <v>458</v>
      </c>
      <c r="M665" s="152">
        <v>43768</v>
      </c>
    </row>
    <row r="666" spans="1:13">
      <c r="A666" s="116">
        <v>4</v>
      </c>
      <c r="B666" s="131" t="str">
        <f>IFERROR(VLOOKUP(A666,'Hiperlinks - refugo'!$B$11:$C$32,2,0),"")</f>
        <v>PIU NESP</v>
      </c>
      <c r="D666" s="120">
        <v>1</v>
      </c>
      <c r="E666" s="128" t="str">
        <f>IFERROR(VLOOKUP(D666,'Hiperlinks - refugo'!$B$34:$C$51,2,0),"")</f>
        <v>Proposição</v>
      </c>
      <c r="H666" s="92" t="s">
        <v>1328</v>
      </c>
      <c r="I666" s="267" t="s">
        <v>1326</v>
      </c>
      <c r="J666" s="135">
        <v>6</v>
      </c>
      <c r="K666" s="131" t="str">
        <f>VLOOKUP(J666,'Hiperlinks - refugo'!$B$2:$C$9,2,0)</f>
        <v>Outros</v>
      </c>
      <c r="L666" s="176" t="s">
        <v>1330</v>
      </c>
      <c r="M666" s="152">
        <v>43768</v>
      </c>
    </row>
    <row r="667" spans="1:13">
      <c r="A667" s="116">
        <v>4</v>
      </c>
      <c r="B667" s="131" t="str">
        <f>IFERROR(VLOOKUP(A667,'Hiperlinks - refugo'!$B$11:$C$32,2,0),"")</f>
        <v>PIU NESP</v>
      </c>
      <c r="D667" s="120">
        <v>1</v>
      </c>
      <c r="E667" s="128" t="str">
        <f>IFERROR(VLOOKUP(D667,'Hiperlinks - refugo'!$B$34:$C$51,2,0),"")</f>
        <v>Proposição</v>
      </c>
      <c r="H667" s="92" t="s">
        <v>1329</v>
      </c>
      <c r="I667" s="267" t="s">
        <v>1327</v>
      </c>
      <c r="J667" s="135">
        <v>6</v>
      </c>
      <c r="K667" s="131" t="str">
        <f>VLOOKUP(J667,'Hiperlinks - refugo'!$B$2:$C$9,2,0)</f>
        <v>Outros</v>
      </c>
      <c r="L667" s="176" t="s">
        <v>1330</v>
      </c>
      <c r="M667" s="152">
        <v>43768</v>
      </c>
    </row>
  </sheetData>
  <autoFilter ref="A1:M667"/>
  <sortState ref="H519:I528">
    <sortCondition ref="H518"/>
  </sortState>
  <conditionalFormatting sqref="H287:H298 H306:H307 H430:H431 H254:H263 H271 H235:H247 H41:H74 H120:H164 H172 H180:H217 H224:H225 H228:H231 H2:H34">
    <cfRule type="cellIs" dxfId="638" priority="934" operator="equal">
      <formula>"_"</formula>
    </cfRule>
    <cfRule type="cellIs" dxfId="637" priority="935" operator="equal">
      <formula>"-"</formula>
    </cfRule>
    <cfRule type="cellIs" dxfId="636" priority="936" operator="equal">
      <formula>"w"</formula>
    </cfRule>
    <cfRule type="cellIs" dxfId="635" priority="937" operator="equal">
      <formula>"X"</formula>
    </cfRule>
  </conditionalFormatting>
  <conditionalFormatting sqref="H319:H343 H345:H347 H351:H357 I360 I362 H377:H379 I391 I381:I383 H391:H395 I393:I395 H397:H399 H403 I396:M403 A2:M4 I364:I366 I370:I379 H404:M428 B429:B432 L429:L431 H5:H317 A5:G428 I5:I358 J5:M395 A477:M477 A481:M481 B482:M482 B486:H486 A487:H489 A490:J490 J489:K489 A497:H497 K497:M497 A498:M498 A499:H499 K499:M499 J500:M500 A501:M501 A502:H502 J502:M502 A503:M503 H487:H503 J504:M504 I505:M507 A511:M513 A508:M509 J510:M510 H507:H515 J526:M526 J527:L529 J529:M530 A527:H530 I528:I529 H528:H531 A537:H537 J514:M514 I489:I514 H533:I534 A538:M540 J532:M537 I541:M541 J542:M542 A432:J453 K3:K453 L432:M453 I475:I487 H475:H482 K475:K488 A454:M474 A543:M544 H536:H546 A549:M549 B626 E626 K626:L626 K619:M619 K621:M621 E619 E621 B619 B621 H548:H549 J475:J562 I535:I562 A475:G562 K491:K562 L475:M562">
    <cfRule type="expression" dxfId="634" priority="761">
      <formula>$F2="F"</formula>
    </cfRule>
  </conditionalFormatting>
  <conditionalFormatting sqref="A299:K299 E300">
    <cfRule type="expression" dxfId="633" priority="756">
      <formula>$D299="F"</formula>
    </cfRule>
  </conditionalFormatting>
  <conditionalFormatting sqref="H287:I298 A287:B298 D287:D298 B299 K287:M298 L395:L410">
    <cfRule type="expression" dxfId="632" priority="989">
      <formula>$I287="F"</formula>
    </cfRule>
  </conditionalFormatting>
  <conditionalFormatting sqref="D564 A564:B564 L476 H287:I298 D287:D298 A287:B298 B299 K287:L298 L395:L410">
    <cfRule type="expression" dxfId="631" priority="1040">
      <formula>#REF!="F"</formula>
    </cfRule>
  </conditionalFormatting>
  <conditionalFormatting sqref="I392">
    <cfRule type="expression" dxfId="630" priority="1096">
      <formula>$F390="F"</formula>
    </cfRule>
  </conditionalFormatting>
  <conditionalFormatting sqref="I380">
    <cfRule type="expression" dxfId="629" priority="1216">
      <formula>#REF!="F"</formula>
    </cfRule>
  </conditionalFormatting>
  <conditionalFormatting sqref="A429:C431 G429:M431">
    <cfRule type="expression" dxfId="628" priority="1272">
      <formula>$J429="F"</formula>
    </cfRule>
  </conditionalFormatting>
  <conditionalFormatting sqref="L476">
    <cfRule type="expression" dxfId="627" priority="681">
      <formula>$I476="F"</formula>
    </cfRule>
  </conditionalFormatting>
  <conditionalFormatting sqref="H483:H485 I530:I531 M625">
    <cfRule type="expression" dxfId="626" priority="1326">
      <formula>$F484="F"</formula>
    </cfRule>
  </conditionalFormatting>
  <conditionalFormatting sqref="K489:K490">
    <cfRule type="expression" dxfId="625" priority="679">
      <formula>$F489="F"</formula>
    </cfRule>
  </conditionalFormatting>
  <conditionalFormatting sqref="K491">
    <cfRule type="expression" dxfId="624" priority="678">
      <formula>$F491="F"</formula>
    </cfRule>
  </conditionalFormatting>
  <conditionalFormatting sqref="K492">
    <cfRule type="expression" dxfId="623" priority="677">
      <formula>$F492="F"</formula>
    </cfRule>
  </conditionalFormatting>
  <conditionalFormatting sqref="K493">
    <cfRule type="expression" dxfId="622" priority="676">
      <formula>$F493="F"</formula>
    </cfRule>
  </conditionalFormatting>
  <conditionalFormatting sqref="K494">
    <cfRule type="expression" dxfId="621" priority="675">
      <formula>$F494="F"</formula>
    </cfRule>
  </conditionalFormatting>
  <conditionalFormatting sqref="K495">
    <cfRule type="expression" dxfId="620" priority="674">
      <formula>$F495="F"</formula>
    </cfRule>
  </conditionalFormatting>
  <conditionalFormatting sqref="K496">
    <cfRule type="expression" dxfId="619" priority="673">
      <formula>$F496="F"</formula>
    </cfRule>
  </conditionalFormatting>
  <conditionalFormatting sqref="K499">
    <cfRule type="expression" dxfId="618" priority="672">
      <formula>$F499="F"</formula>
    </cfRule>
  </conditionalFormatting>
  <conditionalFormatting sqref="H504">
    <cfRule type="expression" dxfId="617" priority="671">
      <formula>$F504="F"</formula>
    </cfRule>
  </conditionalFormatting>
  <conditionalFormatting sqref="H507:H508">
    <cfRule type="expression" dxfId="616" priority="668">
      <formula>$F507="F"</formula>
    </cfRule>
  </conditionalFormatting>
  <conditionalFormatting sqref="H505">
    <cfRule type="expression" dxfId="615" priority="667">
      <formula>$F505="F"</formula>
    </cfRule>
  </conditionalFormatting>
  <conditionalFormatting sqref="H506">
    <cfRule type="expression" dxfId="614" priority="666">
      <formula>$F506="F"</formula>
    </cfRule>
  </conditionalFormatting>
  <conditionalFormatting sqref="H511:H512">
    <cfRule type="expression" dxfId="613" priority="665">
      <formula>$F511="F"</formula>
    </cfRule>
  </conditionalFormatting>
  <conditionalFormatting sqref="H513">
    <cfRule type="expression" dxfId="612" priority="664">
      <formula>$F513="F"</formula>
    </cfRule>
  </conditionalFormatting>
  <conditionalFormatting sqref="H524:H525">
    <cfRule type="expression" dxfId="611" priority="1380">
      <formula>$F516="F"</formula>
    </cfRule>
  </conditionalFormatting>
  <conditionalFormatting sqref="H516:H523">
    <cfRule type="expression" dxfId="610" priority="1433">
      <formula>$F518="F"</formula>
    </cfRule>
  </conditionalFormatting>
  <conditionalFormatting sqref="H532">
    <cfRule type="expression" dxfId="609" priority="661">
      <formula>$F532="F"</formula>
    </cfRule>
  </conditionalFormatting>
  <conditionalFormatting sqref="H532">
    <cfRule type="expression" dxfId="608" priority="660">
      <formula>$F532="F"</formula>
    </cfRule>
  </conditionalFormatting>
  <conditionalFormatting sqref="H532">
    <cfRule type="expression" dxfId="607" priority="659">
      <formula>$F532="F"</formula>
    </cfRule>
  </conditionalFormatting>
  <conditionalFormatting sqref="H532">
    <cfRule type="expression" dxfId="606" priority="658">
      <formula>$F532="F"</formula>
    </cfRule>
  </conditionalFormatting>
  <conditionalFormatting sqref="H532">
    <cfRule type="expression" dxfId="605" priority="657">
      <formula>$F532="F"</formula>
    </cfRule>
  </conditionalFormatting>
  <conditionalFormatting sqref="H532">
    <cfRule type="expression" dxfId="604" priority="656">
      <formula>$F532="F"</formula>
    </cfRule>
  </conditionalFormatting>
  <conditionalFormatting sqref="H533">
    <cfRule type="expression" dxfId="603" priority="655">
      <formula>$F533="F"</formula>
    </cfRule>
  </conditionalFormatting>
  <conditionalFormatting sqref="H533">
    <cfRule type="expression" dxfId="602" priority="654">
      <formula>$F533="F"</formula>
    </cfRule>
  </conditionalFormatting>
  <conditionalFormatting sqref="H533">
    <cfRule type="expression" dxfId="601" priority="653">
      <formula>$F533="F"</formula>
    </cfRule>
  </conditionalFormatting>
  <conditionalFormatting sqref="H533">
    <cfRule type="expression" dxfId="600" priority="652">
      <formula>$F533="F"</formula>
    </cfRule>
  </conditionalFormatting>
  <conditionalFormatting sqref="H533">
    <cfRule type="expression" dxfId="599" priority="651">
      <formula>$F533="F"</formula>
    </cfRule>
  </conditionalFormatting>
  <conditionalFormatting sqref="H533">
    <cfRule type="expression" dxfId="598" priority="650">
      <formula>$F533="F"</formula>
    </cfRule>
  </conditionalFormatting>
  <conditionalFormatting sqref="H535">
    <cfRule type="expression" dxfId="597" priority="643">
      <formula>$F535="F"</formula>
    </cfRule>
  </conditionalFormatting>
  <conditionalFormatting sqref="H535">
    <cfRule type="expression" dxfId="596" priority="642">
      <formula>$F535="F"</formula>
    </cfRule>
  </conditionalFormatting>
  <conditionalFormatting sqref="H532">
    <cfRule type="expression" dxfId="595" priority="641">
      <formula>$F524="F"</formula>
    </cfRule>
  </conditionalFormatting>
  <conditionalFormatting sqref="H533">
    <cfRule type="expression" dxfId="594" priority="640">
      <formula>$F525="F"</formula>
    </cfRule>
  </conditionalFormatting>
  <conditionalFormatting sqref="H534">
    <cfRule type="expression" dxfId="593" priority="639">
      <formula>$F526="F"</formula>
    </cfRule>
  </conditionalFormatting>
  <conditionalFormatting sqref="H539">
    <cfRule type="expression" dxfId="592" priority="637">
      <formula>$F539="F"</formula>
    </cfRule>
  </conditionalFormatting>
  <conditionalFormatting sqref="H541">
    <cfRule type="expression" dxfId="591" priority="634">
      <formula>$F541="F"</formula>
    </cfRule>
  </conditionalFormatting>
  <conditionalFormatting sqref="H544">
    <cfRule type="expression" dxfId="590" priority="633">
      <formula>$F544="F"</formula>
    </cfRule>
  </conditionalFormatting>
  <conditionalFormatting sqref="H547">
    <cfRule type="expression" dxfId="589" priority="632">
      <formula>$F547="F"</formula>
    </cfRule>
  </conditionalFormatting>
  <conditionalFormatting sqref="G549">
    <cfRule type="expression" dxfId="588" priority="630">
      <formula>$G1="C"</formula>
    </cfRule>
  </conditionalFormatting>
  <conditionalFormatting sqref="B563">
    <cfRule type="expression" dxfId="587" priority="629">
      <formula>$F563="F"</formula>
    </cfRule>
  </conditionalFormatting>
  <conditionalFormatting sqref="E563">
    <cfRule type="expression" dxfId="586" priority="628">
      <formula>$F563="F"</formula>
    </cfRule>
  </conditionalFormatting>
  <conditionalFormatting sqref="K563">
    <cfRule type="expression" dxfId="585" priority="627">
      <formula>$F563="F"</formula>
    </cfRule>
  </conditionalFormatting>
  <conditionalFormatting sqref="K563">
    <cfRule type="expression" dxfId="584" priority="626">
      <formula>$F563="F"</formula>
    </cfRule>
  </conditionalFormatting>
  <conditionalFormatting sqref="A564:E564">
    <cfRule type="expression" dxfId="583" priority="625">
      <formula>$F564="F"</formula>
    </cfRule>
  </conditionalFormatting>
  <conditionalFormatting sqref="A564:B564 D564">
    <cfRule type="expression" dxfId="582" priority="624">
      <formula>$I564="F"</formula>
    </cfRule>
  </conditionalFormatting>
  <conditionalFormatting sqref="A565:F565">
    <cfRule type="expression" dxfId="581" priority="622">
      <formula>$F565="F"</formula>
    </cfRule>
  </conditionalFormatting>
  <conditionalFormatting sqref="M565">
    <cfRule type="expression" dxfId="580" priority="621">
      <formula>$F565="F"</formula>
    </cfRule>
  </conditionalFormatting>
  <conditionalFormatting sqref="M564">
    <cfRule type="expression" dxfId="579" priority="620">
      <formula>$F564="F"</formula>
    </cfRule>
  </conditionalFormatting>
  <conditionalFormatting sqref="A566:B566">
    <cfRule type="expression" dxfId="578" priority="619">
      <formula>$F566="F"</formula>
    </cfRule>
  </conditionalFormatting>
  <conditionalFormatting sqref="E566">
    <cfRule type="expression" dxfId="577" priority="618">
      <formula>$F566="F"</formula>
    </cfRule>
  </conditionalFormatting>
  <conditionalFormatting sqref="J566:K566">
    <cfRule type="expression" dxfId="576" priority="617">
      <formula>$F566="F"</formula>
    </cfRule>
  </conditionalFormatting>
  <conditionalFormatting sqref="B567">
    <cfRule type="expression" dxfId="575" priority="616">
      <formula>$F567="F"</formula>
    </cfRule>
  </conditionalFormatting>
  <conditionalFormatting sqref="E567">
    <cfRule type="expression" dxfId="574" priority="615">
      <formula>$F567="F"</formula>
    </cfRule>
  </conditionalFormatting>
  <conditionalFormatting sqref="E568">
    <cfRule type="expression" dxfId="573" priority="614">
      <formula>$F568="F"</formula>
    </cfRule>
  </conditionalFormatting>
  <conditionalFormatting sqref="K567">
    <cfRule type="expression" dxfId="572" priority="613">
      <formula>$F567="F"</formula>
    </cfRule>
  </conditionalFormatting>
  <conditionalFormatting sqref="K567">
    <cfRule type="expression" dxfId="571" priority="612">
      <formula>$F567="F"</formula>
    </cfRule>
  </conditionalFormatting>
  <conditionalFormatting sqref="K568">
    <cfRule type="expression" dxfId="570" priority="611">
      <formula>$F568="F"</formula>
    </cfRule>
  </conditionalFormatting>
  <conditionalFormatting sqref="K568">
    <cfRule type="expression" dxfId="569" priority="610">
      <formula>$F568="F"</formula>
    </cfRule>
  </conditionalFormatting>
  <conditionalFormatting sqref="B568">
    <cfRule type="expression" dxfId="568" priority="609">
      <formula>$F568="F"</formula>
    </cfRule>
  </conditionalFormatting>
  <conditionalFormatting sqref="A569:E569">
    <cfRule type="expression" dxfId="567" priority="608">
      <formula>$F569="F"</formula>
    </cfRule>
  </conditionalFormatting>
  <conditionalFormatting sqref="J569:M569">
    <cfRule type="expression" dxfId="566" priority="607">
      <formula>$F569="F"</formula>
    </cfRule>
  </conditionalFormatting>
  <conditionalFormatting sqref="A570:E570">
    <cfRule type="expression" dxfId="565" priority="606">
      <formula>$F570="F"</formula>
    </cfRule>
  </conditionalFormatting>
  <conditionalFormatting sqref="J570:M570">
    <cfRule type="expression" dxfId="564" priority="605">
      <formula>$F570="F"</formula>
    </cfRule>
  </conditionalFormatting>
  <conditionalFormatting sqref="A571:E571">
    <cfRule type="expression" dxfId="563" priority="604">
      <formula>$F571="F"</formula>
    </cfRule>
  </conditionalFormatting>
  <conditionalFormatting sqref="A572:E572">
    <cfRule type="expression" dxfId="562" priority="603">
      <formula>$F572="F"</formula>
    </cfRule>
  </conditionalFormatting>
  <conditionalFormatting sqref="A573:E573">
    <cfRule type="expression" dxfId="561" priority="602">
      <formula>$F573="F"</formula>
    </cfRule>
  </conditionalFormatting>
  <conditionalFormatting sqref="A574:E574">
    <cfRule type="expression" dxfId="560" priority="601">
      <formula>$F574="F"</formula>
    </cfRule>
  </conditionalFormatting>
  <conditionalFormatting sqref="K574">
    <cfRule type="expression" dxfId="559" priority="600">
      <formula>$F574="F"</formula>
    </cfRule>
  </conditionalFormatting>
  <conditionalFormatting sqref="L574:M574">
    <cfRule type="expression" dxfId="558" priority="599">
      <formula>$F574="F"</formula>
    </cfRule>
  </conditionalFormatting>
  <conditionalFormatting sqref="A575:E575">
    <cfRule type="expression" dxfId="557" priority="598">
      <formula>$F575="F"</formula>
    </cfRule>
  </conditionalFormatting>
  <conditionalFormatting sqref="J575:L575">
    <cfRule type="expression" dxfId="556" priority="597">
      <formula>$F575="F"</formula>
    </cfRule>
  </conditionalFormatting>
  <conditionalFormatting sqref="M575">
    <cfRule type="expression" dxfId="555" priority="596">
      <formula>$F575="F"</formula>
    </cfRule>
  </conditionalFormatting>
  <conditionalFormatting sqref="A576:E576">
    <cfRule type="expression" dxfId="554" priority="595">
      <formula>$F576="F"</formula>
    </cfRule>
  </conditionalFormatting>
  <conditionalFormatting sqref="K576">
    <cfRule type="expression" dxfId="553" priority="594">
      <formula>$F576="F"</formula>
    </cfRule>
  </conditionalFormatting>
  <conditionalFormatting sqref="L576:M576">
    <cfRule type="expression" dxfId="552" priority="593">
      <formula>$F576="F"</formula>
    </cfRule>
  </conditionalFormatting>
  <conditionalFormatting sqref="A577:E577">
    <cfRule type="expression" dxfId="551" priority="592">
      <formula>$F577="F"</formula>
    </cfRule>
  </conditionalFormatting>
  <conditionalFormatting sqref="J577:M577">
    <cfRule type="expression" dxfId="550" priority="591">
      <formula>$F577="F"</formula>
    </cfRule>
  </conditionalFormatting>
  <conditionalFormatting sqref="B578">
    <cfRule type="expression" dxfId="549" priority="590">
      <formula>$F578="F"</formula>
    </cfRule>
  </conditionalFormatting>
  <conditionalFormatting sqref="E578">
    <cfRule type="expression" dxfId="548" priority="589">
      <formula>$F578="F"</formula>
    </cfRule>
  </conditionalFormatting>
  <conditionalFormatting sqref="K578">
    <cfRule type="expression" dxfId="547" priority="588">
      <formula>$F578="F"</formula>
    </cfRule>
  </conditionalFormatting>
  <conditionalFormatting sqref="K578">
    <cfRule type="expression" dxfId="546" priority="587">
      <formula>$F578="F"</formula>
    </cfRule>
  </conditionalFormatting>
  <conditionalFormatting sqref="B579">
    <cfRule type="expression" dxfId="545" priority="586">
      <formula>$F579="F"</formula>
    </cfRule>
  </conditionalFormatting>
  <conditionalFormatting sqref="E579">
    <cfRule type="expression" dxfId="544" priority="585">
      <formula>$F579="F"</formula>
    </cfRule>
  </conditionalFormatting>
  <conditionalFormatting sqref="K579">
    <cfRule type="expression" dxfId="543" priority="584">
      <formula>$F579="F"</formula>
    </cfRule>
  </conditionalFormatting>
  <conditionalFormatting sqref="K579">
    <cfRule type="expression" dxfId="542" priority="583">
      <formula>$F579="F"</formula>
    </cfRule>
  </conditionalFormatting>
  <conditionalFormatting sqref="B580">
    <cfRule type="expression" dxfId="541" priority="582">
      <formula>$F580="F"</formula>
    </cfRule>
  </conditionalFormatting>
  <conditionalFormatting sqref="E580">
    <cfRule type="expression" dxfId="540" priority="581">
      <formula>$F580="F"</formula>
    </cfRule>
  </conditionalFormatting>
  <conditionalFormatting sqref="K580">
    <cfRule type="expression" dxfId="539" priority="580">
      <formula>$F580="F"</formula>
    </cfRule>
  </conditionalFormatting>
  <conditionalFormatting sqref="K580">
    <cfRule type="expression" dxfId="538" priority="579">
      <formula>$F580="F"</formula>
    </cfRule>
  </conditionalFormatting>
  <conditionalFormatting sqref="A581:E581">
    <cfRule type="expression" dxfId="537" priority="578">
      <formula>$F581="F"</formula>
    </cfRule>
  </conditionalFormatting>
  <conditionalFormatting sqref="K581">
    <cfRule type="expression" dxfId="536" priority="577">
      <formula>$F581="F"</formula>
    </cfRule>
  </conditionalFormatting>
  <conditionalFormatting sqref="L581:M581">
    <cfRule type="expression" dxfId="535" priority="576">
      <formula>$F581="F"</formula>
    </cfRule>
  </conditionalFormatting>
  <conditionalFormatting sqref="K581">
    <cfRule type="expression" dxfId="534" priority="575">
      <formula>$F581="F"</formula>
    </cfRule>
  </conditionalFormatting>
  <conditionalFormatting sqref="A582:E582">
    <cfRule type="expression" dxfId="533" priority="574">
      <formula>$F582="F"</formula>
    </cfRule>
  </conditionalFormatting>
  <conditionalFormatting sqref="A583:E583">
    <cfRule type="expression" dxfId="532" priority="573">
      <formula>$F583="F"</formula>
    </cfRule>
  </conditionalFormatting>
  <conditionalFormatting sqref="K582">
    <cfRule type="expression" dxfId="531" priority="572">
      <formula>$F582="F"</formula>
    </cfRule>
  </conditionalFormatting>
  <conditionalFormatting sqref="K583">
    <cfRule type="expression" dxfId="530" priority="571">
      <formula>$F583="F"</formula>
    </cfRule>
  </conditionalFormatting>
  <conditionalFormatting sqref="L582">
    <cfRule type="expression" dxfId="529" priority="570">
      <formula>$F582="F"</formula>
    </cfRule>
  </conditionalFormatting>
  <conditionalFormatting sqref="L583">
    <cfRule type="expression" dxfId="528" priority="569">
      <formula>$F583="F"</formula>
    </cfRule>
  </conditionalFormatting>
  <conditionalFormatting sqref="M582">
    <cfRule type="expression" dxfId="527" priority="568">
      <formula>$F582="F"</formula>
    </cfRule>
  </conditionalFormatting>
  <conditionalFormatting sqref="M583">
    <cfRule type="expression" dxfId="526" priority="567">
      <formula>$F583="F"</formula>
    </cfRule>
  </conditionalFormatting>
  <conditionalFormatting sqref="A584:E584">
    <cfRule type="expression" dxfId="525" priority="566">
      <formula>$F584="F"</formula>
    </cfRule>
  </conditionalFormatting>
  <conditionalFormatting sqref="K584">
    <cfRule type="expression" dxfId="524" priority="565">
      <formula>$F584="F"</formula>
    </cfRule>
  </conditionalFormatting>
  <conditionalFormatting sqref="L584:M584">
    <cfRule type="expression" dxfId="523" priority="564">
      <formula>$F584="F"</formula>
    </cfRule>
  </conditionalFormatting>
  <conditionalFormatting sqref="K584">
    <cfRule type="expression" dxfId="522" priority="563">
      <formula>$F584="F"</formula>
    </cfRule>
  </conditionalFormatting>
  <conditionalFormatting sqref="M584">
    <cfRule type="expression" dxfId="521" priority="562">
      <formula>$F584="F"</formula>
    </cfRule>
  </conditionalFormatting>
  <conditionalFormatting sqref="B585">
    <cfRule type="expression" dxfId="520" priority="561">
      <formula>$F585="F"</formula>
    </cfRule>
  </conditionalFormatting>
  <conditionalFormatting sqref="E585">
    <cfRule type="expression" dxfId="519" priority="560">
      <formula>$F585="F"</formula>
    </cfRule>
  </conditionalFormatting>
  <conditionalFormatting sqref="K585">
    <cfRule type="expression" dxfId="518" priority="559">
      <formula>$F585="F"</formula>
    </cfRule>
  </conditionalFormatting>
  <conditionalFormatting sqref="K585">
    <cfRule type="expression" dxfId="517" priority="558">
      <formula>$F585="F"</formula>
    </cfRule>
  </conditionalFormatting>
  <conditionalFormatting sqref="M585">
    <cfRule type="expression" dxfId="516" priority="557">
      <formula>$F585="F"</formula>
    </cfRule>
  </conditionalFormatting>
  <conditionalFormatting sqref="M585">
    <cfRule type="expression" dxfId="515" priority="556">
      <formula>$F585="F"</formula>
    </cfRule>
  </conditionalFormatting>
  <conditionalFormatting sqref="B586">
    <cfRule type="expression" dxfId="514" priority="555">
      <formula>$F586="F"</formula>
    </cfRule>
  </conditionalFormatting>
  <conditionalFormatting sqref="E586">
    <cfRule type="expression" dxfId="513" priority="554">
      <formula>$F586="F"</formula>
    </cfRule>
  </conditionalFormatting>
  <conditionalFormatting sqref="K586">
    <cfRule type="expression" dxfId="512" priority="553">
      <formula>$F586="F"</formula>
    </cfRule>
  </conditionalFormatting>
  <conditionalFormatting sqref="K586">
    <cfRule type="expression" dxfId="511" priority="552">
      <formula>$F586="F"</formula>
    </cfRule>
  </conditionalFormatting>
  <conditionalFormatting sqref="A587:E587">
    <cfRule type="expression" dxfId="510" priority="551">
      <formula>$F587="F"</formula>
    </cfRule>
  </conditionalFormatting>
  <conditionalFormatting sqref="J587:M587">
    <cfRule type="expression" dxfId="509" priority="550">
      <formula>$F587="F"</formula>
    </cfRule>
  </conditionalFormatting>
  <conditionalFormatting sqref="B588">
    <cfRule type="expression" dxfId="508" priority="549">
      <formula>$F588="F"</formula>
    </cfRule>
  </conditionalFormatting>
  <conditionalFormatting sqref="E588">
    <cfRule type="expression" dxfId="507" priority="548">
      <formula>$F588="F"</formula>
    </cfRule>
  </conditionalFormatting>
  <conditionalFormatting sqref="K588">
    <cfRule type="expression" dxfId="506" priority="547">
      <formula>$F588="F"</formula>
    </cfRule>
  </conditionalFormatting>
  <conditionalFormatting sqref="K588">
    <cfRule type="expression" dxfId="505" priority="546">
      <formula>$F588="F"</formula>
    </cfRule>
  </conditionalFormatting>
  <conditionalFormatting sqref="A589:E589">
    <cfRule type="expression" dxfId="504" priority="545">
      <formula>$F589="F"</formula>
    </cfRule>
  </conditionalFormatting>
  <conditionalFormatting sqref="J589:M589">
    <cfRule type="expression" dxfId="503" priority="544">
      <formula>$F589="F"</formula>
    </cfRule>
  </conditionalFormatting>
  <conditionalFormatting sqref="A590:E590">
    <cfRule type="expression" dxfId="502" priority="543">
      <formula>$F590="F"</formula>
    </cfRule>
  </conditionalFormatting>
  <conditionalFormatting sqref="J590:M590">
    <cfRule type="expression" dxfId="501" priority="542">
      <formula>$F590="F"</formula>
    </cfRule>
  </conditionalFormatting>
  <conditionalFormatting sqref="A591:E591">
    <cfRule type="expression" dxfId="500" priority="541">
      <formula>$F591="F"</formula>
    </cfRule>
  </conditionalFormatting>
  <conditionalFormatting sqref="J591:M591">
    <cfRule type="expression" dxfId="499" priority="540">
      <formula>$F591="F"</formula>
    </cfRule>
  </conditionalFormatting>
  <conditionalFormatting sqref="A592:D592">
    <cfRule type="expression" dxfId="498" priority="539">
      <formula>$F592="F"</formula>
    </cfRule>
  </conditionalFormatting>
  <conditionalFormatting sqref="E592">
    <cfRule type="expression" dxfId="497" priority="538">
      <formula>$F592="F"</formula>
    </cfRule>
  </conditionalFormatting>
  <conditionalFormatting sqref="J592:M592">
    <cfRule type="expression" dxfId="496" priority="537">
      <formula>$F592="F"</formula>
    </cfRule>
  </conditionalFormatting>
  <conditionalFormatting sqref="A593:D593">
    <cfRule type="expression" dxfId="495" priority="536">
      <formula>$F593="F"</formula>
    </cfRule>
  </conditionalFormatting>
  <conditionalFormatting sqref="E593">
    <cfRule type="expression" dxfId="494" priority="535">
      <formula>$F593="F"</formula>
    </cfRule>
  </conditionalFormatting>
  <conditionalFormatting sqref="J593:M593">
    <cfRule type="expression" dxfId="493" priority="534">
      <formula>$F593="F"</formula>
    </cfRule>
  </conditionalFormatting>
  <conditionalFormatting sqref="B594">
    <cfRule type="expression" dxfId="492" priority="533">
      <formula>$F594="F"</formula>
    </cfRule>
  </conditionalFormatting>
  <conditionalFormatting sqref="D594">
    <cfRule type="expression" dxfId="491" priority="532">
      <formula>$F594="F"</formula>
    </cfRule>
  </conditionalFormatting>
  <conditionalFormatting sqref="E594">
    <cfRule type="expression" dxfId="490" priority="531">
      <formula>$F594="F"</formula>
    </cfRule>
  </conditionalFormatting>
  <conditionalFormatting sqref="B595">
    <cfRule type="expression" dxfId="489" priority="530">
      <formula>$F595="F"</formula>
    </cfRule>
  </conditionalFormatting>
  <conditionalFormatting sqref="D595">
    <cfRule type="expression" dxfId="488" priority="529">
      <formula>$F595="F"</formula>
    </cfRule>
  </conditionalFormatting>
  <conditionalFormatting sqref="E595">
    <cfRule type="expression" dxfId="487" priority="528">
      <formula>$F595="F"</formula>
    </cfRule>
  </conditionalFormatting>
  <conditionalFormatting sqref="J594:M594">
    <cfRule type="expression" dxfId="486" priority="527">
      <formula>$F594="F"</formula>
    </cfRule>
  </conditionalFormatting>
  <conditionalFormatting sqref="M595">
    <cfRule type="expression" dxfId="485" priority="526">
      <formula>$F595="F"</formula>
    </cfRule>
  </conditionalFormatting>
  <conditionalFormatting sqref="B596">
    <cfRule type="expression" dxfId="484" priority="525">
      <formula>$F596="F"</formula>
    </cfRule>
  </conditionalFormatting>
  <conditionalFormatting sqref="D596">
    <cfRule type="expression" dxfId="483" priority="524">
      <formula>$F596="F"</formula>
    </cfRule>
  </conditionalFormatting>
  <conditionalFormatting sqref="E596">
    <cfRule type="expression" dxfId="482" priority="523">
      <formula>$F596="F"</formula>
    </cfRule>
  </conditionalFormatting>
  <conditionalFormatting sqref="J596:M596">
    <cfRule type="expression" dxfId="481" priority="522">
      <formula>$F596="F"</formula>
    </cfRule>
  </conditionalFormatting>
  <conditionalFormatting sqref="A597:E597">
    <cfRule type="expression" dxfId="480" priority="521">
      <formula>$F597="F"</formula>
    </cfRule>
  </conditionalFormatting>
  <conditionalFormatting sqref="K597">
    <cfRule type="expression" dxfId="479" priority="520">
      <formula>$F597="F"</formula>
    </cfRule>
  </conditionalFormatting>
  <conditionalFormatting sqref="L597:M597">
    <cfRule type="expression" dxfId="478" priority="519">
      <formula>$F597="F"</formula>
    </cfRule>
  </conditionalFormatting>
  <conditionalFormatting sqref="K597">
    <cfRule type="expression" dxfId="477" priority="518">
      <formula>$F597="F"</formula>
    </cfRule>
  </conditionalFormatting>
  <conditionalFormatting sqref="A598:E598">
    <cfRule type="expression" dxfId="476" priority="517">
      <formula>$F598="F"</formula>
    </cfRule>
  </conditionalFormatting>
  <conditionalFormatting sqref="A599:E599">
    <cfRule type="expression" dxfId="475" priority="516">
      <formula>$F599="F"</formula>
    </cfRule>
  </conditionalFormatting>
  <conditionalFormatting sqref="K598">
    <cfRule type="expression" dxfId="474" priority="515">
      <formula>$F598="F"</formula>
    </cfRule>
  </conditionalFormatting>
  <conditionalFormatting sqref="L598:M598">
    <cfRule type="expression" dxfId="473" priority="514">
      <formula>$F598="F"</formula>
    </cfRule>
  </conditionalFormatting>
  <conditionalFormatting sqref="K598">
    <cfRule type="expression" dxfId="472" priority="513">
      <formula>$F598="F"</formula>
    </cfRule>
  </conditionalFormatting>
  <conditionalFormatting sqref="K599">
    <cfRule type="expression" dxfId="471" priority="512">
      <formula>$F599="F"</formula>
    </cfRule>
  </conditionalFormatting>
  <conditionalFormatting sqref="L599:M599">
    <cfRule type="expression" dxfId="470" priority="511">
      <formula>$F599="F"</formula>
    </cfRule>
  </conditionalFormatting>
  <conditionalFormatting sqref="K599">
    <cfRule type="expression" dxfId="469" priority="510">
      <formula>$F599="F"</formula>
    </cfRule>
  </conditionalFormatting>
  <conditionalFormatting sqref="A600:E600">
    <cfRule type="expression" dxfId="468" priority="509">
      <formula>$F600="F"</formula>
    </cfRule>
  </conditionalFormatting>
  <conditionalFormatting sqref="K600">
    <cfRule type="expression" dxfId="467" priority="508">
      <formula>$F600="F"</formula>
    </cfRule>
  </conditionalFormatting>
  <conditionalFormatting sqref="L600:M600">
    <cfRule type="expression" dxfId="466" priority="507">
      <formula>$F600="F"</formula>
    </cfRule>
  </conditionalFormatting>
  <conditionalFormatting sqref="K600">
    <cfRule type="expression" dxfId="465" priority="506">
      <formula>$F600="F"</formula>
    </cfRule>
  </conditionalFormatting>
  <conditionalFormatting sqref="A601:E601">
    <cfRule type="expression" dxfId="464" priority="505">
      <formula>$F601="F"</formula>
    </cfRule>
  </conditionalFormatting>
  <conditionalFormatting sqref="K601">
    <cfRule type="expression" dxfId="463" priority="504">
      <formula>$F601="F"</formula>
    </cfRule>
  </conditionalFormatting>
  <conditionalFormatting sqref="L601:M601">
    <cfRule type="expression" dxfId="462" priority="503">
      <formula>$F601="F"</formula>
    </cfRule>
  </conditionalFormatting>
  <conditionalFormatting sqref="K601">
    <cfRule type="expression" dxfId="461" priority="502">
      <formula>$F601="F"</formula>
    </cfRule>
  </conditionalFormatting>
  <conditionalFormatting sqref="A602:E602">
    <cfRule type="expression" dxfId="460" priority="501">
      <formula>$F602="F"</formula>
    </cfRule>
  </conditionalFormatting>
  <conditionalFormatting sqref="K602">
    <cfRule type="expression" dxfId="459" priority="500">
      <formula>$F602="F"</formula>
    </cfRule>
  </conditionalFormatting>
  <conditionalFormatting sqref="L602:M602">
    <cfRule type="expression" dxfId="458" priority="499">
      <formula>$F602="F"</formula>
    </cfRule>
  </conditionalFormatting>
  <conditionalFormatting sqref="K602">
    <cfRule type="expression" dxfId="457" priority="498">
      <formula>$F602="F"</formula>
    </cfRule>
  </conditionalFormatting>
  <conditionalFormatting sqref="A603:E603">
    <cfRule type="expression" dxfId="456" priority="497">
      <formula>$F603="F"</formula>
    </cfRule>
  </conditionalFormatting>
  <conditionalFormatting sqref="K603">
    <cfRule type="expression" dxfId="455" priority="496">
      <formula>$F603="F"</formula>
    </cfRule>
  </conditionalFormatting>
  <conditionalFormatting sqref="L603:M603">
    <cfRule type="expression" dxfId="454" priority="495">
      <formula>$F603="F"</formula>
    </cfRule>
  </conditionalFormatting>
  <conditionalFormatting sqref="K603">
    <cfRule type="expression" dxfId="453" priority="494">
      <formula>$F603="F"</formula>
    </cfRule>
  </conditionalFormatting>
  <conditionalFormatting sqref="K604">
    <cfRule type="expression" dxfId="452" priority="493">
      <formula>$F604="F"</formula>
    </cfRule>
  </conditionalFormatting>
  <conditionalFormatting sqref="L604:M604">
    <cfRule type="expression" dxfId="451" priority="492">
      <formula>$F604="F"</formula>
    </cfRule>
  </conditionalFormatting>
  <conditionalFormatting sqref="K604">
    <cfRule type="expression" dxfId="450" priority="491">
      <formula>$F604="F"</formula>
    </cfRule>
  </conditionalFormatting>
  <conditionalFormatting sqref="K605">
    <cfRule type="expression" dxfId="449" priority="490">
      <formula>$F605="F"</formula>
    </cfRule>
  </conditionalFormatting>
  <conditionalFormatting sqref="L605:M605">
    <cfRule type="expression" dxfId="448" priority="489">
      <formula>$F605="F"</formula>
    </cfRule>
  </conditionalFormatting>
  <conditionalFormatting sqref="K605">
    <cfRule type="expression" dxfId="447" priority="488">
      <formula>$F605="F"</formula>
    </cfRule>
  </conditionalFormatting>
  <conditionalFormatting sqref="A604:E604">
    <cfRule type="expression" dxfId="446" priority="487">
      <formula>$F604="F"</formula>
    </cfRule>
  </conditionalFormatting>
  <conditionalFormatting sqref="A605:E605">
    <cfRule type="expression" dxfId="445" priority="486">
      <formula>$F605="F"</formula>
    </cfRule>
  </conditionalFormatting>
  <conditionalFormatting sqref="A606:E606">
    <cfRule type="expression" dxfId="444" priority="485">
      <formula>$F606="F"</formula>
    </cfRule>
  </conditionalFormatting>
  <conditionalFormatting sqref="A607:E607">
    <cfRule type="expression" dxfId="443" priority="484">
      <formula>$F607="F"</formula>
    </cfRule>
  </conditionalFormatting>
  <conditionalFormatting sqref="A608:E608">
    <cfRule type="expression" dxfId="442" priority="483">
      <formula>$F608="F"</formula>
    </cfRule>
  </conditionalFormatting>
  <conditionalFormatting sqref="A609:E609">
    <cfRule type="expression" dxfId="441" priority="482">
      <formula>$F609="F"</formula>
    </cfRule>
  </conditionalFormatting>
  <conditionalFormatting sqref="A610:E610">
    <cfRule type="expression" dxfId="440" priority="481">
      <formula>$F610="F"</formula>
    </cfRule>
  </conditionalFormatting>
  <conditionalFormatting sqref="K606">
    <cfRule type="expression" dxfId="439" priority="480">
      <formula>$F606="F"</formula>
    </cfRule>
  </conditionalFormatting>
  <conditionalFormatting sqref="L606:M606">
    <cfRule type="expression" dxfId="438" priority="479">
      <formula>$F606="F"</formula>
    </cfRule>
  </conditionalFormatting>
  <conditionalFormatting sqref="K606">
    <cfRule type="expression" dxfId="437" priority="478">
      <formula>$F606="F"</formula>
    </cfRule>
  </conditionalFormatting>
  <conditionalFormatting sqref="K607">
    <cfRule type="expression" dxfId="436" priority="477">
      <formula>$F607="F"</formula>
    </cfRule>
  </conditionalFormatting>
  <conditionalFormatting sqref="L607:M607">
    <cfRule type="expression" dxfId="435" priority="476">
      <formula>$F607="F"</formula>
    </cfRule>
  </conditionalFormatting>
  <conditionalFormatting sqref="K607">
    <cfRule type="expression" dxfId="434" priority="475">
      <formula>$F607="F"</formula>
    </cfRule>
  </conditionalFormatting>
  <conditionalFormatting sqref="K608">
    <cfRule type="expression" dxfId="433" priority="474">
      <formula>$F608="F"</formula>
    </cfRule>
  </conditionalFormatting>
  <conditionalFormatting sqref="L608:M608">
    <cfRule type="expression" dxfId="432" priority="473">
      <formula>$F608="F"</formula>
    </cfRule>
  </conditionalFormatting>
  <conditionalFormatting sqref="K608">
    <cfRule type="expression" dxfId="431" priority="472">
      <formula>$F608="F"</formula>
    </cfRule>
  </conditionalFormatting>
  <conditionalFormatting sqref="K609">
    <cfRule type="expression" dxfId="430" priority="471">
      <formula>$F609="F"</formula>
    </cfRule>
  </conditionalFormatting>
  <conditionalFormatting sqref="L609:M609">
    <cfRule type="expression" dxfId="429" priority="470">
      <formula>$F609="F"</formula>
    </cfRule>
  </conditionalFormatting>
  <conditionalFormatting sqref="K609">
    <cfRule type="expression" dxfId="428" priority="469">
      <formula>$F609="F"</formula>
    </cfRule>
  </conditionalFormatting>
  <conditionalFormatting sqref="K610">
    <cfRule type="expression" dxfId="427" priority="468">
      <formula>$F610="F"</formula>
    </cfRule>
  </conditionalFormatting>
  <conditionalFormatting sqref="L610:M610">
    <cfRule type="expression" dxfId="426" priority="467">
      <formula>$F610="F"</formula>
    </cfRule>
  </conditionalFormatting>
  <conditionalFormatting sqref="K610">
    <cfRule type="expression" dxfId="425" priority="466">
      <formula>$F610="F"</formula>
    </cfRule>
  </conditionalFormatting>
  <conditionalFormatting sqref="K611">
    <cfRule type="expression" dxfId="424" priority="465">
      <formula>$F611="F"</formula>
    </cfRule>
  </conditionalFormatting>
  <conditionalFormatting sqref="L611:M611">
    <cfRule type="expression" dxfId="423" priority="464">
      <formula>$F611="F"</formula>
    </cfRule>
  </conditionalFormatting>
  <conditionalFormatting sqref="K611">
    <cfRule type="expression" dxfId="422" priority="463">
      <formula>$F611="F"</formula>
    </cfRule>
  </conditionalFormatting>
  <conditionalFormatting sqref="B611:E611">
    <cfRule type="expression" dxfId="421" priority="462">
      <formula>$F611="F"</formula>
    </cfRule>
  </conditionalFormatting>
  <conditionalFormatting sqref="B612:E612">
    <cfRule type="expression" dxfId="420" priority="461">
      <formula>$F612="F"</formula>
    </cfRule>
  </conditionalFormatting>
  <conditionalFormatting sqref="K612">
    <cfRule type="expression" dxfId="419" priority="460">
      <formula>$F612="F"</formula>
    </cfRule>
  </conditionalFormatting>
  <conditionalFormatting sqref="L612:M612">
    <cfRule type="expression" dxfId="418" priority="459">
      <formula>$F612="F"</formula>
    </cfRule>
  </conditionalFormatting>
  <conditionalFormatting sqref="K612">
    <cfRule type="expression" dxfId="417" priority="458">
      <formula>$F612="F"</formula>
    </cfRule>
  </conditionalFormatting>
  <conditionalFormatting sqref="B613:E613">
    <cfRule type="expression" dxfId="416" priority="457">
      <formula>$F613="F"</formula>
    </cfRule>
  </conditionalFormatting>
  <conditionalFormatting sqref="K613">
    <cfRule type="expression" dxfId="415" priority="456">
      <formula>$F613="F"</formula>
    </cfRule>
  </conditionalFormatting>
  <conditionalFormatting sqref="L613:M613">
    <cfRule type="expression" dxfId="414" priority="455">
      <formula>$F613="F"</formula>
    </cfRule>
  </conditionalFormatting>
  <conditionalFormatting sqref="K613">
    <cfRule type="expression" dxfId="413" priority="454">
      <formula>$F613="F"</formula>
    </cfRule>
  </conditionalFormatting>
  <conditionalFormatting sqref="B614">
    <cfRule type="expression" dxfId="412" priority="453">
      <formula>$F614="F"</formula>
    </cfRule>
  </conditionalFormatting>
  <conditionalFormatting sqref="D614">
    <cfRule type="expression" dxfId="411" priority="452">
      <formula>$F614="F"</formula>
    </cfRule>
  </conditionalFormatting>
  <conditionalFormatting sqref="E614">
    <cfRule type="expression" dxfId="410" priority="451">
      <formula>$F614="F"</formula>
    </cfRule>
  </conditionalFormatting>
  <conditionalFormatting sqref="K614">
    <cfRule type="expression" dxfId="409" priority="450">
      <formula>$F614="F"</formula>
    </cfRule>
  </conditionalFormatting>
  <conditionalFormatting sqref="L614:M614">
    <cfRule type="expression" dxfId="408" priority="449">
      <formula>$F614="F"</formula>
    </cfRule>
  </conditionalFormatting>
  <conditionalFormatting sqref="K614">
    <cfRule type="expression" dxfId="407" priority="448">
      <formula>$F614="F"</formula>
    </cfRule>
  </conditionalFormatting>
  <conditionalFormatting sqref="B615">
    <cfRule type="expression" dxfId="406" priority="447">
      <formula>$F615="F"</formula>
    </cfRule>
  </conditionalFormatting>
  <conditionalFormatting sqref="D615">
    <cfRule type="expression" dxfId="405" priority="446">
      <formula>$F615="F"</formula>
    </cfRule>
  </conditionalFormatting>
  <conditionalFormatting sqref="E615">
    <cfRule type="expression" dxfId="404" priority="445">
      <formula>$F615="F"</formula>
    </cfRule>
  </conditionalFormatting>
  <conditionalFormatting sqref="K615">
    <cfRule type="expression" dxfId="403" priority="444">
      <formula>$F615="F"</formula>
    </cfRule>
  </conditionalFormatting>
  <conditionalFormatting sqref="L615:M615">
    <cfRule type="expression" dxfId="402" priority="443">
      <formula>$F615="F"</formula>
    </cfRule>
  </conditionalFormatting>
  <conditionalFormatting sqref="K615">
    <cfRule type="expression" dxfId="401" priority="442">
      <formula>$F615="F"</formula>
    </cfRule>
  </conditionalFormatting>
  <conditionalFormatting sqref="B616">
    <cfRule type="expression" dxfId="400" priority="441">
      <formula>$F616="F"</formula>
    </cfRule>
  </conditionalFormatting>
  <conditionalFormatting sqref="D616">
    <cfRule type="expression" dxfId="399" priority="440">
      <formula>$F616="F"</formula>
    </cfRule>
  </conditionalFormatting>
  <conditionalFormatting sqref="E616">
    <cfRule type="expression" dxfId="398" priority="439">
      <formula>$F616="F"</formula>
    </cfRule>
  </conditionalFormatting>
  <conditionalFormatting sqref="J616:M616">
    <cfRule type="expression" dxfId="397" priority="438">
      <formula>$F616="F"</formula>
    </cfRule>
  </conditionalFormatting>
  <conditionalFormatting sqref="M616">
    <cfRule type="expression" dxfId="396" priority="437">
      <formula>$F616="F"</formula>
    </cfRule>
  </conditionalFormatting>
  <conditionalFormatting sqref="B617">
    <cfRule type="expression" dxfId="395" priority="436">
      <formula>$F617="F"</formula>
    </cfRule>
  </conditionalFormatting>
  <conditionalFormatting sqref="D617">
    <cfRule type="expression" dxfId="394" priority="435">
      <formula>$F617="F"</formula>
    </cfRule>
  </conditionalFormatting>
  <conditionalFormatting sqref="E617">
    <cfRule type="expression" dxfId="393" priority="434">
      <formula>$F617="F"</formula>
    </cfRule>
  </conditionalFormatting>
  <conditionalFormatting sqref="J617:M617">
    <cfRule type="expression" dxfId="392" priority="433">
      <formula>$F617="F"</formula>
    </cfRule>
  </conditionalFormatting>
  <conditionalFormatting sqref="M617">
    <cfRule type="expression" dxfId="391" priority="432">
      <formula>$F617="F"</formula>
    </cfRule>
  </conditionalFormatting>
  <conditionalFormatting sqref="B618">
    <cfRule type="expression" dxfId="390" priority="431">
      <formula>$F618="F"</formula>
    </cfRule>
  </conditionalFormatting>
  <conditionalFormatting sqref="K618">
    <cfRule type="expression" dxfId="389" priority="430">
      <formula>$F618="F"</formula>
    </cfRule>
  </conditionalFormatting>
  <conditionalFormatting sqref="L618:M618">
    <cfRule type="expression" dxfId="388" priority="429">
      <formula>$F618="F"</formula>
    </cfRule>
  </conditionalFormatting>
  <conditionalFormatting sqref="K618">
    <cfRule type="expression" dxfId="387" priority="428">
      <formula>$F618="F"</formula>
    </cfRule>
  </conditionalFormatting>
  <conditionalFormatting sqref="B622">
    <cfRule type="expression" dxfId="386" priority="423">
      <formula>$F622="F"</formula>
    </cfRule>
  </conditionalFormatting>
  <conditionalFormatting sqref="K622">
    <cfRule type="expression" dxfId="385" priority="422">
      <formula>$F622="F"</formula>
    </cfRule>
  </conditionalFormatting>
  <conditionalFormatting sqref="L622:M622">
    <cfRule type="expression" dxfId="384" priority="421">
      <formula>$F622="F"</formula>
    </cfRule>
  </conditionalFormatting>
  <conditionalFormatting sqref="K622">
    <cfRule type="expression" dxfId="383" priority="420">
      <formula>$F622="F"</formula>
    </cfRule>
  </conditionalFormatting>
  <conditionalFormatting sqref="B623">
    <cfRule type="expression" dxfId="382" priority="419">
      <formula>$F623="F"</formula>
    </cfRule>
  </conditionalFormatting>
  <conditionalFormatting sqref="K623">
    <cfRule type="expression" dxfId="381" priority="418">
      <formula>$F623="F"</formula>
    </cfRule>
  </conditionalFormatting>
  <conditionalFormatting sqref="L623:M623">
    <cfRule type="expression" dxfId="380" priority="417">
      <formula>$F623="F"</formula>
    </cfRule>
  </conditionalFormatting>
  <conditionalFormatting sqref="K623">
    <cfRule type="expression" dxfId="379" priority="416">
      <formula>$F623="F"</formula>
    </cfRule>
  </conditionalFormatting>
  <conditionalFormatting sqref="E618">
    <cfRule type="expression" dxfId="378" priority="415">
      <formula>$F618="F"</formula>
    </cfRule>
  </conditionalFormatting>
  <conditionalFormatting sqref="B622">
    <cfRule type="expression" dxfId="377" priority="412">
      <formula>$F622="F"</formula>
    </cfRule>
  </conditionalFormatting>
  <conditionalFormatting sqref="E622">
    <cfRule type="expression" dxfId="376" priority="411">
      <formula>$F622="F"</formula>
    </cfRule>
  </conditionalFormatting>
  <conditionalFormatting sqref="B623">
    <cfRule type="expression" dxfId="375" priority="410">
      <formula>$F623="F"</formula>
    </cfRule>
  </conditionalFormatting>
  <conditionalFormatting sqref="E623">
    <cfRule type="expression" dxfId="374" priority="409">
      <formula>$F623="F"</formula>
    </cfRule>
  </conditionalFormatting>
  <conditionalFormatting sqref="B624">
    <cfRule type="expression" dxfId="373" priority="408">
      <formula>$F624="F"</formula>
    </cfRule>
  </conditionalFormatting>
  <conditionalFormatting sqref="E624">
    <cfRule type="expression" dxfId="372" priority="407">
      <formula>$F624="F"</formula>
    </cfRule>
  </conditionalFormatting>
  <conditionalFormatting sqref="K624">
    <cfRule type="expression" dxfId="371" priority="406">
      <formula>$F624="F"</formula>
    </cfRule>
  </conditionalFormatting>
  <conditionalFormatting sqref="L624:M624">
    <cfRule type="expression" dxfId="370" priority="405">
      <formula>$F624="F"</formula>
    </cfRule>
  </conditionalFormatting>
  <conditionalFormatting sqref="K624">
    <cfRule type="expression" dxfId="369" priority="404">
      <formula>$F624="F"</formula>
    </cfRule>
  </conditionalFormatting>
  <conditionalFormatting sqref="B625 E625 K625:L625">
    <cfRule type="expression" dxfId="368" priority="398">
      <formula>$F625="F"</formula>
    </cfRule>
  </conditionalFormatting>
  <conditionalFormatting sqref="B627">
    <cfRule type="expression" dxfId="367" priority="393">
      <formula>$F627="F"</formula>
    </cfRule>
  </conditionalFormatting>
  <conditionalFormatting sqref="E627">
    <cfRule type="expression" dxfId="366" priority="392">
      <formula>$F627="F"</formula>
    </cfRule>
  </conditionalFormatting>
  <conditionalFormatting sqref="K627">
    <cfRule type="expression" dxfId="365" priority="391">
      <formula>$F627="F"</formula>
    </cfRule>
  </conditionalFormatting>
  <conditionalFormatting sqref="L627:M627">
    <cfRule type="expression" dxfId="364" priority="390">
      <formula>$F627="F"</formula>
    </cfRule>
  </conditionalFormatting>
  <conditionalFormatting sqref="K627">
    <cfRule type="expression" dxfId="363" priority="389">
      <formula>$F627="F"</formula>
    </cfRule>
  </conditionalFormatting>
  <conditionalFormatting sqref="M619">
    <cfRule type="expression" dxfId="362" priority="387">
      <formula>$F622="F"</formula>
    </cfRule>
  </conditionalFormatting>
  <conditionalFormatting sqref="K620:M620 E620 B620">
    <cfRule type="expression" dxfId="361" priority="385">
      <formula>$F620="F"</formula>
    </cfRule>
  </conditionalFormatting>
  <conditionalFormatting sqref="M626:M628">
    <cfRule type="expression" dxfId="360" priority="1496">
      <formula>#REF!="F"</formula>
    </cfRule>
  </conditionalFormatting>
  <conditionalFormatting sqref="B627">
    <cfRule type="expression" dxfId="359" priority="384">
      <formula>$F627="F"</formula>
    </cfRule>
  </conditionalFormatting>
  <conditionalFormatting sqref="D627">
    <cfRule type="expression" dxfId="358" priority="383">
      <formula>$F627="F"</formula>
    </cfRule>
  </conditionalFormatting>
  <conditionalFormatting sqref="E627">
    <cfRule type="expression" dxfId="357" priority="382">
      <formula>$F627="F"</formula>
    </cfRule>
  </conditionalFormatting>
  <conditionalFormatting sqref="J627:M627">
    <cfRule type="expression" dxfId="356" priority="381">
      <formula>$F627="F"</formula>
    </cfRule>
  </conditionalFormatting>
  <conditionalFormatting sqref="M627">
    <cfRule type="expression" dxfId="355" priority="380">
      <formula>$F627="F"</formula>
    </cfRule>
  </conditionalFormatting>
  <conditionalFormatting sqref="B627">
    <cfRule type="expression" dxfId="354" priority="377">
      <formula>$F627="F"</formula>
    </cfRule>
  </conditionalFormatting>
  <conditionalFormatting sqref="L624">
    <cfRule type="expression" dxfId="353" priority="376">
      <formula>$F624="F"</formula>
    </cfRule>
  </conditionalFormatting>
  <conditionalFormatting sqref="L627">
    <cfRule type="expression" dxfId="352" priority="375">
      <formula>$F627="F"</formula>
    </cfRule>
  </conditionalFormatting>
  <conditionalFormatting sqref="A628:E628">
    <cfRule type="expression" dxfId="351" priority="374">
      <formula>$F628="F"</formula>
    </cfRule>
  </conditionalFormatting>
  <conditionalFormatting sqref="A628:E628">
    <cfRule type="expression" dxfId="350" priority="373">
      <formula>$F628="F"</formula>
    </cfRule>
  </conditionalFormatting>
  <conditionalFormatting sqref="K628">
    <cfRule type="expression" dxfId="349" priority="372">
      <formula>$F628="F"</formula>
    </cfRule>
  </conditionalFormatting>
  <conditionalFormatting sqref="L628:M628">
    <cfRule type="expression" dxfId="348" priority="371">
      <formula>$F628="F"</formula>
    </cfRule>
  </conditionalFormatting>
  <conditionalFormatting sqref="K628">
    <cfRule type="expression" dxfId="347" priority="370">
      <formula>$F628="F"</formula>
    </cfRule>
  </conditionalFormatting>
  <conditionalFormatting sqref="J628:M628">
    <cfRule type="expression" dxfId="346" priority="369">
      <formula>$F628="F"</formula>
    </cfRule>
  </conditionalFormatting>
  <conditionalFormatting sqref="M628">
    <cfRule type="expression" dxfId="345" priority="368">
      <formula>$F628="F"</formula>
    </cfRule>
  </conditionalFormatting>
  <conditionalFormatting sqref="L628">
    <cfRule type="expression" dxfId="344" priority="366">
      <formula>$F628="F"</formula>
    </cfRule>
  </conditionalFormatting>
  <conditionalFormatting sqref="M629">
    <cfRule type="expression" dxfId="343" priority="365">
      <formula>#REF!="F"</formula>
    </cfRule>
  </conditionalFormatting>
  <conditionalFormatting sqref="A629:E629">
    <cfRule type="expression" dxfId="342" priority="364">
      <formula>$F629="F"</formula>
    </cfRule>
  </conditionalFormatting>
  <conditionalFormatting sqref="A629:E629">
    <cfRule type="expression" dxfId="341" priority="363">
      <formula>$F629="F"</formula>
    </cfRule>
  </conditionalFormatting>
  <conditionalFormatting sqref="K629">
    <cfRule type="expression" dxfId="340" priority="362">
      <formula>$F629="F"</formula>
    </cfRule>
  </conditionalFormatting>
  <conditionalFormatting sqref="L629:M629">
    <cfRule type="expression" dxfId="339" priority="361">
      <formula>$F629="F"</formula>
    </cfRule>
  </conditionalFormatting>
  <conditionalFormatting sqref="K629">
    <cfRule type="expression" dxfId="338" priority="360">
      <formula>$F629="F"</formula>
    </cfRule>
  </conditionalFormatting>
  <conditionalFormatting sqref="J629:M629">
    <cfRule type="expression" dxfId="337" priority="359">
      <formula>$F629="F"</formula>
    </cfRule>
  </conditionalFormatting>
  <conditionalFormatting sqref="M629">
    <cfRule type="expression" dxfId="336" priority="358">
      <formula>$F629="F"</formula>
    </cfRule>
  </conditionalFormatting>
  <conditionalFormatting sqref="M629">
    <cfRule type="expression" dxfId="335" priority="357">
      <formula>#REF!="F"</formula>
    </cfRule>
  </conditionalFormatting>
  <conditionalFormatting sqref="L629">
    <cfRule type="expression" dxfId="334" priority="356">
      <formula>$F629="F"</formula>
    </cfRule>
  </conditionalFormatting>
  <conditionalFormatting sqref="B630 E630">
    <cfRule type="expression" dxfId="333" priority="355">
      <formula>$F630="F"</formula>
    </cfRule>
  </conditionalFormatting>
  <conditionalFormatting sqref="K630:L630">
    <cfRule type="expression" dxfId="332" priority="354">
      <formula>$F630="F"</formula>
    </cfRule>
  </conditionalFormatting>
  <conditionalFormatting sqref="M630">
    <cfRule type="expression" dxfId="331" priority="353">
      <formula>#REF!="F"</formula>
    </cfRule>
  </conditionalFormatting>
  <conditionalFormatting sqref="B631:E631">
    <cfRule type="expression" dxfId="330" priority="352">
      <formula>$F631="F"</formula>
    </cfRule>
  </conditionalFormatting>
  <conditionalFormatting sqref="K631">
    <cfRule type="expression" dxfId="329" priority="351">
      <formula>$F631="F"</formula>
    </cfRule>
  </conditionalFormatting>
  <conditionalFormatting sqref="L631:M631">
    <cfRule type="expression" dxfId="328" priority="350">
      <formula>$F631="F"</formula>
    </cfRule>
  </conditionalFormatting>
  <conditionalFormatting sqref="K631">
    <cfRule type="expression" dxfId="327" priority="349">
      <formula>$F631="F"</formula>
    </cfRule>
  </conditionalFormatting>
  <conditionalFormatting sqref="M631">
    <cfRule type="expression" dxfId="326" priority="348">
      <formula>#REF!="F"</formula>
    </cfRule>
  </conditionalFormatting>
  <conditionalFormatting sqref="B632">
    <cfRule type="expression" dxfId="325" priority="347">
      <formula>$F632="F"</formula>
    </cfRule>
  </conditionalFormatting>
  <conditionalFormatting sqref="D632:E632">
    <cfRule type="expression" dxfId="324" priority="346">
      <formula>$F632="F"</formula>
    </cfRule>
  </conditionalFormatting>
  <conditionalFormatting sqref="K632">
    <cfRule type="expression" dxfId="323" priority="345">
      <formula>$F632="F"</formula>
    </cfRule>
  </conditionalFormatting>
  <conditionalFormatting sqref="L632:M632">
    <cfRule type="expression" dxfId="322" priority="344">
      <formula>$F632="F"</formula>
    </cfRule>
  </conditionalFormatting>
  <conditionalFormatting sqref="K632">
    <cfRule type="expression" dxfId="321" priority="343">
      <formula>$F632="F"</formula>
    </cfRule>
  </conditionalFormatting>
  <conditionalFormatting sqref="M632">
    <cfRule type="expression" dxfId="320" priority="342">
      <formula>#REF!="F"</formula>
    </cfRule>
  </conditionalFormatting>
  <conditionalFormatting sqref="B633 E633">
    <cfRule type="expression" dxfId="319" priority="341">
      <formula>$F633="F"</formula>
    </cfRule>
  </conditionalFormatting>
  <conditionalFormatting sqref="B634 E634">
    <cfRule type="expression" dxfId="318" priority="340">
      <formula>$F634="F"</formula>
    </cfRule>
  </conditionalFormatting>
  <conditionalFormatting sqref="M633">
    <cfRule type="expression" dxfId="317" priority="339">
      <formula>$F634="F"</formula>
    </cfRule>
  </conditionalFormatting>
  <conditionalFormatting sqref="K633:L633">
    <cfRule type="expression" dxfId="316" priority="338">
      <formula>$F633="F"</formula>
    </cfRule>
  </conditionalFormatting>
  <conditionalFormatting sqref="M633">
    <cfRule type="expression" dxfId="315" priority="337">
      <formula>$F633="F"</formula>
    </cfRule>
  </conditionalFormatting>
  <conditionalFormatting sqref="M633">
    <cfRule type="expression" dxfId="314" priority="336">
      <formula>#REF!="F"</formula>
    </cfRule>
  </conditionalFormatting>
  <conditionalFormatting sqref="B634 E634">
    <cfRule type="expression" dxfId="313" priority="335">
      <formula>$F634="F"</formula>
    </cfRule>
  </conditionalFormatting>
  <conditionalFormatting sqref="E634">
    <cfRule type="expression" dxfId="312" priority="334">
      <formula>$F634="F"</formula>
    </cfRule>
  </conditionalFormatting>
  <conditionalFormatting sqref="E633">
    <cfRule type="expression" dxfId="311" priority="333">
      <formula>$F633="F"</formula>
    </cfRule>
  </conditionalFormatting>
  <conditionalFormatting sqref="M634">
    <cfRule type="expression" dxfId="310" priority="332">
      <formula>$F635="F"</formula>
    </cfRule>
  </conditionalFormatting>
  <conditionalFormatting sqref="K634:L634">
    <cfRule type="expression" dxfId="309" priority="331">
      <formula>$F634="F"</formula>
    </cfRule>
  </conditionalFormatting>
  <conditionalFormatting sqref="M634">
    <cfRule type="expression" dxfId="308" priority="330">
      <formula>$F634="F"</formula>
    </cfRule>
  </conditionalFormatting>
  <conditionalFormatting sqref="M634">
    <cfRule type="expression" dxfId="307" priority="329">
      <formula>#REF!="F"</formula>
    </cfRule>
  </conditionalFormatting>
  <conditionalFormatting sqref="A636:E636">
    <cfRule type="expression" dxfId="306" priority="328">
      <formula>$F636="F"</formula>
    </cfRule>
  </conditionalFormatting>
  <conditionalFormatting sqref="A636:E636">
    <cfRule type="expression" dxfId="305" priority="327">
      <formula>$F636="F"</formula>
    </cfRule>
  </conditionalFormatting>
  <conditionalFormatting sqref="K636">
    <cfRule type="expression" dxfId="304" priority="326">
      <formula>$F636="F"</formula>
    </cfRule>
  </conditionalFormatting>
  <conditionalFormatting sqref="L636:M636">
    <cfRule type="expression" dxfId="303" priority="325">
      <formula>$F636="F"</formula>
    </cfRule>
  </conditionalFormatting>
  <conditionalFormatting sqref="K636">
    <cfRule type="expression" dxfId="302" priority="324">
      <formula>$F636="F"</formula>
    </cfRule>
  </conditionalFormatting>
  <conditionalFormatting sqref="M636">
    <cfRule type="expression" dxfId="301" priority="323">
      <formula>#REF!="F"</formula>
    </cfRule>
  </conditionalFormatting>
  <conditionalFormatting sqref="A635:E635">
    <cfRule type="expression" dxfId="300" priority="322">
      <formula>$F635="F"</formula>
    </cfRule>
  </conditionalFormatting>
  <conditionalFormatting sqref="A635:E635">
    <cfRule type="expression" dxfId="299" priority="321">
      <formula>$F635="F"</formula>
    </cfRule>
  </conditionalFormatting>
  <conditionalFormatting sqref="B635">
    <cfRule type="expression" dxfId="298" priority="320">
      <formula>$F635="F"</formula>
    </cfRule>
  </conditionalFormatting>
  <conditionalFormatting sqref="B635 E635">
    <cfRule type="expression" dxfId="297" priority="319">
      <formula>$F635="F"</formula>
    </cfRule>
  </conditionalFormatting>
  <conditionalFormatting sqref="A636:E636">
    <cfRule type="expression" dxfId="296" priority="318">
      <formula>$F636="F"</formula>
    </cfRule>
  </conditionalFormatting>
  <conditionalFormatting sqref="A636:E636">
    <cfRule type="expression" dxfId="295" priority="317">
      <formula>$F636="F"</formula>
    </cfRule>
  </conditionalFormatting>
  <conditionalFormatting sqref="B636">
    <cfRule type="expression" dxfId="294" priority="316">
      <formula>$F636="F"</formula>
    </cfRule>
  </conditionalFormatting>
  <conditionalFormatting sqref="B636 E636">
    <cfRule type="expression" dxfId="293" priority="315">
      <formula>$F636="F"</formula>
    </cfRule>
  </conditionalFormatting>
  <conditionalFormatting sqref="K635">
    <cfRule type="expression" dxfId="292" priority="314">
      <formula>$F635="F"</formula>
    </cfRule>
  </conditionalFormatting>
  <conditionalFormatting sqref="K635">
    <cfRule type="expression" dxfId="291" priority="313">
      <formula>$F635="F"</formula>
    </cfRule>
  </conditionalFormatting>
  <conditionalFormatting sqref="J635:K635">
    <cfRule type="expression" dxfId="290" priority="312">
      <formula>$F635="F"</formula>
    </cfRule>
  </conditionalFormatting>
  <conditionalFormatting sqref="M635">
    <cfRule type="expression" dxfId="289" priority="311">
      <formula>$F635="F"</formula>
    </cfRule>
  </conditionalFormatting>
  <conditionalFormatting sqref="M635">
    <cfRule type="expression" dxfId="288" priority="310">
      <formula>#REF!="F"</formula>
    </cfRule>
  </conditionalFormatting>
  <conditionalFormatting sqref="A637:E637">
    <cfRule type="expression" dxfId="287" priority="309">
      <formula>$F637="F"</formula>
    </cfRule>
  </conditionalFormatting>
  <conditionalFormatting sqref="A637:E637">
    <cfRule type="expression" dxfId="286" priority="308">
      <formula>$F637="F"</formula>
    </cfRule>
  </conditionalFormatting>
  <conditionalFormatting sqref="B637">
    <cfRule type="expression" dxfId="285" priority="307">
      <formula>$F637="F"</formula>
    </cfRule>
  </conditionalFormatting>
  <conditionalFormatting sqref="B637 E637">
    <cfRule type="expression" dxfId="284" priority="306">
      <formula>$F637="F"</formula>
    </cfRule>
  </conditionalFormatting>
  <conditionalFormatting sqref="K637">
    <cfRule type="expression" dxfId="283" priority="305">
      <formula>$F637="F"</formula>
    </cfRule>
  </conditionalFormatting>
  <conditionalFormatting sqref="K637">
    <cfRule type="expression" dxfId="282" priority="304">
      <formula>$F637="F"</formula>
    </cfRule>
  </conditionalFormatting>
  <conditionalFormatting sqref="J637:K637">
    <cfRule type="expression" dxfId="281" priority="303">
      <formula>$F637="F"</formula>
    </cfRule>
  </conditionalFormatting>
  <conditionalFormatting sqref="M637">
    <cfRule type="expression" dxfId="280" priority="302">
      <formula>$F637="F"</formula>
    </cfRule>
  </conditionalFormatting>
  <conditionalFormatting sqref="M637">
    <cfRule type="expression" dxfId="279" priority="301">
      <formula>#REF!="F"</formula>
    </cfRule>
  </conditionalFormatting>
  <conditionalFormatting sqref="A638:E638">
    <cfRule type="expression" dxfId="278" priority="300">
      <formula>$F638="F"</formula>
    </cfRule>
  </conditionalFormatting>
  <conditionalFormatting sqref="A638:E638">
    <cfRule type="expression" dxfId="277" priority="299">
      <formula>$F638="F"</formula>
    </cfRule>
  </conditionalFormatting>
  <conditionalFormatting sqref="B638">
    <cfRule type="expression" dxfId="276" priority="298">
      <formula>$F638="F"</formula>
    </cfRule>
  </conditionalFormatting>
  <conditionalFormatting sqref="B638 E638">
    <cfRule type="expression" dxfId="275" priority="297">
      <formula>$F638="F"</formula>
    </cfRule>
  </conditionalFormatting>
  <conditionalFormatting sqref="K638">
    <cfRule type="expression" dxfId="274" priority="296">
      <formula>$F638="F"</formula>
    </cfRule>
  </conditionalFormatting>
  <conditionalFormatting sqref="K638">
    <cfRule type="expression" dxfId="273" priority="295">
      <formula>$F638="F"</formula>
    </cfRule>
  </conditionalFormatting>
  <conditionalFormatting sqref="J638:K638">
    <cfRule type="expression" dxfId="272" priority="294">
      <formula>$F638="F"</formula>
    </cfRule>
  </conditionalFormatting>
  <conditionalFormatting sqref="L638">
    <cfRule type="expression" dxfId="271" priority="293">
      <formula>$F638="F"</formula>
    </cfRule>
  </conditionalFormatting>
  <conditionalFormatting sqref="M638">
    <cfRule type="expression" dxfId="270" priority="292">
      <formula>#REF!="F"</formula>
    </cfRule>
  </conditionalFormatting>
  <conditionalFormatting sqref="A639:E639">
    <cfRule type="expression" dxfId="269" priority="291">
      <formula>$F639="F"</formula>
    </cfRule>
  </conditionalFormatting>
  <conditionalFormatting sqref="A639:E639">
    <cfRule type="expression" dxfId="268" priority="290">
      <formula>$F639="F"</formula>
    </cfRule>
  </conditionalFormatting>
  <conditionalFormatting sqref="B639">
    <cfRule type="expression" dxfId="267" priority="289">
      <formula>$F639="F"</formula>
    </cfRule>
  </conditionalFormatting>
  <conditionalFormatting sqref="B639 E639">
    <cfRule type="expression" dxfId="266" priority="288">
      <formula>$F639="F"</formula>
    </cfRule>
  </conditionalFormatting>
  <conditionalFormatting sqref="K639">
    <cfRule type="expression" dxfId="265" priority="287">
      <formula>$F639="F"</formula>
    </cfRule>
  </conditionalFormatting>
  <conditionalFormatting sqref="K639">
    <cfRule type="expression" dxfId="264" priority="286">
      <formula>$F639="F"</formula>
    </cfRule>
  </conditionalFormatting>
  <conditionalFormatting sqref="J639:K639">
    <cfRule type="expression" dxfId="263" priority="285">
      <formula>$F639="F"</formula>
    </cfRule>
  </conditionalFormatting>
  <conditionalFormatting sqref="L639">
    <cfRule type="expression" dxfId="262" priority="284">
      <formula>$F639="F"</formula>
    </cfRule>
  </conditionalFormatting>
  <conditionalFormatting sqref="M639">
    <cfRule type="expression" dxfId="261" priority="283">
      <formula>#REF!="F"</formula>
    </cfRule>
  </conditionalFormatting>
  <conditionalFormatting sqref="A640:E640">
    <cfRule type="expression" dxfId="260" priority="282">
      <formula>$F640="F"</formula>
    </cfRule>
  </conditionalFormatting>
  <conditionalFormatting sqref="A640:E640">
    <cfRule type="expression" dxfId="259" priority="281">
      <formula>$F640="F"</formula>
    </cfRule>
  </conditionalFormatting>
  <conditionalFormatting sqref="B640">
    <cfRule type="expression" dxfId="258" priority="280">
      <formula>$F640="F"</formula>
    </cfRule>
  </conditionalFormatting>
  <conditionalFormatting sqref="B640 E640">
    <cfRule type="expression" dxfId="257" priority="279">
      <formula>$F640="F"</formula>
    </cfRule>
  </conditionalFormatting>
  <conditionalFormatting sqref="K640">
    <cfRule type="expression" dxfId="256" priority="278">
      <formula>$F640="F"</formula>
    </cfRule>
  </conditionalFormatting>
  <conditionalFormatting sqref="K640">
    <cfRule type="expression" dxfId="255" priority="277">
      <formula>$F640="F"</formula>
    </cfRule>
  </conditionalFormatting>
  <conditionalFormatting sqref="J640:K640">
    <cfRule type="expression" dxfId="254" priority="276">
      <formula>$F640="F"</formula>
    </cfRule>
  </conditionalFormatting>
  <conditionalFormatting sqref="L640">
    <cfRule type="expression" dxfId="253" priority="275">
      <formula>$F640="F"</formula>
    </cfRule>
  </conditionalFormatting>
  <conditionalFormatting sqref="M640">
    <cfRule type="expression" dxfId="252" priority="274">
      <formula>#REF!="F"</formula>
    </cfRule>
  </conditionalFormatting>
  <conditionalFormatting sqref="K638:L640">
    <cfRule type="expression" dxfId="251" priority="273">
      <formula>$F638="F"</formula>
    </cfRule>
  </conditionalFormatting>
  <conditionalFormatting sqref="K637:L637">
    <cfRule type="expression" dxfId="250" priority="272">
      <formula>$F637="F"</formula>
    </cfRule>
  </conditionalFormatting>
  <conditionalFormatting sqref="A641:E641">
    <cfRule type="expression" dxfId="249" priority="271">
      <formula>$F641="F"</formula>
    </cfRule>
  </conditionalFormatting>
  <conditionalFormatting sqref="K641:K654">
    <cfRule type="expression" dxfId="248" priority="270">
      <formula>$F641="F"</formula>
    </cfRule>
  </conditionalFormatting>
  <conditionalFormatting sqref="L641:L654">
    <cfRule type="expression" dxfId="247" priority="269">
      <formula>$F641="F"</formula>
    </cfRule>
  </conditionalFormatting>
  <conditionalFormatting sqref="K641:K654">
    <cfRule type="expression" dxfId="246" priority="268">
      <formula>$F641="F"</formula>
    </cfRule>
  </conditionalFormatting>
  <conditionalFormatting sqref="M641:M654">
    <cfRule type="expression" dxfId="245" priority="267">
      <formula>#REF!="F"</formula>
    </cfRule>
  </conditionalFormatting>
  <conditionalFormatting sqref="A641:E641">
    <cfRule type="expression" dxfId="244" priority="266">
      <formula>$F641="F"</formula>
    </cfRule>
  </conditionalFormatting>
  <conditionalFormatting sqref="A641:E641">
    <cfRule type="expression" dxfId="243" priority="265">
      <formula>$F641="F"</formula>
    </cfRule>
  </conditionalFormatting>
  <conditionalFormatting sqref="B641">
    <cfRule type="expression" dxfId="242" priority="264">
      <formula>$F641="F"</formula>
    </cfRule>
  </conditionalFormatting>
  <conditionalFormatting sqref="B641 E641">
    <cfRule type="expression" dxfId="241" priority="263">
      <formula>$F641="F"</formula>
    </cfRule>
  </conditionalFormatting>
  <conditionalFormatting sqref="K641:K654">
    <cfRule type="expression" dxfId="240" priority="262">
      <formula>$F641="F"</formula>
    </cfRule>
  </conditionalFormatting>
  <conditionalFormatting sqref="K641:K654">
    <cfRule type="expression" dxfId="239" priority="261">
      <formula>$F641="F"</formula>
    </cfRule>
  </conditionalFormatting>
  <conditionalFormatting sqref="J641:K654">
    <cfRule type="expression" dxfId="238" priority="260">
      <formula>$F641="F"</formula>
    </cfRule>
  </conditionalFormatting>
  <conditionalFormatting sqref="L641:L654">
    <cfRule type="expression" dxfId="237" priority="259">
      <formula>$F641="F"</formula>
    </cfRule>
  </conditionalFormatting>
  <conditionalFormatting sqref="M641:M654">
    <cfRule type="expression" dxfId="236" priority="258">
      <formula>#REF!="F"</formula>
    </cfRule>
  </conditionalFormatting>
  <conditionalFormatting sqref="K641:L654">
    <cfRule type="expression" dxfId="235" priority="257">
      <formula>$F641="F"</formula>
    </cfRule>
  </conditionalFormatting>
  <conditionalFormatting sqref="A642:E642">
    <cfRule type="expression" dxfId="234" priority="256">
      <formula>$F642="F"</formula>
    </cfRule>
  </conditionalFormatting>
  <conditionalFormatting sqref="A642:E642">
    <cfRule type="expression" dxfId="233" priority="255">
      <formula>$F642="F"</formula>
    </cfRule>
  </conditionalFormatting>
  <conditionalFormatting sqref="A642:E642">
    <cfRule type="expression" dxfId="232" priority="254">
      <formula>$F642="F"</formula>
    </cfRule>
  </conditionalFormatting>
  <conditionalFormatting sqref="B642">
    <cfRule type="expression" dxfId="231" priority="253">
      <formula>$F642="F"</formula>
    </cfRule>
  </conditionalFormatting>
  <conditionalFormatting sqref="B642 E642">
    <cfRule type="expression" dxfId="230" priority="252">
      <formula>$F642="F"</formula>
    </cfRule>
  </conditionalFormatting>
  <conditionalFormatting sqref="A643:E643">
    <cfRule type="expression" dxfId="229" priority="251">
      <formula>$F643="F"</formula>
    </cfRule>
  </conditionalFormatting>
  <conditionalFormatting sqref="A644:E644">
    <cfRule type="expression" dxfId="228" priority="250">
      <formula>$F644="F"</formula>
    </cfRule>
  </conditionalFormatting>
  <conditionalFormatting sqref="A645:E645">
    <cfRule type="expression" dxfId="227" priority="249">
      <formula>$F645="F"</formula>
    </cfRule>
  </conditionalFormatting>
  <conditionalFormatting sqref="A646:E646">
    <cfRule type="expression" dxfId="226" priority="248">
      <formula>$F646="F"</formula>
    </cfRule>
  </conditionalFormatting>
  <conditionalFormatting sqref="A647:E647">
    <cfRule type="expression" dxfId="225" priority="247">
      <formula>$F647="F"</formula>
    </cfRule>
  </conditionalFormatting>
  <conditionalFormatting sqref="A648:E648">
    <cfRule type="expression" dxfId="224" priority="246">
      <formula>$F648="F"</formula>
    </cfRule>
  </conditionalFormatting>
  <conditionalFormatting sqref="A649:E649">
    <cfRule type="expression" dxfId="223" priority="245">
      <formula>$F649="F"</formula>
    </cfRule>
  </conditionalFormatting>
  <conditionalFormatting sqref="A650:E650">
    <cfRule type="expression" dxfId="222" priority="244">
      <formula>$F650="F"</formula>
    </cfRule>
  </conditionalFormatting>
  <conditionalFormatting sqref="A651:E651">
    <cfRule type="expression" dxfId="221" priority="243">
      <formula>$F651="F"</formula>
    </cfRule>
  </conditionalFormatting>
  <conditionalFormatting sqref="A652:E652">
    <cfRule type="expression" dxfId="220" priority="242">
      <formula>$F652="F"</formula>
    </cfRule>
  </conditionalFormatting>
  <conditionalFormatting sqref="A653:E653">
    <cfRule type="expression" dxfId="219" priority="241">
      <formula>$F653="F"</formula>
    </cfRule>
  </conditionalFormatting>
  <conditionalFormatting sqref="A654:E654">
    <cfRule type="expression" dxfId="218" priority="240">
      <formula>$F654="F"</formula>
    </cfRule>
  </conditionalFormatting>
  <conditionalFormatting sqref="A641:E642">
    <cfRule type="expression" dxfId="217" priority="239">
      <formula>$F641="F"</formula>
    </cfRule>
  </conditionalFormatting>
  <conditionalFormatting sqref="A655:E655">
    <cfRule type="expression" dxfId="216" priority="238">
      <formula>$F655="F"</formula>
    </cfRule>
  </conditionalFormatting>
  <conditionalFormatting sqref="A655:E655">
    <cfRule type="expression" dxfId="215" priority="237">
      <formula>$F655="F"</formula>
    </cfRule>
  </conditionalFormatting>
  <conditionalFormatting sqref="A655:E655">
    <cfRule type="expression" dxfId="214" priority="236">
      <formula>$F655="F"</formula>
    </cfRule>
  </conditionalFormatting>
  <conditionalFormatting sqref="A655:E655">
    <cfRule type="expression" dxfId="213" priority="235">
      <formula>$F655="F"</formula>
    </cfRule>
  </conditionalFormatting>
  <conditionalFormatting sqref="B655">
    <cfRule type="expression" dxfId="212" priority="234">
      <formula>$F655="F"</formula>
    </cfRule>
  </conditionalFormatting>
  <conditionalFormatting sqref="B655 E655">
    <cfRule type="expression" dxfId="211" priority="233">
      <formula>$F655="F"</formula>
    </cfRule>
  </conditionalFormatting>
  <conditionalFormatting sqref="A656:E656">
    <cfRule type="expression" dxfId="210" priority="232">
      <formula>$F656="F"</formula>
    </cfRule>
  </conditionalFormatting>
  <conditionalFormatting sqref="A656:E656">
    <cfRule type="expression" dxfId="209" priority="231">
      <formula>$F656="F"</formula>
    </cfRule>
  </conditionalFormatting>
  <conditionalFormatting sqref="A656:E656">
    <cfRule type="expression" dxfId="208" priority="230">
      <formula>$F656="F"</formula>
    </cfRule>
  </conditionalFormatting>
  <conditionalFormatting sqref="A656:E656">
    <cfRule type="expression" dxfId="207" priority="229">
      <formula>$F656="F"</formula>
    </cfRule>
  </conditionalFormatting>
  <conditionalFormatting sqref="B656">
    <cfRule type="expression" dxfId="206" priority="228">
      <formula>$F656="F"</formula>
    </cfRule>
  </conditionalFormatting>
  <conditionalFormatting sqref="B656 E656">
    <cfRule type="expression" dxfId="205" priority="227">
      <formula>$F656="F"</formula>
    </cfRule>
  </conditionalFormatting>
  <conditionalFormatting sqref="B657">
    <cfRule type="expression" dxfId="204" priority="226">
      <formula>$F657="F"</formula>
    </cfRule>
  </conditionalFormatting>
  <conditionalFormatting sqref="B657">
    <cfRule type="expression" dxfId="203" priority="225">
      <formula>$F657="F"</formula>
    </cfRule>
  </conditionalFormatting>
  <conditionalFormatting sqref="B657">
    <cfRule type="expression" dxfId="202" priority="224">
      <formula>$F657="F"</formula>
    </cfRule>
  </conditionalFormatting>
  <conditionalFormatting sqref="B657">
    <cfRule type="expression" dxfId="201" priority="223">
      <formula>$F657="F"</formula>
    </cfRule>
  </conditionalFormatting>
  <conditionalFormatting sqref="B657">
    <cfRule type="expression" dxfId="200" priority="222">
      <formula>$F657="F"</formula>
    </cfRule>
  </conditionalFormatting>
  <conditionalFormatting sqref="B657">
    <cfRule type="expression" dxfId="199" priority="221">
      <formula>$F657="F"</formula>
    </cfRule>
  </conditionalFormatting>
  <conditionalFormatting sqref="E657">
    <cfRule type="expression" dxfId="198" priority="220">
      <formula>$F657="F"</formula>
    </cfRule>
  </conditionalFormatting>
  <conditionalFormatting sqref="E657">
    <cfRule type="expression" dxfId="197" priority="219">
      <formula>$F657="F"</formula>
    </cfRule>
  </conditionalFormatting>
  <conditionalFormatting sqref="E657">
    <cfRule type="expression" dxfId="196" priority="218">
      <formula>$F657="F"</formula>
    </cfRule>
  </conditionalFormatting>
  <conditionalFormatting sqref="E657">
    <cfRule type="expression" dxfId="195" priority="217">
      <formula>$F657="F"</formula>
    </cfRule>
  </conditionalFormatting>
  <conditionalFormatting sqref="E657">
    <cfRule type="expression" dxfId="194" priority="216">
      <formula>$F657="F"</formula>
    </cfRule>
  </conditionalFormatting>
  <conditionalFormatting sqref="K657">
    <cfRule type="expression" dxfId="193" priority="215">
      <formula>$F657="F"</formula>
    </cfRule>
  </conditionalFormatting>
  <conditionalFormatting sqref="L657">
    <cfRule type="expression" dxfId="192" priority="214">
      <formula>$F657="F"</formula>
    </cfRule>
  </conditionalFormatting>
  <conditionalFormatting sqref="K657">
    <cfRule type="expression" dxfId="191" priority="213">
      <formula>$F657="F"</formula>
    </cfRule>
  </conditionalFormatting>
  <conditionalFormatting sqref="M657">
    <cfRule type="expression" dxfId="190" priority="212">
      <formula>#REF!="F"</formula>
    </cfRule>
  </conditionalFormatting>
  <conditionalFormatting sqref="K657">
    <cfRule type="expression" dxfId="189" priority="211">
      <formula>$F657="F"</formula>
    </cfRule>
  </conditionalFormatting>
  <conditionalFormatting sqref="K657">
    <cfRule type="expression" dxfId="188" priority="210">
      <formula>$F657="F"</formula>
    </cfRule>
  </conditionalFormatting>
  <conditionalFormatting sqref="J657:K657">
    <cfRule type="expression" dxfId="187" priority="209">
      <formula>$F657="F"</formula>
    </cfRule>
  </conditionalFormatting>
  <conditionalFormatting sqref="L657">
    <cfRule type="expression" dxfId="186" priority="208">
      <formula>$F657="F"</formula>
    </cfRule>
  </conditionalFormatting>
  <conditionalFormatting sqref="M657">
    <cfRule type="expression" dxfId="185" priority="207">
      <formula>#REF!="F"</formula>
    </cfRule>
  </conditionalFormatting>
  <conditionalFormatting sqref="K657:L657">
    <cfRule type="expression" dxfId="184" priority="206">
      <formula>$F657="F"</formula>
    </cfRule>
  </conditionalFormatting>
  <conditionalFormatting sqref="K655">
    <cfRule type="expression" dxfId="183" priority="205">
      <formula>$F655="F"</formula>
    </cfRule>
  </conditionalFormatting>
  <conditionalFormatting sqref="K655">
    <cfRule type="expression" dxfId="182" priority="204">
      <formula>$F655="F"</formula>
    </cfRule>
  </conditionalFormatting>
  <conditionalFormatting sqref="J655:K655">
    <cfRule type="expression" dxfId="181" priority="203">
      <formula>$F655="F"</formula>
    </cfRule>
  </conditionalFormatting>
  <conditionalFormatting sqref="M655">
    <cfRule type="expression" dxfId="180" priority="202">
      <formula>$F655="F"</formula>
    </cfRule>
  </conditionalFormatting>
  <conditionalFormatting sqref="M655">
    <cfRule type="expression" dxfId="179" priority="201">
      <formula>#REF!="F"</formula>
    </cfRule>
  </conditionalFormatting>
  <conditionalFormatting sqref="K656">
    <cfRule type="expression" dxfId="178" priority="200">
      <formula>$F656="F"</formula>
    </cfRule>
  </conditionalFormatting>
  <conditionalFormatting sqref="K656">
    <cfRule type="expression" dxfId="177" priority="199">
      <formula>$F656="F"</formula>
    </cfRule>
  </conditionalFormatting>
  <conditionalFormatting sqref="J656:K656">
    <cfRule type="expression" dxfId="176" priority="198">
      <formula>$F656="F"</formula>
    </cfRule>
  </conditionalFormatting>
  <conditionalFormatting sqref="M656">
    <cfRule type="expression" dxfId="175" priority="195">
      <formula>$F656="F"</formula>
    </cfRule>
  </conditionalFormatting>
  <conditionalFormatting sqref="M656">
    <cfRule type="expression" dxfId="174" priority="194">
      <formula>#REF!="F"</formula>
    </cfRule>
  </conditionalFormatting>
  <conditionalFormatting sqref="B658">
    <cfRule type="expression" dxfId="173" priority="193">
      <formula>$F658="F"</formula>
    </cfRule>
  </conditionalFormatting>
  <conditionalFormatting sqref="B658">
    <cfRule type="expression" dxfId="172" priority="192">
      <formula>$F658="F"</formula>
    </cfRule>
  </conditionalFormatting>
  <conditionalFormatting sqref="B658">
    <cfRule type="expression" dxfId="171" priority="191">
      <formula>$F658="F"</formula>
    </cfRule>
  </conditionalFormatting>
  <conditionalFormatting sqref="B658">
    <cfRule type="expression" dxfId="170" priority="190">
      <formula>$F658="F"</formula>
    </cfRule>
  </conditionalFormatting>
  <conditionalFormatting sqref="B658">
    <cfRule type="expression" dxfId="169" priority="189">
      <formula>$F658="F"</formula>
    </cfRule>
  </conditionalFormatting>
  <conditionalFormatting sqref="B658">
    <cfRule type="expression" dxfId="168" priority="188">
      <formula>$F658="F"</formula>
    </cfRule>
  </conditionalFormatting>
  <conditionalFormatting sqref="E658">
    <cfRule type="expression" dxfId="167" priority="187">
      <formula>$F658="F"</formula>
    </cfRule>
  </conditionalFormatting>
  <conditionalFormatting sqref="E658">
    <cfRule type="expression" dxfId="166" priority="186">
      <formula>$F658="F"</formula>
    </cfRule>
  </conditionalFormatting>
  <conditionalFormatting sqref="E658">
    <cfRule type="expression" dxfId="165" priority="185">
      <formula>$F658="F"</formula>
    </cfRule>
  </conditionalFormatting>
  <conditionalFormatting sqref="E658">
    <cfRule type="expression" dxfId="164" priority="184">
      <formula>$F658="F"</formula>
    </cfRule>
  </conditionalFormatting>
  <conditionalFormatting sqref="E658">
    <cfRule type="expression" dxfId="163" priority="183">
      <formula>$F658="F"</formula>
    </cfRule>
  </conditionalFormatting>
  <conditionalFormatting sqref="K658">
    <cfRule type="expression" dxfId="162" priority="182">
      <formula>$F658="F"</formula>
    </cfRule>
  </conditionalFormatting>
  <conditionalFormatting sqref="L658">
    <cfRule type="expression" dxfId="161" priority="181">
      <formula>$F658="F"</formula>
    </cfRule>
  </conditionalFormatting>
  <conditionalFormatting sqref="K658">
    <cfRule type="expression" dxfId="160" priority="180">
      <formula>$F658="F"</formula>
    </cfRule>
  </conditionalFormatting>
  <conditionalFormatting sqref="M658">
    <cfRule type="expression" dxfId="159" priority="179">
      <formula>#REF!="F"</formula>
    </cfRule>
  </conditionalFormatting>
  <conditionalFormatting sqref="K658">
    <cfRule type="expression" dxfId="158" priority="178">
      <formula>$F658="F"</formula>
    </cfRule>
  </conditionalFormatting>
  <conditionalFormatting sqref="K658">
    <cfRule type="expression" dxfId="157" priority="177">
      <formula>$F658="F"</formula>
    </cfRule>
  </conditionalFormatting>
  <conditionalFormatting sqref="J658:K658">
    <cfRule type="expression" dxfId="156" priority="176">
      <formula>$F658="F"</formula>
    </cfRule>
  </conditionalFormatting>
  <conditionalFormatting sqref="L658">
    <cfRule type="expression" dxfId="155" priority="175">
      <formula>$F658="F"</formula>
    </cfRule>
  </conditionalFormatting>
  <conditionalFormatting sqref="M658">
    <cfRule type="expression" dxfId="154" priority="174">
      <formula>#REF!="F"</formula>
    </cfRule>
  </conditionalFormatting>
  <conditionalFormatting sqref="K658:L658">
    <cfRule type="expression" dxfId="153" priority="173">
      <formula>$F658="F"</formula>
    </cfRule>
  </conditionalFormatting>
  <conditionalFormatting sqref="B659">
    <cfRule type="expression" dxfId="152" priority="172">
      <formula>$F659="F"</formula>
    </cfRule>
  </conditionalFormatting>
  <conditionalFormatting sqref="B659">
    <cfRule type="expression" dxfId="151" priority="171">
      <formula>$F659="F"</formula>
    </cfRule>
  </conditionalFormatting>
  <conditionalFormatting sqref="B659">
    <cfRule type="expression" dxfId="150" priority="170">
      <formula>$F659="F"</formula>
    </cfRule>
  </conditionalFormatting>
  <conditionalFormatting sqref="B659">
    <cfRule type="expression" dxfId="149" priority="169">
      <formula>$F659="F"</formula>
    </cfRule>
  </conditionalFormatting>
  <conditionalFormatting sqref="B659">
    <cfRule type="expression" dxfId="148" priority="168">
      <formula>$F659="F"</formula>
    </cfRule>
  </conditionalFormatting>
  <conditionalFormatting sqref="B659">
    <cfRule type="expression" dxfId="147" priority="167">
      <formula>$F659="F"</formula>
    </cfRule>
  </conditionalFormatting>
  <conditionalFormatting sqref="E659">
    <cfRule type="expression" dxfId="146" priority="166">
      <formula>$F659="F"</formula>
    </cfRule>
  </conditionalFormatting>
  <conditionalFormatting sqref="E659">
    <cfRule type="expression" dxfId="145" priority="165">
      <formula>$F659="F"</formula>
    </cfRule>
  </conditionalFormatting>
  <conditionalFormatting sqref="E659">
    <cfRule type="expression" dxfId="144" priority="164">
      <formula>$F659="F"</formula>
    </cfRule>
  </conditionalFormatting>
  <conditionalFormatting sqref="E659">
    <cfRule type="expression" dxfId="143" priority="163">
      <formula>$F659="F"</formula>
    </cfRule>
  </conditionalFormatting>
  <conditionalFormatting sqref="E659">
    <cfRule type="expression" dxfId="142" priority="162">
      <formula>$F659="F"</formula>
    </cfRule>
  </conditionalFormatting>
  <conditionalFormatting sqref="M659">
    <cfRule type="expression" dxfId="141" priority="158">
      <formula>#REF!="F"</formula>
    </cfRule>
  </conditionalFormatting>
  <conditionalFormatting sqref="J659">
    <cfRule type="expression" dxfId="140" priority="155">
      <formula>$F659="F"</formula>
    </cfRule>
  </conditionalFormatting>
  <conditionalFormatting sqref="M659">
    <cfRule type="expression" dxfId="139" priority="153">
      <formula>#REF!="F"</formula>
    </cfRule>
  </conditionalFormatting>
  <conditionalFormatting sqref="D660:L660 B660">
    <cfRule type="expression" dxfId="138" priority="1497">
      <formula>$G660="F"</formula>
    </cfRule>
  </conditionalFormatting>
  <conditionalFormatting sqref="M660">
    <cfRule type="expression" dxfId="137" priority="144">
      <formula>#REF!="F"</formula>
    </cfRule>
  </conditionalFormatting>
  <conditionalFormatting sqref="M660">
    <cfRule type="expression" dxfId="136" priority="143">
      <formula>#REF!="F"</formula>
    </cfRule>
  </conditionalFormatting>
  <conditionalFormatting sqref="A661">
    <cfRule type="expression" dxfId="135" priority="142">
      <formula>$F661="F"</formula>
    </cfRule>
  </conditionalFormatting>
  <conditionalFormatting sqref="A661">
    <cfRule type="expression" dxfId="134" priority="141">
      <formula>$F661="F"</formula>
    </cfRule>
  </conditionalFormatting>
  <conditionalFormatting sqref="A661">
    <cfRule type="expression" dxfId="133" priority="140">
      <formula>$F661="F"</formula>
    </cfRule>
  </conditionalFormatting>
  <conditionalFormatting sqref="A661">
    <cfRule type="expression" dxfId="132" priority="139">
      <formula>$F661="F"</formula>
    </cfRule>
  </conditionalFormatting>
  <conditionalFormatting sqref="A661">
    <cfRule type="expression" dxfId="131" priority="138">
      <formula>$F661="F"</formula>
    </cfRule>
  </conditionalFormatting>
  <conditionalFormatting sqref="A661">
    <cfRule type="expression" dxfId="130" priority="137">
      <formula>$F661="F"</formula>
    </cfRule>
  </conditionalFormatting>
  <conditionalFormatting sqref="L661">
    <cfRule type="expression" dxfId="129" priority="131">
      <formula>$F661="F"</formula>
    </cfRule>
  </conditionalFormatting>
  <conditionalFormatting sqref="M661">
    <cfRule type="expression" dxfId="128" priority="130">
      <formula>#REF!="F"</formula>
    </cfRule>
  </conditionalFormatting>
  <conditionalFormatting sqref="L661">
    <cfRule type="expression" dxfId="127" priority="129">
      <formula>$F661="F"</formula>
    </cfRule>
  </conditionalFormatting>
  <conditionalFormatting sqref="M661">
    <cfRule type="expression" dxfId="126" priority="128">
      <formula>#REF!="F"</formula>
    </cfRule>
  </conditionalFormatting>
  <conditionalFormatting sqref="L661">
    <cfRule type="expression" dxfId="125" priority="127">
      <formula>$F661="F"</formula>
    </cfRule>
  </conditionalFormatting>
  <conditionalFormatting sqref="K659:L659">
    <cfRule type="expression" dxfId="124" priority="126">
      <formula>$F659="F"</formula>
    </cfRule>
  </conditionalFormatting>
  <conditionalFormatting sqref="H662">
    <cfRule type="expression" dxfId="123" priority="125">
      <formula>$F662="F"</formula>
    </cfRule>
  </conditionalFormatting>
  <conditionalFormatting sqref="E662">
    <cfRule type="expression" dxfId="122" priority="114">
      <formula>$F662="F"</formula>
    </cfRule>
  </conditionalFormatting>
  <conditionalFormatting sqref="E662">
    <cfRule type="expression" dxfId="121" priority="113">
      <formula>$F662="F"</formula>
    </cfRule>
  </conditionalFormatting>
  <conditionalFormatting sqref="E662">
    <cfRule type="expression" dxfId="120" priority="112">
      <formula>$F662="F"</formula>
    </cfRule>
  </conditionalFormatting>
  <conditionalFormatting sqref="E662">
    <cfRule type="expression" dxfId="119" priority="111">
      <formula>$F662="F"</formula>
    </cfRule>
  </conditionalFormatting>
  <conditionalFormatting sqref="E662">
    <cfRule type="expression" dxfId="118" priority="110">
      <formula>$F662="F"</formula>
    </cfRule>
  </conditionalFormatting>
  <conditionalFormatting sqref="B662">
    <cfRule type="expression" dxfId="117" priority="109">
      <formula>$G662="F"</formula>
    </cfRule>
  </conditionalFormatting>
  <conditionalFormatting sqref="B661">
    <cfRule type="expression" dxfId="116" priority="108">
      <formula>$G661="F"</formula>
    </cfRule>
  </conditionalFormatting>
  <conditionalFormatting sqref="L662">
    <cfRule type="expression" dxfId="115" priority="106">
      <formula>$F662="F"</formula>
    </cfRule>
  </conditionalFormatting>
  <conditionalFormatting sqref="L662">
    <cfRule type="expression" dxfId="114" priority="101">
      <formula>$F662="F"</formula>
    </cfRule>
  </conditionalFormatting>
  <conditionalFormatting sqref="L662">
    <cfRule type="expression" dxfId="113" priority="100">
      <formula>$F662="F"</formula>
    </cfRule>
  </conditionalFormatting>
  <conditionalFormatting sqref="M662">
    <cfRule type="expression" dxfId="112" priority="99">
      <formula>#REF!="F"</formula>
    </cfRule>
  </conditionalFormatting>
  <conditionalFormatting sqref="M662">
    <cfRule type="expression" dxfId="111" priority="98">
      <formula>#REF!="F"</formula>
    </cfRule>
  </conditionalFormatting>
  <conditionalFormatting sqref="A663">
    <cfRule type="expression" dxfId="110" priority="97">
      <formula>$F663="F"</formula>
    </cfRule>
  </conditionalFormatting>
  <conditionalFormatting sqref="A663">
    <cfRule type="expression" dxfId="109" priority="96">
      <formula>$F663="F"</formula>
    </cfRule>
  </conditionalFormatting>
  <conditionalFormatting sqref="A663">
    <cfRule type="expression" dxfId="108" priority="95">
      <formula>$F663="F"</formula>
    </cfRule>
  </conditionalFormatting>
  <conditionalFormatting sqref="A663">
    <cfRule type="expression" dxfId="107" priority="94">
      <formula>$F663="F"</formula>
    </cfRule>
  </conditionalFormatting>
  <conditionalFormatting sqref="A663">
    <cfRule type="expression" dxfId="106" priority="93">
      <formula>$F663="F"</formula>
    </cfRule>
  </conditionalFormatting>
  <conditionalFormatting sqref="A663">
    <cfRule type="expression" dxfId="105" priority="92">
      <formula>$F663="F"</formula>
    </cfRule>
  </conditionalFormatting>
  <conditionalFormatting sqref="B663">
    <cfRule type="expression" dxfId="104" priority="91">
      <formula>$G663="F"</formula>
    </cfRule>
  </conditionalFormatting>
  <conditionalFormatting sqref="E663">
    <cfRule type="expression" dxfId="103" priority="90">
      <formula>$F663="F"</formula>
    </cfRule>
  </conditionalFormatting>
  <conditionalFormatting sqref="E663">
    <cfRule type="expression" dxfId="102" priority="89">
      <formula>$F663="F"</formula>
    </cfRule>
  </conditionalFormatting>
  <conditionalFormatting sqref="E663">
    <cfRule type="expression" dxfId="101" priority="88">
      <formula>$F663="F"</formula>
    </cfRule>
  </conditionalFormatting>
  <conditionalFormatting sqref="E663">
    <cfRule type="expression" dxfId="100" priority="87">
      <formula>$F663="F"</formula>
    </cfRule>
  </conditionalFormatting>
  <conditionalFormatting sqref="E663">
    <cfRule type="expression" dxfId="99" priority="86">
      <formula>$F663="F"</formula>
    </cfRule>
  </conditionalFormatting>
  <conditionalFormatting sqref="H663">
    <cfRule type="expression" dxfId="98" priority="85">
      <formula>$F663="F"</formula>
    </cfRule>
  </conditionalFormatting>
  <conditionalFormatting sqref="L663">
    <cfRule type="expression" dxfId="97" priority="84">
      <formula>$F663="F"</formula>
    </cfRule>
  </conditionalFormatting>
  <conditionalFormatting sqref="L663">
    <cfRule type="expression" dxfId="96" priority="83">
      <formula>$F663="F"</formula>
    </cfRule>
  </conditionalFormatting>
  <conditionalFormatting sqref="L663">
    <cfRule type="expression" dxfId="95" priority="82">
      <formula>$F663="F"</formula>
    </cfRule>
  </conditionalFormatting>
  <conditionalFormatting sqref="M663">
    <cfRule type="expression" dxfId="94" priority="81">
      <formula>#REF!="F"</formula>
    </cfRule>
  </conditionalFormatting>
  <conditionalFormatting sqref="M663">
    <cfRule type="expression" dxfId="93" priority="80">
      <formula>#REF!="F"</formula>
    </cfRule>
  </conditionalFormatting>
  <conditionalFormatting sqref="A664">
    <cfRule type="expression" dxfId="92" priority="79">
      <formula>$F664="F"</formula>
    </cfRule>
  </conditionalFormatting>
  <conditionalFormatting sqref="A664">
    <cfRule type="expression" dxfId="91" priority="78">
      <formula>$F664="F"</formula>
    </cfRule>
  </conditionalFormatting>
  <conditionalFormatting sqref="A664">
    <cfRule type="expression" dxfId="90" priority="77">
      <formula>$F664="F"</formula>
    </cfRule>
  </conditionalFormatting>
  <conditionalFormatting sqref="A664">
    <cfRule type="expression" dxfId="89" priority="76">
      <formula>$F664="F"</formula>
    </cfRule>
  </conditionalFormatting>
  <conditionalFormatting sqref="A664">
    <cfRule type="expression" dxfId="88" priority="75">
      <formula>$F664="F"</formula>
    </cfRule>
  </conditionalFormatting>
  <conditionalFormatting sqref="A664">
    <cfRule type="expression" dxfId="87" priority="74">
      <formula>$F664="F"</formula>
    </cfRule>
  </conditionalFormatting>
  <conditionalFormatting sqref="B664">
    <cfRule type="expression" dxfId="86" priority="73">
      <formula>$G664="F"</formula>
    </cfRule>
  </conditionalFormatting>
  <conditionalFormatting sqref="E664">
    <cfRule type="expression" dxfId="85" priority="72">
      <formula>$F664="F"</formula>
    </cfRule>
  </conditionalFormatting>
  <conditionalFormatting sqref="E664">
    <cfRule type="expression" dxfId="84" priority="71">
      <formula>$F664="F"</formula>
    </cfRule>
  </conditionalFormatting>
  <conditionalFormatting sqref="E664">
    <cfRule type="expression" dxfId="83" priority="70">
      <formula>$F664="F"</formula>
    </cfRule>
  </conditionalFormatting>
  <conditionalFormatting sqref="E664">
    <cfRule type="expression" dxfId="82" priority="69">
      <formula>$F664="F"</formula>
    </cfRule>
  </conditionalFormatting>
  <conditionalFormatting sqref="E664">
    <cfRule type="expression" dxfId="81" priority="68">
      <formula>$F664="F"</formula>
    </cfRule>
  </conditionalFormatting>
  <conditionalFormatting sqref="L664">
    <cfRule type="expression" dxfId="80" priority="66">
      <formula>$F664="F"</formula>
    </cfRule>
  </conditionalFormatting>
  <conditionalFormatting sqref="L664">
    <cfRule type="expression" dxfId="79" priority="65">
      <formula>$F664="F"</formula>
    </cfRule>
  </conditionalFormatting>
  <conditionalFormatting sqref="L664">
    <cfRule type="expression" dxfId="78" priority="64">
      <formula>$F664="F"</formula>
    </cfRule>
  </conditionalFormatting>
  <conditionalFormatting sqref="M664">
    <cfRule type="expression" dxfId="77" priority="63">
      <formula>#REF!="F"</formula>
    </cfRule>
  </conditionalFormatting>
  <conditionalFormatting sqref="M664">
    <cfRule type="expression" dxfId="76" priority="62">
      <formula>#REF!="F"</formula>
    </cfRule>
  </conditionalFormatting>
  <conditionalFormatting sqref="K664">
    <cfRule type="expression" dxfId="75" priority="61">
      <formula>$F664="F"</formula>
    </cfRule>
  </conditionalFormatting>
  <conditionalFormatting sqref="K664">
    <cfRule type="expression" dxfId="74" priority="60">
      <formula>$F664="F"</formula>
    </cfRule>
  </conditionalFormatting>
  <conditionalFormatting sqref="K664">
    <cfRule type="expression" dxfId="73" priority="59">
      <formula>$F664="F"</formula>
    </cfRule>
  </conditionalFormatting>
  <conditionalFormatting sqref="K664">
    <cfRule type="expression" dxfId="72" priority="58">
      <formula>$F664="F"</formula>
    </cfRule>
  </conditionalFormatting>
  <conditionalFormatting sqref="J664:K664">
    <cfRule type="expression" dxfId="71" priority="57">
      <formula>$F664="F"</formula>
    </cfRule>
  </conditionalFormatting>
  <conditionalFormatting sqref="K664">
    <cfRule type="expression" dxfId="70" priority="56">
      <formula>$F664="F"</formula>
    </cfRule>
  </conditionalFormatting>
  <conditionalFormatting sqref="A665:E665">
    <cfRule type="expression" dxfId="69" priority="55">
      <formula>$F665="F"</formula>
    </cfRule>
  </conditionalFormatting>
  <conditionalFormatting sqref="K665">
    <cfRule type="expression" dxfId="68" priority="54">
      <formula>$F665="F"</formula>
    </cfRule>
  </conditionalFormatting>
  <conditionalFormatting sqref="L665">
    <cfRule type="expression" dxfId="67" priority="53">
      <formula>$F665="F"</formula>
    </cfRule>
  </conditionalFormatting>
  <conditionalFormatting sqref="K665">
    <cfRule type="expression" dxfId="66" priority="52">
      <formula>$F665="F"</formula>
    </cfRule>
  </conditionalFormatting>
  <conditionalFormatting sqref="K665">
    <cfRule type="expression" dxfId="65" priority="51">
      <formula>$F665="F"</formula>
    </cfRule>
  </conditionalFormatting>
  <conditionalFormatting sqref="K665">
    <cfRule type="expression" dxfId="64" priority="50">
      <formula>$F665="F"</formula>
    </cfRule>
  </conditionalFormatting>
  <conditionalFormatting sqref="J665:K665">
    <cfRule type="expression" dxfId="63" priority="49">
      <formula>$F665="F"</formula>
    </cfRule>
  </conditionalFormatting>
  <conditionalFormatting sqref="L665">
    <cfRule type="expression" dxfId="62" priority="48">
      <formula>$F665="F"</formula>
    </cfRule>
  </conditionalFormatting>
  <conditionalFormatting sqref="K665:L665">
    <cfRule type="expression" dxfId="61" priority="47">
      <formula>$F665="F"</formula>
    </cfRule>
  </conditionalFormatting>
  <conditionalFormatting sqref="M665">
    <cfRule type="expression" dxfId="60" priority="46">
      <formula>#REF!="F"</formula>
    </cfRule>
  </conditionalFormatting>
  <conditionalFormatting sqref="M665">
    <cfRule type="expression" dxfId="59" priority="45">
      <formula>#REF!="F"</formula>
    </cfRule>
  </conditionalFormatting>
  <conditionalFormatting sqref="A666:E666">
    <cfRule type="expression" dxfId="58" priority="44">
      <formula>$F666="F"</formula>
    </cfRule>
  </conditionalFormatting>
  <conditionalFormatting sqref="A667:E667">
    <cfRule type="expression" dxfId="57" priority="43">
      <formula>$F667="F"</formula>
    </cfRule>
  </conditionalFormatting>
  <conditionalFormatting sqref="L666">
    <cfRule type="expression" dxfId="56" priority="42">
      <formula>$F666="F"</formula>
    </cfRule>
  </conditionalFormatting>
  <conditionalFormatting sqref="L666">
    <cfRule type="expression" dxfId="55" priority="41">
      <formula>$F666="F"</formula>
    </cfRule>
  </conditionalFormatting>
  <conditionalFormatting sqref="L666">
    <cfRule type="expression" dxfId="54" priority="40">
      <formula>$F666="F"</formula>
    </cfRule>
  </conditionalFormatting>
  <conditionalFormatting sqref="M666">
    <cfRule type="expression" dxfId="53" priority="39">
      <formula>#REF!="F"</formula>
    </cfRule>
  </conditionalFormatting>
  <conditionalFormatting sqref="M666">
    <cfRule type="expression" dxfId="52" priority="38">
      <formula>#REF!="F"</formula>
    </cfRule>
  </conditionalFormatting>
  <conditionalFormatting sqref="K666">
    <cfRule type="expression" dxfId="51" priority="37">
      <formula>$F666="F"</formula>
    </cfRule>
  </conditionalFormatting>
  <conditionalFormatting sqref="K666">
    <cfRule type="expression" dxfId="50" priority="36">
      <formula>$F666="F"</formula>
    </cfRule>
  </conditionalFormatting>
  <conditionalFormatting sqref="K666">
    <cfRule type="expression" dxfId="49" priority="35">
      <formula>$F666="F"</formula>
    </cfRule>
  </conditionalFormatting>
  <conditionalFormatting sqref="K666">
    <cfRule type="expression" dxfId="48" priority="34">
      <formula>$F666="F"</formula>
    </cfRule>
  </conditionalFormatting>
  <conditionalFormatting sqref="J666:K666">
    <cfRule type="expression" dxfId="47" priority="33">
      <formula>$F666="F"</formula>
    </cfRule>
  </conditionalFormatting>
  <conditionalFormatting sqref="K666">
    <cfRule type="expression" dxfId="46" priority="32">
      <formula>$F666="F"</formula>
    </cfRule>
  </conditionalFormatting>
  <conditionalFormatting sqref="L667">
    <cfRule type="expression" dxfId="45" priority="31">
      <formula>$F667="F"</formula>
    </cfRule>
  </conditionalFormatting>
  <conditionalFormatting sqref="L667">
    <cfRule type="expression" dxfId="44" priority="30">
      <formula>$F667="F"</formula>
    </cfRule>
  </conditionalFormatting>
  <conditionalFormatting sqref="L667">
    <cfRule type="expression" dxfId="43" priority="29">
      <formula>$F667="F"</formula>
    </cfRule>
  </conditionalFormatting>
  <conditionalFormatting sqref="M667">
    <cfRule type="expression" dxfId="42" priority="28">
      <formula>#REF!="F"</formula>
    </cfRule>
  </conditionalFormatting>
  <conditionalFormatting sqref="M667">
    <cfRule type="expression" dxfId="41" priority="27">
      <formula>#REF!="F"</formula>
    </cfRule>
  </conditionalFormatting>
  <conditionalFormatting sqref="K667">
    <cfRule type="expression" dxfId="40" priority="26">
      <formula>$F667="F"</formula>
    </cfRule>
  </conditionalFormatting>
  <conditionalFormatting sqref="K667">
    <cfRule type="expression" dxfId="39" priority="25">
      <formula>$F667="F"</formula>
    </cfRule>
  </conditionalFormatting>
  <conditionalFormatting sqref="K667">
    <cfRule type="expression" dxfId="38" priority="24">
      <formula>$F667="F"</formula>
    </cfRule>
  </conditionalFormatting>
  <conditionalFormatting sqref="K667">
    <cfRule type="expression" dxfId="37" priority="23">
      <formula>$F667="F"</formula>
    </cfRule>
  </conditionalFormatting>
  <conditionalFormatting sqref="J667:K667">
    <cfRule type="expression" dxfId="36" priority="22">
      <formula>$F667="F"</formula>
    </cfRule>
  </conditionalFormatting>
  <conditionalFormatting sqref="K667">
    <cfRule type="expression" dxfId="35" priority="21">
      <formula>$F667="F"</formula>
    </cfRule>
  </conditionalFormatting>
  <conditionalFormatting sqref="K661">
    <cfRule type="expression" dxfId="34" priority="20">
      <formula>$F661="F"</formula>
    </cfRule>
  </conditionalFormatting>
  <conditionalFormatting sqref="K661">
    <cfRule type="expression" dxfId="33" priority="19">
      <formula>$F661="F"</formula>
    </cfRule>
  </conditionalFormatting>
  <conditionalFormatting sqref="K661">
    <cfRule type="expression" dxfId="32" priority="18">
      <formula>$F661="F"</formula>
    </cfRule>
  </conditionalFormatting>
  <conditionalFormatting sqref="K661">
    <cfRule type="expression" dxfId="31" priority="17">
      <formula>$F661="F"</formula>
    </cfRule>
  </conditionalFormatting>
  <conditionalFormatting sqref="J661:K661">
    <cfRule type="expression" dxfId="30" priority="16">
      <formula>$F661="F"</formula>
    </cfRule>
  </conditionalFormatting>
  <conditionalFormatting sqref="K661">
    <cfRule type="expression" dxfId="29" priority="15">
      <formula>$F661="F"</formula>
    </cfRule>
  </conditionalFormatting>
  <conditionalFormatting sqref="K662">
    <cfRule type="expression" dxfId="28" priority="14">
      <formula>$F662="F"</formula>
    </cfRule>
  </conditionalFormatting>
  <conditionalFormatting sqref="K662">
    <cfRule type="expression" dxfId="27" priority="13">
      <formula>$F662="F"</formula>
    </cfRule>
  </conditionalFormatting>
  <conditionalFormatting sqref="K662">
    <cfRule type="expression" dxfId="26" priority="12">
      <formula>$F662="F"</formula>
    </cfRule>
  </conditionalFormatting>
  <conditionalFormatting sqref="K662">
    <cfRule type="expression" dxfId="25" priority="11">
      <formula>$F662="F"</formula>
    </cfRule>
  </conditionalFormatting>
  <conditionalFormatting sqref="J662:K662">
    <cfRule type="expression" dxfId="24" priority="10">
      <formula>$F662="F"</formula>
    </cfRule>
  </conditionalFormatting>
  <conditionalFormatting sqref="K662">
    <cfRule type="expression" dxfId="23" priority="9">
      <formula>$F662="F"</formula>
    </cfRule>
  </conditionalFormatting>
  <conditionalFormatting sqref="K663">
    <cfRule type="expression" dxfId="22" priority="8">
      <formula>$F663="F"</formula>
    </cfRule>
  </conditionalFormatting>
  <conditionalFormatting sqref="K663">
    <cfRule type="expression" dxfId="21" priority="7">
      <formula>$F663="F"</formula>
    </cfRule>
  </conditionalFormatting>
  <conditionalFormatting sqref="K663">
    <cfRule type="expression" dxfId="20" priority="6">
      <formula>$F663="F"</formula>
    </cfRule>
  </conditionalFormatting>
  <conditionalFormatting sqref="K663">
    <cfRule type="expression" dxfId="19" priority="5">
      <formula>$F663="F"</formula>
    </cfRule>
  </conditionalFormatting>
  <conditionalFormatting sqref="J663:K663">
    <cfRule type="expression" dxfId="18" priority="4">
      <formula>$F663="F"</formula>
    </cfRule>
  </conditionalFormatting>
  <conditionalFormatting sqref="K663">
    <cfRule type="expression" dxfId="17" priority="3">
      <formula>$F663="F"</formula>
    </cfRule>
  </conditionalFormatting>
  <conditionalFormatting sqref="E661">
    <cfRule type="expression" dxfId="16" priority="2">
      <formula>$F661="F"</formula>
    </cfRule>
  </conditionalFormatting>
  <conditionalFormatting sqref="D661">
    <cfRule type="expression" dxfId="15" priority="1">
      <formula>$F661="F"</formula>
    </cfRule>
  </conditionalFormatting>
  <hyperlinks>
    <hyperlink ref="I4" r:id="rId1"/>
    <hyperlink ref="I5" r:id="rId2"/>
    <hyperlink ref="I6" r:id="rId3"/>
    <hyperlink ref="I8" r:id="rId4"/>
    <hyperlink ref="I15" r:id="rId5"/>
    <hyperlink ref="I16" r:id="rId6"/>
    <hyperlink ref="I17" r:id="rId7"/>
    <hyperlink ref="I19" r:id="rId8"/>
    <hyperlink ref="I20" r:id="rId9"/>
    <hyperlink ref="I22" r:id="rId10"/>
    <hyperlink ref="I23" r:id="rId11"/>
    <hyperlink ref="I24" r:id="rId12"/>
    <hyperlink ref="I25" r:id="rId13"/>
    <hyperlink ref="I171" r:id="rId14"/>
    <hyperlink ref="I173" r:id="rId15"/>
    <hyperlink ref="I177" r:id="rId16"/>
    <hyperlink ref="I178" r:id="rId17"/>
    <hyperlink ref="I179" r:id="rId18"/>
    <hyperlink ref="I183" r:id="rId19"/>
    <hyperlink ref="I197" r:id="rId20"/>
    <hyperlink ref="I198" r:id="rId21"/>
    <hyperlink ref="I196" r:id="rId22"/>
    <hyperlink ref="I182" r:id="rId23"/>
    <hyperlink ref="I180" r:id="rId24"/>
    <hyperlink ref="I175" r:id="rId25"/>
    <hyperlink ref="I172" r:id="rId26"/>
    <hyperlink ref="I203" r:id="rId27"/>
    <hyperlink ref="I204" r:id="rId28"/>
    <hyperlink ref="I222" r:id="rId29"/>
    <hyperlink ref="I223" r:id="rId30"/>
    <hyperlink ref="I224" r:id="rId31"/>
    <hyperlink ref="I225" r:id="rId32"/>
    <hyperlink ref="I226" r:id="rId33"/>
    <hyperlink ref="I227" r:id="rId34"/>
    <hyperlink ref="I228" r:id="rId35" location="/consulta"/>
    <hyperlink ref="I247" r:id="rId36"/>
    <hyperlink ref="I248" r:id="rId37"/>
    <hyperlink ref="I249" r:id="rId38"/>
    <hyperlink ref="I250" r:id="rId39"/>
    <hyperlink ref="I251" r:id="rId40"/>
    <hyperlink ref="I252" r:id="rId41"/>
    <hyperlink ref="I253" r:id="rId42"/>
    <hyperlink ref="I254" r:id="rId43"/>
    <hyperlink ref="I67" r:id="rId44"/>
    <hyperlink ref="I71" r:id="rId45"/>
    <hyperlink ref="I80" r:id="rId46"/>
    <hyperlink ref="I294" r:id="rId47"/>
    <hyperlink ref="I297" r:id="rId48"/>
    <hyperlink ref="I295" r:id="rId49"/>
    <hyperlink ref="I296" r:id="rId50"/>
    <hyperlink ref="I306" r:id="rId51" location="/consulta"/>
    <hyperlink ref="I304" r:id="rId52"/>
    <hyperlink ref="I303" r:id="rId53"/>
    <hyperlink ref="I305" r:id="rId54"/>
    <hyperlink ref="I133" r:id="rId55"/>
    <hyperlink ref="I100" r:id="rId56"/>
    <hyperlink ref="I137" r:id="rId57"/>
    <hyperlink ref="I138" r:id="rId58"/>
    <hyperlink ref="I139" r:id="rId59"/>
    <hyperlink ref="I140" r:id="rId60"/>
    <hyperlink ref="I117" r:id="rId61"/>
    <hyperlink ref="I118" r:id="rId62"/>
    <hyperlink ref="I119" r:id="rId63"/>
    <hyperlink ref="I72" r:id="rId64"/>
    <hyperlink ref="I114" r:id="rId65"/>
    <hyperlink ref="I115" r:id="rId66"/>
    <hyperlink ref="I229" r:id="rId67"/>
    <hyperlink ref="I230" r:id="rId68" display="http://minuta.gestaourbana.prefeitura.sp.gov.br/pl-arco-jurubatuba/static/pdf/2_PERIMETROS_DE_ADESAO_E_PERIMETRO_EXPANDIDO.pdf"/>
    <hyperlink ref="I231" r:id="rId69" display="http://minuta.gestaourbana.prefeitura.sp.gov.br/pl-arco-jurubatuba/static/pdf/3_PARAMETROS_URBANISTICOS.pdf"/>
    <hyperlink ref="I232" r:id="rId70" display="http://minuta.gestaourbana.prefeitura.sp.gov.br/pl-arco-jurubatuba/static/pdf/4_COMPARTIMENTOS AMBIENTAIS E SISTEMA DE DRENAGEM.pdf"/>
    <hyperlink ref="I233" r:id="rId71" display="http://minuta.gestaourbana.prefeitura.sp.gov.br/pl-arco-jurubatuba/static/pdf/5_FAVELAS_ZEIS.pdf"/>
    <hyperlink ref="I234" r:id="rId72" display="http://minuta.gestaourbana.prefeitura.sp.gov.br/pl-arco-jurubatuba/static/pdf/6_AREAS_VERDES.pdf"/>
    <hyperlink ref="I235" r:id="rId73" display="http://minuta.gestaourbana.prefeitura.sp.gov.br/pl-arco-jurubatuba/static/pdf/7_PLANO_MELHORAMENTOS_VIARIOS.pdf"/>
    <hyperlink ref="I236" r:id="rId74" display="http://minuta.gestaourbana.prefeitura.sp.gov.br/pl-arco-jurubatuba/static/pdf/8_PROGRAMA_DE_INTERVENCOES.pdf"/>
    <hyperlink ref="I238" r:id="rId75" display="http://minuta.gestaourbana.prefeitura.sp.gov.br/pl-arco-jurubatuba/static/pdf/ACJ_Quadro_1A.pdf"/>
    <hyperlink ref="I239" r:id="rId76" display="http://minuta.gestaourbana.prefeitura.sp.gov.br/pl-arco-jurubatuba/static/pdf/ACJ_Quadro_1B.pdf"/>
    <hyperlink ref="I240" r:id="rId77" display="http://minuta.gestaourbana.prefeitura.sp.gov.br/pl-arco-jurubatuba/static/pdf/ACJ_Quadro_1C.pdf"/>
    <hyperlink ref="I241" r:id="rId78" display="http://minuta.gestaourbana.prefeitura.sp.gov.br/pl-arco-jurubatuba/static/pdf/ACJ_Quadro_1D.pdf"/>
    <hyperlink ref="I242" r:id="rId79" display="http://minuta.gestaourbana.prefeitura.sp.gov.br/pl-arco-jurubatuba/static/pdf/ACJ_Quadro_2.pdf"/>
    <hyperlink ref="I243" r:id="rId80" display="http://minuta.gestaourbana.prefeitura.sp.gov.br/pl-arco-jurubatuba/static/pdf/ACJ_Quadro_2A.pdf"/>
    <hyperlink ref="I244" r:id="rId81" display="http://minuta.gestaourbana.prefeitura.sp.gov.br/pl-arco-jurubatuba/static/pdf/ACJ_Quadro_3.pdf"/>
    <hyperlink ref="I385" r:id="rId82"/>
    <hyperlink ref="I386" r:id="rId83"/>
    <hyperlink ref="I400" r:id="rId84" location="/campo-limpo"/>
    <hyperlink ref="I383" r:id="rId85"/>
    <hyperlink ref="I52" r:id="rId86"/>
    <hyperlink ref="I53" r:id="rId87"/>
    <hyperlink ref="I54" r:id="rId88"/>
    <hyperlink ref="I55" r:id="rId89"/>
    <hyperlink ref="I56" r:id="rId90"/>
    <hyperlink ref="I57" r:id="rId91"/>
    <hyperlink ref="I58" r:id="rId92"/>
    <hyperlink ref="I59" r:id="rId93"/>
    <hyperlink ref="I60" r:id="rId94"/>
    <hyperlink ref="I61" r:id="rId95"/>
    <hyperlink ref="I62" r:id="rId96"/>
    <hyperlink ref="I63" r:id="rId97"/>
    <hyperlink ref="I64" r:id="rId98"/>
    <hyperlink ref="I65" r:id="rId99"/>
    <hyperlink ref="I66" r:id="rId100"/>
    <hyperlink ref="I68" r:id="rId101"/>
    <hyperlink ref="I69" r:id="rId102"/>
    <hyperlink ref="I116" r:id="rId103"/>
    <hyperlink ref="I120" r:id="rId104"/>
    <hyperlink ref="I121" r:id="rId105"/>
    <hyperlink ref="I122" r:id="rId106"/>
    <hyperlink ref="I123" r:id="rId107"/>
    <hyperlink ref="I124" r:id="rId108"/>
    <hyperlink ref="I125" r:id="rId109"/>
    <hyperlink ref="I126" r:id="rId110"/>
    <hyperlink ref="I127" r:id="rId111"/>
    <hyperlink ref="I128" r:id="rId112"/>
    <hyperlink ref="I129" r:id="rId113"/>
    <hyperlink ref="I130" r:id="rId114"/>
    <hyperlink ref="I131" r:id="rId115"/>
    <hyperlink ref="I132" r:id="rId116"/>
    <hyperlink ref="I134" r:id="rId117"/>
    <hyperlink ref="I135" r:id="rId118"/>
    <hyperlink ref="I136" r:id="rId119"/>
    <hyperlink ref="I291" r:id="rId120"/>
    <hyperlink ref="I278" r:id="rId121"/>
    <hyperlink ref="I282" r:id="rId122" display="http://minuta.gestaourbana.prefeitura.sp.gov.br/piu-pacaembu/static/xls/piu-pacaembu_consulta_respostas_2018-02-08.zip"/>
    <hyperlink ref="I34" r:id="rId123" location="/"/>
    <hyperlink ref="I42" r:id="rId124"/>
    <hyperlink ref="I44" r:id="rId125"/>
    <hyperlink ref="I45" r:id="rId126"/>
    <hyperlink ref="I46" r:id="rId127"/>
    <hyperlink ref="I47" r:id="rId128"/>
    <hyperlink ref="I271" r:id="rId129" location="/"/>
    <hyperlink ref="I272" r:id="rId130"/>
    <hyperlink ref="I273" r:id="rId131"/>
    <hyperlink ref="I274" r:id="rId132"/>
    <hyperlink ref="I279" r:id="rId133"/>
    <hyperlink ref="I283" r:id="rId134" location="/consulta"/>
    <hyperlink ref="I398" r:id="rId135"/>
    <hyperlink ref="I411" r:id="rId136"/>
    <hyperlink ref="I399" r:id="rId137"/>
    <hyperlink ref="I412" r:id="rId138"/>
    <hyperlink ref="I388" r:id="rId139" location="/item-1"/>
    <hyperlink ref="I406" r:id="rId140" location="/item-1"/>
    <hyperlink ref="I419" r:id="rId141" location="/item-1"/>
    <hyperlink ref="I255" r:id="rId142"/>
    <hyperlink ref="I256" r:id="rId143"/>
    <hyperlink ref="I257" r:id="rId144"/>
    <hyperlink ref="I258" r:id="rId145"/>
    <hyperlink ref="I260" r:id="rId146"/>
    <hyperlink ref="I259" r:id="rId147"/>
    <hyperlink ref="I185" r:id="rId148"/>
    <hyperlink ref="I186" r:id="rId149"/>
    <hyperlink ref="I187" r:id="rId150"/>
    <hyperlink ref="I188" r:id="rId151"/>
    <hyperlink ref="I189" r:id="rId152"/>
    <hyperlink ref="I190" r:id="rId153"/>
    <hyperlink ref="I191" r:id="rId154"/>
    <hyperlink ref="I192" r:id="rId155"/>
    <hyperlink ref="I193" r:id="rId156"/>
    <hyperlink ref="I194" r:id="rId157"/>
    <hyperlink ref="I195" r:id="rId158"/>
    <hyperlink ref="I184" r:id="rId159"/>
    <hyperlink ref="I141" r:id="rId160"/>
    <hyperlink ref="I300" r:id="rId161"/>
    <hyperlink ref="I371" r:id="rId162"/>
    <hyperlink ref="I290" r:id="rId163"/>
    <hyperlink ref="I377" r:id="rId164"/>
    <hyperlink ref="I378" r:id="rId165"/>
    <hyperlink ref="I335" r:id="rId166"/>
    <hyperlink ref="I336" r:id="rId167"/>
    <hyperlink ref="I337" r:id="rId168"/>
    <hyperlink ref="I379" r:id="rId169"/>
    <hyperlink ref="I380" r:id="rId170"/>
    <hyperlink ref="I381" r:id="rId171"/>
    <hyperlink ref="I338" r:id="rId172"/>
    <hyperlink ref="I339" r:id="rId173"/>
    <hyperlink ref="I340" r:id="rId174"/>
    <hyperlink ref="I341" r:id="rId175"/>
    <hyperlink ref="I316" r:id="rId176"/>
    <hyperlink ref="I323" r:id="rId177"/>
    <hyperlink ref="L338" r:id="rId178"/>
    <hyperlink ref="I342" r:id="rId179"/>
    <hyperlink ref="I311" r:id="rId180"/>
    <hyperlink ref="I312" r:id="rId181"/>
    <hyperlink ref="I313" r:id="rId182"/>
    <hyperlink ref="I314" r:id="rId183"/>
    <hyperlink ref="I315" r:id="rId184"/>
    <hyperlink ref="I317" r:id="rId185"/>
    <hyperlink ref="I318" r:id="rId186"/>
    <hyperlink ref="I319" r:id="rId187"/>
    <hyperlink ref="I320" r:id="rId188"/>
    <hyperlink ref="I321" r:id="rId189"/>
    <hyperlink ref="I322" r:id="rId190"/>
    <hyperlink ref="I324" r:id="rId191"/>
    <hyperlink ref="I382" r:id="rId192"/>
    <hyperlink ref="I349" r:id="rId193"/>
    <hyperlink ref="I350" r:id="rId194"/>
    <hyperlink ref="I351" r:id="rId195"/>
    <hyperlink ref="I352" r:id="rId196"/>
    <hyperlink ref="I353" r:id="rId197"/>
    <hyperlink ref="I354" r:id="rId198"/>
    <hyperlink ref="I343" r:id="rId199"/>
    <hyperlink ref="I356" r:id="rId200" display="http://gestaourbana.prefeitura.sp.gov.br/18120-2/"/>
    <hyperlink ref="I358" r:id="rId201" display="http://gestaourbana.prefeitura.sp.gov.br/reuniao-com-representantes-dos-movimentos-de-moradia-da-regiao/"/>
    <hyperlink ref="I360" r:id="rId202" display="http://gestaourbana.prefeitura.sp.gov.br/noticias/conselho-municipal-de-politica-urbana-realiza-primeira-reuniao-ordinaria-com-novos-integrantes-eleitos/"/>
    <hyperlink ref="I325" r:id="rId203" display="http://gestaourbana.prefeitura.sp.gov.br/noticias/operacao-urbana-mooca-vila-carioca-encerra-ciclo-de-audiencias-publicas/"/>
    <hyperlink ref="I326" r:id="rId204" display="http://gestaourbana.prefeitura.sp.gov.br/noticias/segunda-audiencia-publica-da-operacao-urbana-mooca-vila-carioca-da-continuidade-a-discussao-sobre-o-licenciamento-ambiental-para-os-bairros-do-tamanduatei/"/>
    <hyperlink ref="I327" r:id="rId205" display="http://gestaourbana.prefeitura.sp.gov.br/noticias/primeira-audiencia-publica-da-operacao-urbana-mooca-vila-carioca-reune-180-pessoas/"/>
    <hyperlink ref="I372" r:id="rId206"/>
    <hyperlink ref="I373" r:id="rId207"/>
    <hyperlink ref="I374" r:id="rId208"/>
    <hyperlink ref="I376" r:id="rId209"/>
    <hyperlink ref="I369" r:id="rId210"/>
    <hyperlink ref="I375" r:id="rId211"/>
    <hyperlink ref="I344" r:id="rId212"/>
    <hyperlink ref="I144" r:id="rId213"/>
    <hyperlink ref="I161" r:id="rId214"/>
    <hyperlink ref="I156" r:id="rId215"/>
    <hyperlink ref="I157" r:id="rId216"/>
    <hyperlink ref="I158" r:id="rId217"/>
    <hyperlink ref="I145" r:id="rId218"/>
    <hyperlink ref="I146" r:id="rId219"/>
    <hyperlink ref="I148" r:id="rId220"/>
    <hyperlink ref="I147" r:id="rId221"/>
    <hyperlink ref="I170" r:id="rId222"/>
    <hyperlink ref="I165" r:id="rId223"/>
    <hyperlink ref="I164" r:id="rId224"/>
    <hyperlink ref="I163" r:id="rId225"/>
    <hyperlink ref="I162" r:id="rId226"/>
    <hyperlink ref="I111" r:id="rId227"/>
    <hyperlink ref="I113" r:id="rId228"/>
    <hyperlink ref="I112" r:id="rId229"/>
    <hyperlink ref="I110" r:id="rId230"/>
    <hyperlink ref="I109" r:id="rId231"/>
    <hyperlink ref="I108" r:id="rId232"/>
    <hyperlink ref="I103" r:id="rId233"/>
    <hyperlink ref="I104" r:id="rId234"/>
    <hyperlink ref="I106" r:id="rId235"/>
    <hyperlink ref="I107" r:id="rId236"/>
    <hyperlink ref="I105" r:id="rId237"/>
    <hyperlink ref="I142" r:id="rId238"/>
    <hyperlink ref="I365" r:id="rId239"/>
    <hyperlink ref="I366" r:id="rId240"/>
    <hyperlink ref="I367" r:id="rId241"/>
    <hyperlink ref="I368" r:id="rId242"/>
    <hyperlink ref="I348" r:id="rId243"/>
    <hyperlink ref="I160" r:id="rId244"/>
    <hyperlink ref="I262" r:id="rId245"/>
    <hyperlink ref="I264" r:id="rId246"/>
    <hyperlink ref="I3" r:id="rId247"/>
    <hyperlink ref="I425" r:id="rId248"/>
    <hyperlink ref="I426" r:id="rId249"/>
    <hyperlink ref="I427" r:id="rId250"/>
    <hyperlink ref="I428" r:id="rId251" location="/"/>
    <hyperlink ref="I431" r:id="rId252"/>
    <hyperlink ref="I430" r:id="rId253"/>
    <hyperlink ref="I12" r:id="rId254"/>
    <hyperlink ref="I18" r:id="rId255"/>
    <hyperlink ref="I307" r:id="rId256"/>
    <hyperlink ref="I308" r:id="rId257"/>
    <hyperlink ref="I432" r:id="rId258" location="/"/>
    <hyperlink ref="I442" r:id="rId259"/>
    <hyperlink ref="I443" r:id="rId260"/>
    <hyperlink ref="I462" r:id="rId261"/>
    <hyperlink ref="I464" r:id="rId262"/>
    <hyperlink ref="I471" r:id="rId263"/>
    <hyperlink ref="I473" r:id="rId264"/>
    <hyperlink ref="I474" r:id="rId265"/>
    <hyperlink ref="I472" r:id="rId266" location="/anhembi2"/>
    <hyperlink ref="I477" r:id="rId267"/>
    <hyperlink ref="I480" r:id="rId268"/>
    <hyperlink ref="I481" r:id="rId269"/>
    <hyperlink ref="I486" r:id="rId270"/>
    <hyperlink ref="I482" r:id="rId271"/>
    <hyperlink ref="I483" r:id="rId272"/>
    <hyperlink ref="I484" r:id="rId273"/>
    <hyperlink ref="I485" r:id="rId274"/>
    <hyperlink ref="I487" r:id="rId275"/>
    <hyperlink ref="I493" r:id="rId276"/>
    <hyperlink ref="I503" r:id="rId277"/>
    <hyperlink ref="I515" r:id="rId278" display="http://gestaourbana.prefeitura.sp.gov.br/wp-content/uploads/piu-monitoramento/PA_20160193579_6/PA"/>
    <hyperlink ref="I523" r:id="rId279" display="http://gestaourbana.prefeitura.sp.gov.br/wp-content/uploads/piu-monitoramento/PA_20160193579_6/PA"/>
    <hyperlink ref="I518" r:id="rId280" display="http://gestaourbana.prefeitura.sp.gov.br/wp-content/uploads/piu-monitoramento/PA_20160193579_6/PA"/>
    <hyperlink ref="I524" r:id="rId281" display="http://gestaourbana.prefeitura.sp.gov.br/wp-content/uploads/piu-monitoramento/PA_20160193579_6/PA"/>
    <hyperlink ref="I519" r:id="rId282" display="http://gestaourbana.prefeitura.sp.gov.br/wp-content/uploads/piu-monitoramento/PA_20160193579_6/PA"/>
    <hyperlink ref="I525" r:id="rId283" display="http://gestaourbana.prefeitura.sp.gov.br/wp-content/uploads/piu-monitoramento/PA_20160193579_6/PA"/>
    <hyperlink ref="I520" r:id="rId284" display="http://gestaourbana.prefeitura.sp.gov.br/wp-content/uploads/piu-monitoramento/PA_20160193579_6/PA"/>
    <hyperlink ref="I516" r:id="rId285" display="http://gestaourbana.prefeitura.sp.gov.br/wp-content/uploads/piu-monitoramento/PA_20160193579_6/PA"/>
    <hyperlink ref="I521" r:id="rId286" display="http://gestaourbana.prefeitura.sp.gov.br/wp-content/uploads/piu-monitoramento/PA_20160193579_6/PA"/>
    <hyperlink ref="I517" r:id="rId287" display="http://gestaourbana.prefeitura.sp.gov.br/wp-content/uploads/piu-monitoramento/PA_20160193579_6/PA"/>
    <hyperlink ref="I522" r:id="rId288" display="http://gestaourbana.prefeitura.sp.gov.br/wp-content/uploads/piu-monitoramento/PA_20160193579_6/PA"/>
    <hyperlink ref="I292" r:id="rId289"/>
    <hyperlink ref="I293" r:id="rId290"/>
    <hyperlink ref="I453" r:id="rId291"/>
    <hyperlink ref="I543" r:id="rId292"/>
    <hyperlink ref="I548" r:id="rId293"/>
    <hyperlink ref="H577" r:id="rId294" display="about:blank"/>
    <hyperlink ref="I584" r:id="rId295"/>
    <hyperlink ref="I585" r:id="rId296" display="https://esaj.tjsp.jus.br/cposg/show.do?processo.foro=990&amp;processo.codigo=RI00513JK0000"/>
    <hyperlink ref="I586" r:id="rId297"/>
    <hyperlink ref="I587" r:id="rId298"/>
    <hyperlink ref="I589" r:id="rId299"/>
    <hyperlink ref="I590" r:id="rId300"/>
    <hyperlink ref="I591" r:id="rId301"/>
    <hyperlink ref="I592" r:id="rId302"/>
    <hyperlink ref="I593" r:id="rId303"/>
    <hyperlink ref="I594" r:id="rId304"/>
    <hyperlink ref="I595" r:id="rId305"/>
    <hyperlink ref="I596" r:id="rId306"/>
    <hyperlink ref="I478" r:id="rId307"/>
    <hyperlink ref="I598" r:id="rId308"/>
    <hyperlink ref="I599" r:id="rId309"/>
    <hyperlink ref="I600" r:id="rId310"/>
    <hyperlink ref="I601" r:id="rId311"/>
    <hyperlink ref="I602" r:id="rId312"/>
    <hyperlink ref="I604" r:id="rId313"/>
    <hyperlink ref="I605" r:id="rId314"/>
    <hyperlink ref="I606" r:id="rId315"/>
    <hyperlink ref="I607" r:id="rId316"/>
    <hyperlink ref="I608" r:id="rId317"/>
    <hyperlink ref="I609" r:id="rId318"/>
    <hyperlink ref="I610" r:id="rId319"/>
    <hyperlink ref="I611" r:id="rId320"/>
    <hyperlink ref="I612" r:id="rId321"/>
    <hyperlink ref="I613" r:id="rId322"/>
    <hyperlink ref="I614" r:id="rId323"/>
    <hyperlink ref="I615" r:id="rId324"/>
    <hyperlink ref="I616" r:id="rId325" display="https://www.prefeitura.sp.gov.br/cidade/secretarias/upload/desenvolvimento_urbano/PIU MINHOCAO.pdf"/>
    <hyperlink ref="I617" r:id="rId326"/>
    <hyperlink ref="I618" r:id="rId327"/>
    <hyperlink ref="I621" r:id="rId328"/>
    <hyperlink ref="I622" r:id="rId329"/>
    <hyperlink ref="I623" r:id="rId330"/>
    <hyperlink ref="I624" r:id="rId331"/>
    <hyperlink ref="I619" r:id="rId332"/>
    <hyperlink ref="I620" r:id="rId333"/>
    <hyperlink ref="I627" r:id="rId334"/>
    <hyperlink ref="I629" r:id="rId335"/>
    <hyperlink ref="I628" r:id="rId336"/>
    <hyperlink ref="I603" r:id="rId337"/>
    <hyperlink ref="I630" r:id="rId338"/>
    <hyperlink ref="I631" r:id="rId339"/>
    <hyperlink ref="I625" r:id="rId340"/>
    <hyperlink ref="I626" r:id="rId341"/>
    <hyperlink ref="I632" r:id="rId342"/>
    <hyperlink ref="I634" r:id="rId343"/>
    <hyperlink ref="I636" r:id="rId344"/>
    <hyperlink ref="I635" r:id="rId345"/>
    <hyperlink ref="I637" r:id="rId346"/>
    <hyperlink ref="I638" r:id="rId347"/>
    <hyperlink ref="I639" r:id="rId348"/>
    <hyperlink ref="I640" r:id="rId349"/>
    <hyperlink ref="I641" r:id="rId350"/>
    <hyperlink ref="I643" r:id="rId351"/>
    <hyperlink ref="I644" r:id="rId352"/>
    <hyperlink ref="I645" r:id="rId353"/>
    <hyperlink ref="I646" r:id="rId354"/>
    <hyperlink ref="I647" r:id="rId355"/>
    <hyperlink ref="I650" r:id="rId356"/>
    <hyperlink ref="I649" r:id="rId357"/>
    <hyperlink ref="I651" r:id="rId358"/>
    <hyperlink ref="I652" r:id="rId359"/>
    <hyperlink ref="I653" r:id="rId360"/>
    <hyperlink ref="I648" r:id="rId361"/>
    <hyperlink ref="I655" r:id="rId362"/>
    <hyperlink ref="I656" r:id="rId363"/>
    <hyperlink ref="I660" r:id="rId364"/>
  </hyperlinks>
  <pageMargins left="0.511811024" right="0.511811024" top="0.78740157499999996" bottom="0.78740157499999996" header="0.31496062000000002" footer="0.31496062000000002"/>
  <pageSetup paperSize="9" orientation="portrait" horizontalDpi="4294967294" verticalDpi="4294967294" r:id="rId365"/>
  <ignoredErrors>
    <ignoredError sqref="B478" formula="1"/>
  </ignoredErrors>
  <legacyDrawing r:id="rId366"/>
</worksheet>
</file>

<file path=xl/worksheets/sheet4.xml><?xml version="1.0" encoding="utf-8"?>
<worksheet xmlns="http://schemas.openxmlformats.org/spreadsheetml/2006/main" xmlns:r="http://schemas.openxmlformats.org/officeDocument/2006/relationships">
  <sheetPr codeName="Plan8">
    <tabColor theme="6" tint="-0.499984740745262"/>
  </sheetPr>
  <dimension ref="A1:R445"/>
  <sheetViews>
    <sheetView workbookViewId="0">
      <selection activeCell="C34" sqref="C34"/>
    </sheetView>
  </sheetViews>
  <sheetFormatPr defaultRowHeight="15"/>
  <cols>
    <col min="2" max="2" width="10.42578125" style="31" bestFit="1" customWidth="1"/>
    <col min="3" max="3" width="24" style="31" bestFit="1" customWidth="1"/>
    <col min="4" max="4" width="9.140625" style="31"/>
    <col min="5" max="5" width="3.28515625" style="31" customWidth="1"/>
    <col min="6" max="6" width="17.42578125" style="31" customWidth="1"/>
    <col min="7" max="7" width="158.7109375" style="105" bestFit="1" customWidth="1"/>
    <col min="8" max="10" width="9.140625" style="31"/>
    <col min="11" max="11" width="27.5703125" style="31" bestFit="1" customWidth="1"/>
    <col min="12" max="12" width="100.140625" style="31" bestFit="1" customWidth="1"/>
    <col min="13" max="16" width="9.140625" style="31"/>
    <col min="17" max="17" width="28.5703125" style="31" customWidth="1"/>
    <col min="18" max="18" width="28.5703125" style="202" customWidth="1"/>
  </cols>
  <sheetData>
    <row r="1" spans="1:18" ht="15.75" thickBot="1">
      <c r="A1" s="5"/>
      <c r="B1" s="108" t="s">
        <v>366</v>
      </c>
      <c r="C1" s="107" t="s">
        <v>365</v>
      </c>
      <c r="E1" s="307" t="s">
        <v>27</v>
      </c>
      <c r="F1" s="307"/>
      <c r="G1" s="96" t="s">
        <v>74</v>
      </c>
      <c r="H1" s="61" t="s">
        <v>70</v>
      </c>
      <c r="I1" s="30" t="s">
        <v>71</v>
      </c>
      <c r="J1" s="93" t="s">
        <v>484</v>
      </c>
      <c r="K1" s="64" t="s">
        <v>72</v>
      </c>
      <c r="L1" s="3" t="s">
        <v>73</v>
      </c>
      <c r="M1" s="65" t="s">
        <v>366</v>
      </c>
      <c r="N1" s="70" t="s">
        <v>424</v>
      </c>
      <c r="O1" s="211"/>
      <c r="P1" s="210" t="s">
        <v>823</v>
      </c>
      <c r="Q1" s="208" t="s">
        <v>824</v>
      </c>
      <c r="R1" s="209" t="s">
        <v>822</v>
      </c>
    </row>
    <row r="2" spans="1:18" ht="15.75" thickBot="1">
      <c r="B2" s="109">
        <v>3</v>
      </c>
      <c r="C2" s="106" t="s">
        <v>363</v>
      </c>
      <c r="D2" s="32"/>
      <c r="E2" s="72"/>
      <c r="F2" s="32" t="s">
        <v>461</v>
      </c>
      <c r="G2" s="98" t="e">
        <f>VLOOKUP(hiperlinks!H2,[1]sup_hiperlinks!$E$10:$G$39,3,0)</f>
        <v>#N/A</v>
      </c>
      <c r="H2" s="62">
        <v>7</v>
      </c>
      <c r="I2" s="63">
        <v>2</v>
      </c>
      <c r="J2" s="63"/>
      <c r="K2" s="60" t="s">
        <v>24</v>
      </c>
      <c r="L2" s="54" t="s">
        <v>349</v>
      </c>
      <c r="M2" s="94">
        <v>4</v>
      </c>
      <c r="N2" s="32"/>
      <c r="O2" s="32"/>
      <c r="P2" s="32"/>
      <c r="Q2" s="32"/>
      <c r="R2" s="150"/>
    </row>
    <row r="3" spans="1:18">
      <c r="B3" s="168">
        <v>1</v>
      </c>
      <c r="C3" s="169" t="s">
        <v>361</v>
      </c>
      <c r="D3" s="32"/>
      <c r="E3" s="33"/>
      <c r="F3" s="34" t="s">
        <v>76</v>
      </c>
      <c r="G3" s="97" t="str">
        <f>VLOOKUP(hiperlinks!H3,[1]sup_hiperlinks!$E$10:$G$39,3,0)</f>
        <v>http://minutapiuriobranco.gestaourbana.prefeitura.sp.gov.br/wp-content/uploads/2016/04/PIU_RioBranco_ConsultaPublica_V03.pdf</v>
      </c>
      <c r="H3" s="62">
        <v>7</v>
      </c>
      <c r="I3" s="63">
        <v>2</v>
      </c>
      <c r="J3" s="63"/>
      <c r="K3" s="60" t="s">
        <v>79</v>
      </c>
      <c r="L3" s="54" t="s">
        <v>347</v>
      </c>
      <c r="M3" s="94">
        <v>2</v>
      </c>
      <c r="N3" s="32"/>
      <c r="O3" s="32"/>
      <c r="P3" s="32"/>
      <c r="Q3" s="32"/>
      <c r="R3" s="150"/>
    </row>
    <row r="4" spans="1:18">
      <c r="B4" s="109">
        <v>2</v>
      </c>
      <c r="C4" s="106" t="s">
        <v>362</v>
      </c>
      <c r="D4" s="32"/>
      <c r="E4" s="71"/>
      <c r="F4" s="35" t="s">
        <v>461</v>
      </c>
      <c r="G4" s="98" t="str">
        <f>VLOOKUP(hiperlinks!H4,[1]sup_hiperlinks!$E$10:$G$39,3,0)</f>
        <v>http://minutapiuriobranco.gestaourbana.prefeitura.sp.gov.br/wp-content/uploads/2016/04/PIU_RioBranco_ConsultaPublica_ANEXOI_reduzido.pdf</v>
      </c>
      <c r="H4" s="62">
        <v>7</v>
      </c>
      <c r="I4" s="63">
        <v>2</v>
      </c>
      <c r="J4" s="63"/>
      <c r="K4" s="60" t="s">
        <v>18</v>
      </c>
      <c r="L4" s="54" t="s">
        <v>348</v>
      </c>
      <c r="M4" s="94">
        <v>2</v>
      </c>
      <c r="N4" s="32"/>
      <c r="O4" s="32"/>
      <c r="P4" s="32"/>
      <c r="Q4" s="32"/>
      <c r="R4" s="150"/>
    </row>
    <row r="5" spans="1:18">
      <c r="B5" s="109">
        <v>4</v>
      </c>
      <c r="C5" s="106" t="s">
        <v>21</v>
      </c>
      <c r="D5" s="32"/>
      <c r="E5" s="73"/>
      <c r="F5" s="32" t="s">
        <v>461</v>
      </c>
      <c r="G5" s="98" t="e">
        <f>VLOOKUP(hiperlinks!H5,[1]sup_hiperlinks!$E$10:$G$39,3,0)</f>
        <v>#N/A</v>
      </c>
      <c r="H5" s="32"/>
      <c r="I5" s="32"/>
      <c r="J5" s="32"/>
      <c r="K5" s="32"/>
      <c r="L5" s="32"/>
      <c r="M5" s="32"/>
      <c r="N5" s="32"/>
      <c r="O5" s="32"/>
      <c r="P5" s="32"/>
      <c r="Q5" s="32"/>
      <c r="R5" s="150"/>
    </row>
    <row r="6" spans="1:18">
      <c r="B6" s="109">
        <v>5</v>
      </c>
      <c r="C6" s="106" t="s">
        <v>364</v>
      </c>
      <c r="D6" s="32"/>
      <c r="E6" s="32"/>
      <c r="F6" s="4"/>
      <c r="G6" s="98" t="str">
        <f>VLOOKUP(hiperlinks!H6,[1]sup_hiperlinks!$E$10:$G$39,3,0)</f>
        <v>http://gestaourbana.prefeitura.sp.gov.br/wp-content/uploads/2016/03/Contribui%C3%A7%C3%B5es.pdf</v>
      </c>
      <c r="H6" s="32"/>
      <c r="I6" s="32"/>
      <c r="J6" s="32"/>
      <c r="K6" s="32"/>
      <c r="L6" s="32"/>
      <c r="M6" s="32"/>
      <c r="N6" s="32"/>
      <c r="O6" s="32"/>
      <c r="P6" s="32"/>
      <c r="Q6" s="32"/>
      <c r="R6" s="150"/>
    </row>
    <row r="7" spans="1:18">
      <c r="B7" s="109">
        <v>6</v>
      </c>
      <c r="C7" s="106" t="s">
        <v>726</v>
      </c>
      <c r="D7" s="32"/>
      <c r="E7" s="32"/>
      <c r="F7" s="4"/>
      <c r="G7" s="98" t="e">
        <f>VLOOKUP(hiperlinks!H7,[1]sup_hiperlinks!$E$5:$I$39,5,0)</f>
        <v>#N/A</v>
      </c>
      <c r="H7" s="32"/>
      <c r="I7" s="32"/>
      <c r="J7" s="32"/>
      <c r="K7" s="32"/>
      <c r="L7" s="32"/>
      <c r="M7" s="32"/>
      <c r="N7" s="32"/>
      <c r="O7" s="32"/>
      <c r="P7" s="32"/>
      <c r="Q7" s="32"/>
      <c r="R7" s="180"/>
    </row>
    <row r="8" spans="1:18">
      <c r="B8" s="172">
        <v>7</v>
      </c>
      <c r="C8" s="170" t="s">
        <v>394</v>
      </c>
      <c r="D8" s="32"/>
      <c r="E8" s="32"/>
      <c r="F8" s="4"/>
      <c r="G8" s="98"/>
      <c r="H8" s="32"/>
      <c r="I8" s="32"/>
      <c r="J8" s="32"/>
      <c r="K8" s="32"/>
      <c r="L8" s="32"/>
      <c r="M8" s="32"/>
      <c r="N8" s="32"/>
      <c r="O8" s="32"/>
      <c r="P8" s="32"/>
      <c r="Q8" s="32"/>
      <c r="R8" s="150"/>
    </row>
    <row r="9" spans="1:18" ht="15.75" thickBot="1">
      <c r="B9" s="173">
        <v>200</v>
      </c>
      <c r="C9" s="171" t="s">
        <v>920</v>
      </c>
      <c r="D9" s="4"/>
      <c r="E9" s="32"/>
      <c r="F9" s="4"/>
      <c r="G9" s="98"/>
      <c r="H9" s="32"/>
      <c r="I9" s="32"/>
      <c r="J9" s="32"/>
      <c r="K9" s="32"/>
      <c r="L9" s="32"/>
      <c r="M9" s="32"/>
      <c r="N9" s="32"/>
      <c r="O9" s="32"/>
      <c r="P9" s="32"/>
      <c r="Q9" s="32" t="s">
        <v>825</v>
      </c>
      <c r="R9" s="187" t="s">
        <v>444</v>
      </c>
    </row>
    <row r="10" spans="1:18" ht="15.75" thickBot="1">
      <c r="B10" s="110" t="s">
        <v>560</v>
      </c>
      <c r="C10" s="111" t="s">
        <v>4</v>
      </c>
      <c r="D10" s="4"/>
      <c r="E10" s="32"/>
      <c r="F10" s="4"/>
      <c r="G10" s="98"/>
      <c r="H10" s="32"/>
      <c r="I10" s="32"/>
      <c r="J10" s="32"/>
      <c r="K10" s="32"/>
      <c r="L10" s="32"/>
      <c r="M10" s="32"/>
      <c r="N10" s="32"/>
      <c r="O10" s="32"/>
      <c r="P10" s="32"/>
      <c r="Q10" s="32" t="s">
        <v>826</v>
      </c>
      <c r="R10" s="187" t="s">
        <v>445</v>
      </c>
    </row>
    <row r="11" spans="1:18">
      <c r="B11" s="160">
        <v>1</v>
      </c>
      <c r="C11" s="162" t="s">
        <v>373</v>
      </c>
      <c r="D11" s="4"/>
      <c r="E11" s="308" t="s">
        <v>81</v>
      </c>
      <c r="F11" s="309"/>
      <c r="G11" s="98"/>
      <c r="H11" s="32"/>
      <c r="I11" s="32"/>
      <c r="J11" s="32"/>
      <c r="K11" s="32"/>
      <c r="L11" s="32"/>
      <c r="M11" s="32"/>
      <c r="N11" s="32"/>
      <c r="O11" s="32"/>
      <c r="P11" s="32"/>
      <c r="Q11" s="32" t="s">
        <v>827</v>
      </c>
      <c r="R11" s="187" t="s">
        <v>446</v>
      </c>
    </row>
    <row r="12" spans="1:18">
      <c r="B12" s="160">
        <v>2</v>
      </c>
      <c r="C12" s="161" t="s">
        <v>8</v>
      </c>
      <c r="D12" s="4"/>
      <c r="E12" s="310">
        <v>43220</v>
      </c>
      <c r="F12" s="311"/>
      <c r="G12" s="98"/>
      <c r="H12" s="32"/>
      <c r="I12" s="32"/>
      <c r="J12" s="32"/>
      <c r="K12" s="32"/>
      <c r="L12" s="32"/>
      <c r="M12" s="32"/>
      <c r="N12" s="32"/>
      <c r="O12" s="32"/>
      <c r="P12" s="32"/>
      <c r="Q12" s="32" t="s">
        <v>828</v>
      </c>
      <c r="R12" s="187" t="s">
        <v>447</v>
      </c>
    </row>
    <row r="13" spans="1:18">
      <c r="B13" s="160">
        <v>3</v>
      </c>
      <c r="C13" s="162" t="s">
        <v>375</v>
      </c>
      <c r="D13" s="4"/>
      <c r="E13" s="32"/>
      <c r="F13" s="4"/>
      <c r="G13" s="98"/>
      <c r="H13" s="32"/>
      <c r="I13" s="32"/>
      <c r="J13" s="32"/>
      <c r="K13" s="32"/>
      <c r="L13" s="32"/>
      <c r="M13" s="32"/>
      <c r="N13" s="32"/>
      <c r="O13" s="32"/>
      <c r="P13" s="32"/>
      <c r="Q13" s="32" t="s">
        <v>829</v>
      </c>
      <c r="R13" s="187" t="s">
        <v>448</v>
      </c>
    </row>
    <row r="14" spans="1:18">
      <c r="B14" s="160">
        <v>4</v>
      </c>
      <c r="C14" s="162" t="s">
        <v>378</v>
      </c>
      <c r="D14" s="4"/>
      <c r="E14" s="32"/>
      <c r="F14" s="4"/>
      <c r="G14" s="98" t="e">
        <f>VLOOKUP(hiperlinks!H14,[1]sup_hiperlinks!$E$5:$I$39,5,0)</f>
        <v>#N/A</v>
      </c>
      <c r="H14" s="32"/>
      <c r="I14" s="32"/>
      <c r="J14" s="32"/>
      <c r="K14" s="32"/>
      <c r="L14" s="32"/>
      <c r="M14" s="32"/>
      <c r="N14" s="32"/>
      <c r="O14" s="32"/>
      <c r="P14" s="32"/>
      <c r="Q14" s="32" t="s">
        <v>830</v>
      </c>
      <c r="R14" s="187" t="s">
        <v>449</v>
      </c>
    </row>
    <row r="15" spans="1:18">
      <c r="B15" s="160">
        <v>5</v>
      </c>
      <c r="C15" s="162" t="s">
        <v>380</v>
      </c>
      <c r="D15" s="4"/>
      <c r="E15" s="32"/>
      <c r="F15" s="4"/>
      <c r="G15" s="98" t="str">
        <f>VLOOKUP(hiperlinks!H15,[1]sup_hiperlinks!$E$5:$I$39,5,0)</f>
        <v>http://minuta.gestaourbana.prefeitura.sp.gov.br/piu-leopoldina/wp-content/uploads/2016/08/02_MIP_PIU_Vila_Leopoldina-Villa-Lobos_diagnostico_e_programa.pdf</v>
      </c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150"/>
    </row>
    <row r="16" spans="1:18">
      <c r="B16" s="80"/>
      <c r="C16" s="81"/>
      <c r="D16" s="4"/>
      <c r="E16" s="32"/>
      <c r="F16" s="4"/>
      <c r="G16" s="98" t="str">
        <f>VLOOKUP(hiperlinks!H16,[1]sup_hiperlinks!$E$5:$I$39,5,0)</f>
        <v>http://minuta.gestaourbana.prefeitura.sp.gov.br/piu-leopoldina/wp-content/uploads/2016/08/03_MIP_PIU_Vila_Leopoldina-Villa-Lobos_mapas.pdf</v>
      </c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150"/>
    </row>
    <row r="17" spans="2:18">
      <c r="B17" s="160">
        <v>7</v>
      </c>
      <c r="C17" s="161" t="s">
        <v>457</v>
      </c>
      <c r="D17" s="32"/>
      <c r="E17" s="32"/>
      <c r="F17" s="4"/>
      <c r="G17" s="98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150"/>
    </row>
    <row r="18" spans="2:18">
      <c r="B18" s="160">
        <v>8</v>
      </c>
      <c r="C18" s="161" t="s">
        <v>382</v>
      </c>
      <c r="D18" s="32"/>
      <c r="E18" s="32"/>
      <c r="F18" s="4"/>
      <c r="G18" s="98" t="e">
        <f>VLOOKUP(hiperlinks!H18,[1]sup_hiperlinks!$E$5:$I$39,5,0)</f>
        <v>#N/A</v>
      </c>
      <c r="H18" s="32"/>
      <c r="I18" s="32"/>
      <c r="J18" s="32"/>
      <c r="K18" s="32"/>
      <c r="L18" s="32"/>
      <c r="M18" s="32"/>
      <c r="N18" s="32"/>
      <c r="O18" s="32"/>
      <c r="P18" s="32"/>
      <c r="Q18" s="32" t="str">
        <f>$P$1&amp;R18&amp;$Q$1</f>
        <v>http://gestaourbana.prefeitura.sp.gov.br/wp-content/uploads/piu-monitoramento/VL2_34_Consulta_DOC.pdf</v>
      </c>
      <c r="R18" s="184" t="s">
        <v>879</v>
      </c>
    </row>
    <row r="19" spans="2:18">
      <c r="B19" s="160">
        <v>9</v>
      </c>
      <c r="C19" s="161" t="s">
        <v>383</v>
      </c>
      <c r="D19" s="32"/>
      <c r="E19" s="32"/>
      <c r="F19" s="4"/>
      <c r="G19" s="98" t="str">
        <f>VLOOKUP(hiperlinks!H19,[1]sup_hiperlinks!$E$5:$I$39,5,0)</f>
        <v>http://minuta.gestaourbana.prefeitura.sp.gov.br/piu-leopoldina/</v>
      </c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150"/>
    </row>
    <row r="20" spans="2:18">
      <c r="B20" s="160">
        <v>10</v>
      </c>
      <c r="C20" s="161" t="s">
        <v>10</v>
      </c>
      <c r="D20" s="32"/>
      <c r="E20" s="32"/>
      <c r="F20" s="4"/>
      <c r="G20" s="98" t="str">
        <f>VLOOKUP(hiperlinks!H20,[1]sup_hiperlinks!$E$5:$I$39,5,0)</f>
        <v>http://gestaourbana.prefeitura.sp.gov.br/wp-content/uploads/2016/03/PIU-Leopoldina.pdf</v>
      </c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150"/>
    </row>
    <row r="21" spans="2:18">
      <c r="B21" s="160">
        <v>11</v>
      </c>
      <c r="C21" s="162" t="s">
        <v>459</v>
      </c>
      <c r="D21" s="32"/>
      <c r="E21" s="32"/>
      <c r="F21" s="4"/>
      <c r="G21" s="98" t="e">
        <f>VLOOKUP(hiperlinks!H21,[1]sup_hiperlinks!$E$5:$I$39,5,0)</f>
        <v>#N/A</v>
      </c>
      <c r="H21" s="32"/>
      <c r="I21" s="32"/>
      <c r="J21" s="32"/>
      <c r="K21" s="32"/>
      <c r="L21" s="32"/>
      <c r="M21" s="32"/>
      <c r="N21" s="32"/>
      <c r="O21" s="32"/>
      <c r="P21" s="32"/>
      <c r="Q21" s="32" t="s">
        <v>831</v>
      </c>
      <c r="R21" s="128" t="s">
        <v>562</v>
      </c>
    </row>
    <row r="22" spans="2:18">
      <c r="B22" s="160">
        <v>12</v>
      </c>
      <c r="C22" s="162" t="s">
        <v>385</v>
      </c>
      <c r="D22" s="32"/>
      <c r="E22" s="32"/>
      <c r="F22" s="4"/>
      <c r="G22" s="98" t="str">
        <f>[1]sup_hiperlinks!J20</f>
        <v>http://gestaourbana.prefeitura.sp.gov.br/wp-content/uploads/2016/03/PIU_VL_AudienciaPublica_01_11_Proponente.pdf</v>
      </c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150"/>
    </row>
    <row r="23" spans="2:18">
      <c r="B23" s="160">
        <v>16</v>
      </c>
      <c r="C23" s="161" t="s">
        <v>428</v>
      </c>
      <c r="D23" s="32"/>
      <c r="E23" s="32"/>
      <c r="F23" s="4"/>
      <c r="G23" s="98" t="str">
        <f>VLOOKUP(hiperlinks!H23,[1]sup_hiperlinks!$E$5:$I$39,5,0)</f>
        <v>http://gestaourbana.prefeitura.sp.gov.br/wp-content/uploads/2016/03/PIU_VL_AudienciaPublica_01_11_SPURB-2.pdf</v>
      </c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150"/>
    </row>
    <row r="24" spans="2:18">
      <c r="B24" s="160">
        <v>17</v>
      </c>
      <c r="C24" s="161" t="s">
        <v>474</v>
      </c>
      <c r="D24" s="32"/>
      <c r="E24" s="32"/>
      <c r="F24" s="4"/>
      <c r="G24" s="98" t="str">
        <f>VLOOKUP(hiperlinks!H24,[1]sup_hiperlinks!$E$5:$I$39,5,0)</f>
        <v>http://gestaourbana.prefeitura.sp.gov.br/wp-content/uploads/2016/03/Lista-de-Presen%C3%A7a-Sem-contato.pdf</v>
      </c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150"/>
    </row>
    <row r="25" spans="2:18" ht="30">
      <c r="B25" s="160">
        <v>18</v>
      </c>
      <c r="C25" s="161" t="s">
        <v>475</v>
      </c>
      <c r="D25" s="32"/>
      <c r="E25" s="32"/>
      <c r="F25" s="4"/>
      <c r="G25" s="98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150"/>
    </row>
    <row r="26" spans="2:18" ht="30">
      <c r="B26" s="160">
        <v>19</v>
      </c>
      <c r="C26" s="161" t="s">
        <v>476</v>
      </c>
      <c r="D26" s="32"/>
      <c r="E26" s="32"/>
      <c r="F26" s="4"/>
      <c r="G26" s="98"/>
      <c r="H26" s="32"/>
      <c r="I26" s="32"/>
      <c r="J26" s="32"/>
      <c r="K26" s="32"/>
      <c r="L26" s="32"/>
      <c r="M26" s="32"/>
      <c r="N26" s="32"/>
      <c r="O26" s="32"/>
      <c r="P26" s="32"/>
      <c r="Q26" s="32" t="s">
        <v>832</v>
      </c>
      <c r="R26" s="187" t="s">
        <v>450</v>
      </c>
    </row>
    <row r="27" spans="2:18" ht="24">
      <c r="B27" s="82">
        <v>13</v>
      </c>
      <c r="C27" s="112" t="s">
        <v>386</v>
      </c>
      <c r="D27" s="32"/>
      <c r="E27" s="74"/>
      <c r="F27" s="95"/>
      <c r="G27" s="98"/>
      <c r="H27" s="32"/>
      <c r="I27" s="32"/>
      <c r="J27" s="32"/>
      <c r="K27" s="32"/>
      <c r="L27" s="32"/>
      <c r="M27" s="32"/>
      <c r="N27" s="32"/>
      <c r="O27" s="32"/>
      <c r="P27" s="32"/>
      <c r="Q27" s="32" t="s">
        <v>833</v>
      </c>
      <c r="R27" s="187" t="s">
        <v>451</v>
      </c>
    </row>
    <row r="28" spans="2:18">
      <c r="B28" s="82">
        <v>14</v>
      </c>
      <c r="C28" s="112" t="s">
        <v>387</v>
      </c>
      <c r="D28" s="32"/>
      <c r="E28" s="32"/>
      <c r="F28" s="4"/>
      <c r="G28" s="98"/>
      <c r="H28" s="32"/>
      <c r="I28" s="32"/>
      <c r="J28" s="32"/>
      <c r="K28" s="32"/>
      <c r="L28" s="32"/>
      <c r="M28" s="32"/>
      <c r="N28" s="32"/>
      <c r="O28" s="32"/>
      <c r="P28" s="32"/>
      <c r="Q28" s="32" t="s">
        <v>834</v>
      </c>
      <c r="R28" s="187" t="s">
        <v>452</v>
      </c>
    </row>
    <row r="29" spans="2:18">
      <c r="B29" s="82">
        <v>15</v>
      </c>
      <c r="C29" s="112" t="s">
        <v>388</v>
      </c>
      <c r="D29" s="32"/>
      <c r="E29" s="32"/>
      <c r="F29" s="4"/>
      <c r="G29" s="98"/>
      <c r="H29" s="32"/>
      <c r="I29" s="32"/>
      <c r="J29" s="32"/>
      <c r="K29" s="32"/>
      <c r="L29" s="32"/>
      <c r="M29" s="32"/>
      <c r="N29" s="32"/>
      <c r="O29" s="32"/>
      <c r="P29" s="32"/>
      <c r="Q29" s="32" t="s">
        <v>832</v>
      </c>
      <c r="R29" s="187" t="s">
        <v>450</v>
      </c>
    </row>
    <row r="30" spans="2:18">
      <c r="B30" s="160">
        <v>20</v>
      </c>
      <c r="C30" s="161" t="s">
        <v>1211</v>
      </c>
      <c r="D30" s="32"/>
      <c r="E30" s="32"/>
      <c r="F30" s="4"/>
      <c r="G30" s="98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187"/>
    </row>
    <row r="31" spans="2:18">
      <c r="B31" s="160">
        <v>21</v>
      </c>
      <c r="C31" s="161" t="s">
        <v>1314</v>
      </c>
      <c r="D31" s="32"/>
      <c r="E31" s="32"/>
      <c r="F31" s="4"/>
      <c r="G31" s="98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187"/>
    </row>
    <row r="32" spans="2:18" ht="15.75" thickBot="1">
      <c r="B32" s="251" t="s">
        <v>1113</v>
      </c>
      <c r="C32" s="250" t="s">
        <v>1112</v>
      </c>
      <c r="D32" s="32"/>
      <c r="E32" s="32"/>
      <c r="F32" s="4"/>
      <c r="G32" s="98"/>
      <c r="H32" s="32"/>
      <c r="I32" s="32"/>
      <c r="J32" s="32"/>
      <c r="K32" s="32"/>
      <c r="L32" s="32"/>
      <c r="M32" s="32"/>
      <c r="N32" s="32"/>
      <c r="O32" s="32"/>
      <c r="P32" s="32"/>
      <c r="Q32" s="32" t="s">
        <v>828</v>
      </c>
      <c r="R32" s="187" t="s">
        <v>447</v>
      </c>
    </row>
    <row r="33" spans="2:18" ht="15.75" thickBot="1">
      <c r="B33" s="220" t="s">
        <v>49</v>
      </c>
      <c r="C33" s="221" t="s">
        <v>50</v>
      </c>
      <c r="D33" s="32"/>
      <c r="E33" s="32"/>
      <c r="F33" s="4"/>
      <c r="G33" s="98"/>
      <c r="H33" s="32"/>
      <c r="I33" s="32"/>
      <c r="J33" s="32"/>
      <c r="K33" s="32"/>
      <c r="L33" s="32"/>
      <c r="M33" s="32"/>
      <c r="N33" s="32"/>
      <c r="O33" s="32"/>
      <c r="P33" s="32"/>
      <c r="Q33" s="32" t="s">
        <v>835</v>
      </c>
      <c r="R33" s="203" t="s">
        <v>563</v>
      </c>
    </row>
    <row r="34" spans="2:18">
      <c r="B34" s="222">
        <v>1</v>
      </c>
      <c r="C34" s="223" t="s">
        <v>570</v>
      </c>
      <c r="D34" s="32"/>
      <c r="E34" s="32"/>
      <c r="F34" s="4"/>
      <c r="G34" s="98"/>
      <c r="H34" s="32"/>
      <c r="I34" s="32"/>
      <c r="J34" s="32"/>
      <c r="K34" s="32"/>
      <c r="L34" s="32"/>
      <c r="M34" s="32"/>
      <c r="N34" s="32"/>
      <c r="O34" s="32"/>
      <c r="P34" s="32"/>
      <c r="Q34" s="32" t="s">
        <v>836</v>
      </c>
      <c r="R34" s="204" t="s">
        <v>453</v>
      </c>
    </row>
    <row r="35" spans="2:18">
      <c r="B35" s="142">
        <v>2</v>
      </c>
      <c r="C35" s="143" t="s">
        <v>455</v>
      </c>
      <c r="D35" s="32"/>
      <c r="E35" s="32"/>
      <c r="F35" s="4"/>
      <c r="G35" s="98"/>
      <c r="H35" s="32"/>
      <c r="I35" s="32"/>
      <c r="J35" s="32"/>
      <c r="K35" s="32"/>
      <c r="L35" s="32"/>
      <c r="M35" s="32"/>
      <c r="N35" s="32"/>
      <c r="O35" s="32"/>
      <c r="P35" s="32"/>
      <c r="Q35" s="32" t="s">
        <v>837</v>
      </c>
      <c r="R35" s="204" t="s">
        <v>454</v>
      </c>
    </row>
    <row r="36" spans="2:18">
      <c r="B36" s="142">
        <v>3</v>
      </c>
      <c r="C36" s="143" t="s">
        <v>456</v>
      </c>
      <c r="D36" s="32"/>
      <c r="E36" s="32"/>
      <c r="F36" s="4"/>
      <c r="G36" s="98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154"/>
    </row>
    <row r="37" spans="2:18">
      <c r="B37" s="142">
        <v>4</v>
      </c>
      <c r="C37" s="143" t="s">
        <v>778</v>
      </c>
      <c r="D37" s="32"/>
      <c r="E37" s="32"/>
      <c r="F37" s="4"/>
      <c r="G37" s="98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150"/>
    </row>
    <row r="38" spans="2:18">
      <c r="B38" s="142">
        <v>5</v>
      </c>
      <c r="C38" s="143" t="s">
        <v>571</v>
      </c>
      <c r="D38" s="32"/>
      <c r="E38" s="32"/>
      <c r="F38" s="4"/>
      <c r="G38" s="98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150"/>
    </row>
    <row r="39" spans="2:18">
      <c r="B39" s="142">
        <v>6</v>
      </c>
      <c r="C39" s="143" t="s">
        <v>572</v>
      </c>
      <c r="D39" s="32"/>
      <c r="E39" s="32"/>
      <c r="F39" s="4"/>
      <c r="G39" s="98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150"/>
    </row>
    <row r="40" spans="2:18">
      <c r="B40" s="142">
        <v>7</v>
      </c>
      <c r="C40" s="143" t="s">
        <v>573</v>
      </c>
      <c r="D40" s="32"/>
      <c r="E40" s="32"/>
      <c r="F40" s="4"/>
      <c r="G40" s="98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150"/>
    </row>
    <row r="41" spans="2:18">
      <c r="B41" s="142">
        <v>8</v>
      </c>
      <c r="C41" s="143" t="s">
        <v>379</v>
      </c>
      <c r="D41" s="32"/>
      <c r="E41" s="32"/>
      <c r="F41" s="4"/>
      <c r="G41" s="98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150"/>
    </row>
    <row r="42" spans="2:18" ht="15.75" thickBot="1">
      <c r="B42" s="224">
        <v>11</v>
      </c>
      <c r="C42" s="225" t="s">
        <v>970</v>
      </c>
      <c r="D42" s="32"/>
      <c r="E42" s="32"/>
      <c r="F42" s="4"/>
      <c r="G42" s="98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150"/>
    </row>
    <row r="43" spans="2:18">
      <c r="B43" s="144" t="s">
        <v>367</v>
      </c>
      <c r="C43" s="143" t="s">
        <v>574</v>
      </c>
      <c r="D43" s="32"/>
      <c r="E43" s="32"/>
      <c r="F43" s="4"/>
      <c r="G43" s="98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150"/>
    </row>
    <row r="44" spans="2:18">
      <c r="B44" s="144" t="s">
        <v>371</v>
      </c>
      <c r="C44" s="145" t="s">
        <v>575</v>
      </c>
      <c r="D44" s="37"/>
      <c r="E44" s="32"/>
      <c r="F44" s="4"/>
      <c r="G44" s="99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150"/>
    </row>
    <row r="45" spans="2:18">
      <c r="B45" s="144" t="s">
        <v>372</v>
      </c>
      <c r="C45" s="145" t="s">
        <v>576</v>
      </c>
      <c r="D45" s="37"/>
      <c r="E45" s="32"/>
      <c r="F45" s="4"/>
      <c r="G45" s="99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181"/>
    </row>
    <row r="46" spans="2:18" ht="15.75" thickBot="1">
      <c r="B46" s="146" t="s">
        <v>368</v>
      </c>
      <c r="C46" s="147" t="s">
        <v>577</v>
      </c>
      <c r="D46" s="37"/>
      <c r="E46" s="32"/>
      <c r="F46" s="4"/>
      <c r="G46" s="99"/>
      <c r="H46" s="32"/>
      <c r="I46" s="32"/>
      <c r="J46" s="32"/>
      <c r="K46" s="32"/>
      <c r="L46" s="32"/>
      <c r="M46" s="32"/>
      <c r="N46" s="32"/>
      <c r="O46" s="32"/>
      <c r="P46" s="32"/>
      <c r="Q46" s="32" t="s">
        <v>838</v>
      </c>
      <c r="R46" s="139" t="s">
        <v>564</v>
      </c>
    </row>
    <row r="47" spans="2:18">
      <c r="B47" s="144">
        <v>200</v>
      </c>
      <c r="C47" s="145" t="s">
        <v>920</v>
      </c>
      <c r="D47" s="37"/>
      <c r="E47" s="32"/>
      <c r="F47" s="4"/>
      <c r="G47" s="99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181"/>
    </row>
    <row r="48" spans="2:18">
      <c r="B48" s="144">
        <v>300</v>
      </c>
      <c r="C48" s="145" t="s">
        <v>1104</v>
      </c>
      <c r="D48" s="37"/>
      <c r="E48" s="32"/>
      <c r="F48" s="4"/>
      <c r="G48" s="99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181"/>
    </row>
    <row r="49" spans="2:18" ht="15.75" thickBot="1">
      <c r="B49" s="146">
        <v>400</v>
      </c>
      <c r="C49" s="147" t="s">
        <v>1105</v>
      </c>
      <c r="D49" s="37"/>
      <c r="E49" s="32"/>
      <c r="F49" s="4"/>
      <c r="G49" s="99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181"/>
    </row>
    <row r="50" spans="2:18">
      <c r="B50" s="37"/>
      <c r="C50" s="37"/>
      <c r="D50" s="37"/>
      <c r="E50" s="32"/>
      <c r="F50" s="4"/>
      <c r="G50" s="99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181"/>
    </row>
    <row r="51" spans="2:18">
      <c r="B51" s="37"/>
      <c r="C51" s="37"/>
      <c r="D51" s="37"/>
      <c r="E51" s="32"/>
      <c r="F51" s="4"/>
      <c r="G51" s="99"/>
      <c r="H51" s="32"/>
      <c r="I51" s="32"/>
      <c r="J51" s="32"/>
      <c r="K51" s="32"/>
      <c r="L51" s="32"/>
      <c r="M51" s="32"/>
      <c r="N51" s="32"/>
      <c r="O51" s="32"/>
      <c r="P51" s="32"/>
      <c r="Q51" s="32" t="s">
        <v>839</v>
      </c>
      <c r="R51" s="133" t="s">
        <v>617</v>
      </c>
    </row>
    <row r="52" spans="2:18">
      <c r="B52" s="37"/>
      <c r="C52" s="37"/>
      <c r="D52" s="37"/>
      <c r="E52" s="32"/>
      <c r="F52" s="4"/>
      <c r="G52" s="99"/>
      <c r="H52" s="32"/>
      <c r="I52" s="32"/>
      <c r="J52" s="32"/>
      <c r="K52" s="32"/>
      <c r="L52" s="32"/>
      <c r="M52" s="32"/>
      <c r="N52" s="32"/>
      <c r="O52" s="32"/>
      <c r="P52" s="32"/>
      <c r="Q52" s="32" t="s">
        <v>840</v>
      </c>
      <c r="R52" s="133" t="s">
        <v>620</v>
      </c>
    </row>
    <row r="53" spans="2:18">
      <c r="B53" s="37"/>
      <c r="C53" s="37"/>
      <c r="D53" s="37"/>
      <c r="E53" s="32"/>
      <c r="F53" s="4"/>
      <c r="G53" s="99"/>
      <c r="H53" s="32"/>
      <c r="I53" s="32"/>
      <c r="J53" s="32"/>
      <c r="K53" s="32"/>
      <c r="L53" s="32"/>
      <c r="M53" s="32"/>
      <c r="N53" s="32"/>
      <c r="O53" s="32"/>
      <c r="P53" s="32"/>
      <c r="Q53" s="32" t="s">
        <v>841</v>
      </c>
      <c r="R53" s="133" t="s">
        <v>619</v>
      </c>
    </row>
    <row r="54" spans="2:18">
      <c r="B54" s="37"/>
      <c r="C54" s="37"/>
      <c r="D54" s="37"/>
      <c r="E54" s="32"/>
      <c r="F54" s="4"/>
      <c r="G54" s="99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180"/>
    </row>
    <row r="55" spans="2:18">
      <c r="B55" s="37"/>
      <c r="C55" s="37"/>
      <c r="D55" s="37"/>
      <c r="E55" s="32"/>
      <c r="F55" s="4"/>
      <c r="G55" s="99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154"/>
    </row>
    <row r="56" spans="2:18">
      <c r="B56" s="37"/>
      <c r="C56" s="37"/>
      <c r="D56" s="37"/>
      <c r="E56" s="32"/>
      <c r="F56" s="4"/>
      <c r="G56" s="99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154"/>
    </row>
    <row r="57" spans="2:18">
      <c r="B57" s="37"/>
      <c r="C57" s="37"/>
      <c r="D57" s="37"/>
      <c r="E57" s="32"/>
      <c r="F57" s="4"/>
      <c r="G57" s="99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154"/>
    </row>
    <row r="58" spans="2:18">
      <c r="B58" s="37"/>
      <c r="C58" s="37"/>
      <c r="D58" s="37"/>
      <c r="E58" s="32"/>
      <c r="F58" s="4"/>
      <c r="G58" s="99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154"/>
    </row>
    <row r="59" spans="2:18">
      <c r="B59" s="37"/>
      <c r="C59" s="37"/>
      <c r="D59" s="37"/>
      <c r="E59" s="32"/>
      <c r="F59" s="4"/>
      <c r="G59" s="99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154"/>
    </row>
    <row r="60" spans="2:18">
      <c r="B60" s="37"/>
      <c r="C60" s="37"/>
      <c r="D60" s="37"/>
      <c r="E60" s="32"/>
      <c r="F60" s="4"/>
      <c r="G60" s="99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154"/>
    </row>
    <row r="61" spans="2:18">
      <c r="B61" s="37"/>
      <c r="C61" s="37"/>
      <c r="D61" s="37"/>
      <c r="E61" s="32"/>
      <c r="F61" s="4"/>
      <c r="G61" s="99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154"/>
    </row>
    <row r="62" spans="2:18">
      <c r="B62" s="37"/>
      <c r="C62" s="37"/>
      <c r="D62" s="37"/>
      <c r="E62" s="32"/>
      <c r="F62" s="4"/>
      <c r="G62" s="99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154"/>
    </row>
    <row r="63" spans="2:18">
      <c r="B63" s="37"/>
      <c r="C63" s="37"/>
      <c r="D63" s="37"/>
      <c r="E63" s="32"/>
      <c r="F63" s="4"/>
      <c r="G63" s="99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154"/>
    </row>
    <row r="64" spans="2:18">
      <c r="B64" s="37"/>
      <c r="C64" s="37"/>
      <c r="D64" s="37"/>
      <c r="E64" s="32"/>
      <c r="F64" s="4"/>
      <c r="G64" s="99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154"/>
    </row>
    <row r="65" spans="2:18">
      <c r="B65" s="37"/>
      <c r="C65" s="37"/>
      <c r="D65" s="37"/>
      <c r="E65" s="32"/>
      <c r="F65" s="4"/>
      <c r="G65" s="99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154"/>
    </row>
    <row r="66" spans="2:18">
      <c r="B66" s="37"/>
      <c r="C66" s="37"/>
      <c r="D66" s="37"/>
      <c r="E66" s="32"/>
      <c r="F66" s="4"/>
      <c r="G66" s="99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154"/>
    </row>
    <row r="67" spans="2:18">
      <c r="B67" s="37"/>
      <c r="C67" s="37"/>
      <c r="D67" s="37"/>
      <c r="E67" s="32"/>
      <c r="F67" s="4"/>
      <c r="G67" s="99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154"/>
    </row>
    <row r="68" spans="2:18">
      <c r="B68" s="37"/>
      <c r="C68" s="37"/>
      <c r="D68" s="37"/>
      <c r="E68" s="32"/>
      <c r="F68" s="4"/>
      <c r="G68" s="99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154"/>
    </row>
    <row r="69" spans="2:18">
      <c r="B69" s="37"/>
      <c r="C69" s="37"/>
      <c r="D69" s="37"/>
      <c r="E69" s="32"/>
      <c r="F69" s="4"/>
      <c r="G69" s="99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154"/>
    </row>
    <row r="70" spans="2:18">
      <c r="B70" s="37"/>
      <c r="C70" s="37"/>
      <c r="D70" s="37"/>
      <c r="E70" s="32"/>
      <c r="F70" s="4"/>
      <c r="G70" s="99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154"/>
    </row>
    <row r="71" spans="2:18">
      <c r="B71" s="37"/>
      <c r="C71" s="37"/>
      <c r="D71" s="37"/>
      <c r="E71" s="32"/>
      <c r="F71" s="4"/>
      <c r="G71" s="99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154"/>
    </row>
    <row r="72" spans="2:18">
      <c r="B72" s="37"/>
      <c r="C72" s="37"/>
      <c r="D72" s="37"/>
      <c r="E72" s="32"/>
      <c r="F72" s="4"/>
      <c r="G72" s="99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154"/>
    </row>
    <row r="73" spans="2:18">
      <c r="B73" s="37"/>
      <c r="C73" s="37"/>
      <c r="D73" s="37"/>
      <c r="E73" s="32"/>
      <c r="F73" s="4"/>
      <c r="G73" s="99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155"/>
    </row>
    <row r="74" spans="2:18">
      <c r="B74" s="37"/>
      <c r="C74" s="37"/>
      <c r="D74" s="37"/>
      <c r="E74" s="32"/>
      <c r="F74" s="4"/>
      <c r="G74" s="99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155"/>
    </row>
    <row r="75" spans="2:18">
      <c r="B75" s="37"/>
      <c r="C75" s="37"/>
      <c r="D75" s="37"/>
      <c r="E75" s="32"/>
      <c r="F75" s="4"/>
      <c r="G75" s="99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154"/>
    </row>
    <row r="76" spans="2:18">
      <c r="B76" s="37"/>
      <c r="C76" s="37"/>
      <c r="D76" s="37"/>
      <c r="E76" s="32"/>
      <c r="F76" s="4"/>
      <c r="G76" s="99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155"/>
    </row>
    <row r="77" spans="2:18">
      <c r="B77" s="37"/>
      <c r="C77" s="37"/>
      <c r="D77" s="37"/>
      <c r="E77" s="32"/>
      <c r="F77" s="4"/>
      <c r="G77" s="99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155"/>
    </row>
    <row r="78" spans="2:18">
      <c r="B78" s="37"/>
      <c r="C78" s="37"/>
      <c r="D78" s="37"/>
      <c r="E78" s="32"/>
      <c r="F78" s="4"/>
      <c r="G78" s="99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155"/>
    </row>
    <row r="79" spans="2:18">
      <c r="B79" s="37"/>
      <c r="C79" s="37"/>
      <c r="D79" s="37"/>
      <c r="E79" s="32"/>
      <c r="F79" s="4"/>
      <c r="G79" s="99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155"/>
    </row>
    <row r="80" spans="2:18">
      <c r="B80" s="37"/>
      <c r="C80" s="37"/>
      <c r="D80" s="37"/>
      <c r="E80" s="32"/>
      <c r="F80" s="4"/>
      <c r="G80" s="99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155"/>
    </row>
    <row r="81" spans="2:18">
      <c r="B81" s="37"/>
      <c r="C81" s="37"/>
      <c r="D81" s="37"/>
      <c r="E81" s="32"/>
      <c r="F81" s="4"/>
      <c r="G81" s="99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155"/>
    </row>
    <row r="82" spans="2:18">
      <c r="B82" s="37"/>
      <c r="C82" s="37"/>
      <c r="D82" s="37"/>
      <c r="E82" s="32"/>
      <c r="F82" s="4"/>
      <c r="G82" s="99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155"/>
    </row>
    <row r="83" spans="2:18">
      <c r="B83" s="37"/>
      <c r="C83" s="37"/>
      <c r="D83" s="37"/>
      <c r="E83" s="32"/>
      <c r="F83" s="4"/>
      <c r="G83" s="99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155"/>
    </row>
    <row r="84" spans="2:18">
      <c r="B84" s="37"/>
      <c r="C84" s="37"/>
      <c r="D84" s="37"/>
      <c r="E84" s="32"/>
      <c r="F84" s="4"/>
      <c r="G84" s="99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155"/>
    </row>
    <row r="85" spans="2:18">
      <c r="B85" s="37"/>
      <c r="C85" s="37"/>
      <c r="D85" s="37"/>
      <c r="E85" s="32"/>
      <c r="F85" s="4"/>
      <c r="G85" s="99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155"/>
    </row>
    <row r="86" spans="2:18">
      <c r="B86" s="37"/>
      <c r="C86" s="37"/>
      <c r="D86" s="37"/>
      <c r="E86" s="32"/>
      <c r="F86" s="4"/>
      <c r="G86" s="99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155"/>
    </row>
    <row r="87" spans="2:18">
      <c r="B87" s="37"/>
      <c r="C87" s="37"/>
      <c r="D87" s="37"/>
      <c r="E87" s="32"/>
      <c r="F87" s="4"/>
      <c r="G87" s="99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155"/>
    </row>
    <row r="88" spans="2:18">
      <c r="B88" s="37"/>
      <c r="C88" s="37"/>
      <c r="D88" s="37"/>
      <c r="E88" s="32"/>
      <c r="F88" s="4"/>
      <c r="G88" s="99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155"/>
    </row>
    <row r="89" spans="2:18">
      <c r="B89" s="37"/>
      <c r="C89" s="37"/>
      <c r="D89" s="37"/>
      <c r="E89" s="32"/>
      <c r="F89" s="4"/>
      <c r="G89" s="99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155"/>
    </row>
    <row r="90" spans="2:18">
      <c r="B90" s="37"/>
      <c r="C90" s="37"/>
      <c r="D90" s="37"/>
      <c r="E90" s="32"/>
      <c r="F90" s="4"/>
      <c r="G90" s="99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155"/>
    </row>
    <row r="91" spans="2:18">
      <c r="B91" s="37"/>
      <c r="C91" s="37"/>
      <c r="D91" s="37"/>
      <c r="E91" s="32"/>
      <c r="F91" s="4"/>
      <c r="G91" s="99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155"/>
    </row>
    <row r="92" spans="2:18">
      <c r="B92" s="32"/>
      <c r="C92" s="32"/>
      <c r="D92" s="32"/>
      <c r="E92" s="32"/>
      <c r="F92" s="4"/>
      <c r="G92" s="99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155"/>
    </row>
    <row r="93" spans="2:18">
      <c r="B93" s="32"/>
      <c r="C93" s="32"/>
      <c r="D93" s="32"/>
      <c r="E93" s="32"/>
      <c r="F93" s="4"/>
      <c r="G93" s="99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155"/>
    </row>
    <row r="94" spans="2:18">
      <c r="B94" s="32"/>
      <c r="C94" s="32"/>
      <c r="D94" s="32"/>
      <c r="E94" s="32"/>
      <c r="F94" s="4"/>
      <c r="G94" s="99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155"/>
    </row>
    <row r="95" spans="2:18">
      <c r="B95" s="32"/>
      <c r="C95" s="32"/>
      <c r="D95" s="32"/>
      <c r="E95" s="32"/>
      <c r="F95" s="4"/>
      <c r="G95" s="99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155"/>
    </row>
    <row r="96" spans="2:18">
      <c r="B96" s="4"/>
      <c r="C96" s="4"/>
      <c r="D96" s="32"/>
      <c r="E96" s="32"/>
      <c r="F96" s="4"/>
      <c r="G96" s="99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155"/>
    </row>
    <row r="97" spans="2:18">
      <c r="B97" s="4"/>
      <c r="C97" s="55"/>
      <c r="D97" s="32"/>
      <c r="E97" s="32"/>
      <c r="F97" s="4"/>
      <c r="G97" s="99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155"/>
    </row>
    <row r="98" spans="2:18">
      <c r="B98" s="32"/>
      <c r="C98" s="32"/>
      <c r="D98" s="32"/>
      <c r="E98" s="32"/>
      <c r="F98" s="4"/>
      <c r="G98" s="99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155"/>
    </row>
    <row r="99" spans="2:18">
      <c r="B99" s="32"/>
      <c r="C99" s="32"/>
      <c r="D99" s="32"/>
      <c r="E99" s="32"/>
      <c r="F99" s="4"/>
      <c r="G99" s="99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155"/>
    </row>
    <row r="100" spans="2:18">
      <c r="B100" s="32"/>
      <c r="C100" s="32"/>
      <c r="D100" s="32"/>
      <c r="E100" s="32"/>
      <c r="F100" s="4"/>
      <c r="G100" s="98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155"/>
    </row>
    <row r="101" spans="2:18">
      <c r="B101" s="32"/>
      <c r="C101" s="32"/>
      <c r="D101" s="32"/>
      <c r="E101" s="32"/>
      <c r="F101" s="4"/>
      <c r="G101" s="98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155"/>
    </row>
    <row r="102" spans="2:18">
      <c r="B102" s="4"/>
      <c r="C102" s="4"/>
      <c r="D102" s="32"/>
      <c r="E102" s="32"/>
      <c r="F102" s="4"/>
      <c r="G102" s="98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155"/>
    </row>
    <row r="103" spans="2:18">
      <c r="B103" s="32"/>
      <c r="C103" s="32"/>
      <c r="D103" s="32"/>
      <c r="E103" s="32"/>
      <c r="F103" s="4"/>
      <c r="G103" s="98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150"/>
    </row>
    <row r="104" spans="2:18">
      <c r="B104" s="32"/>
      <c r="C104" s="32"/>
      <c r="D104" s="32"/>
      <c r="E104" s="32"/>
      <c r="F104" s="4"/>
      <c r="G104" s="98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156"/>
    </row>
    <row r="105" spans="2:18">
      <c r="B105" s="4"/>
      <c r="C105" s="4"/>
      <c r="D105" s="32"/>
      <c r="E105" s="32"/>
      <c r="F105" s="4"/>
      <c r="G105" s="98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156"/>
    </row>
    <row r="106" spans="2:18">
      <c r="B106" s="32"/>
      <c r="C106" s="32"/>
      <c r="D106" s="32"/>
      <c r="E106" s="32"/>
      <c r="F106" s="4"/>
      <c r="G106" s="98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165"/>
    </row>
    <row r="107" spans="2:18">
      <c r="B107" s="32"/>
      <c r="C107" s="32"/>
      <c r="D107" s="32"/>
      <c r="E107" s="32"/>
      <c r="F107" s="4"/>
      <c r="G107" s="98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165"/>
    </row>
    <row r="108" spans="2:18">
      <c r="B108" s="4"/>
      <c r="C108" s="4"/>
      <c r="D108" s="32"/>
      <c r="E108" s="32"/>
      <c r="F108" s="4"/>
      <c r="G108" s="98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165"/>
    </row>
    <row r="109" spans="2:18">
      <c r="B109" s="32"/>
      <c r="C109" s="32"/>
      <c r="D109" s="32"/>
      <c r="E109" s="32"/>
      <c r="F109" s="4"/>
      <c r="G109" s="98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165"/>
    </row>
    <row r="110" spans="2:18">
      <c r="B110" s="32"/>
      <c r="C110" s="32"/>
      <c r="D110" s="32"/>
      <c r="E110" s="32"/>
      <c r="F110" s="4"/>
      <c r="G110" s="98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165"/>
    </row>
    <row r="111" spans="2:18">
      <c r="B111" s="32"/>
      <c r="C111" s="32"/>
      <c r="D111" s="32"/>
      <c r="E111" s="32"/>
      <c r="F111" s="4"/>
      <c r="G111" s="98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165"/>
    </row>
    <row r="112" spans="2:18">
      <c r="B112" s="32"/>
      <c r="C112" s="32"/>
      <c r="D112" s="32"/>
      <c r="E112" s="32"/>
      <c r="F112" s="4"/>
      <c r="G112" s="98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165"/>
    </row>
    <row r="113" spans="2:18">
      <c r="B113" s="32"/>
      <c r="C113" s="32"/>
      <c r="D113" s="32"/>
      <c r="E113" s="32"/>
      <c r="F113" s="4"/>
      <c r="G113" s="98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165"/>
    </row>
    <row r="114" spans="2:18">
      <c r="B114" s="32"/>
      <c r="C114" s="32"/>
      <c r="D114" s="32"/>
      <c r="E114" s="32"/>
      <c r="F114" s="4"/>
      <c r="G114" s="98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165"/>
    </row>
    <row r="115" spans="2:18">
      <c r="B115" s="32"/>
      <c r="C115" s="34"/>
      <c r="D115" s="32"/>
      <c r="E115" s="32"/>
      <c r="F115" s="4"/>
      <c r="G115" s="98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165"/>
    </row>
    <row r="116" spans="2:18">
      <c r="B116" s="32"/>
      <c r="C116" s="32"/>
      <c r="D116" s="32"/>
      <c r="E116" s="32"/>
      <c r="F116" s="4"/>
      <c r="G116" s="98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165"/>
    </row>
    <row r="117" spans="2:18">
      <c r="B117" s="32"/>
      <c r="C117" s="32"/>
      <c r="D117" s="32"/>
      <c r="E117" s="32"/>
      <c r="F117" s="4"/>
      <c r="G117" s="98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154"/>
    </row>
    <row r="118" spans="2:18">
      <c r="B118" s="32"/>
      <c r="C118" s="32"/>
      <c r="D118" s="32"/>
      <c r="E118" s="32"/>
      <c r="F118" s="4"/>
      <c r="G118" s="99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154"/>
    </row>
    <row r="119" spans="2:18">
      <c r="B119" s="32"/>
      <c r="C119" s="32"/>
      <c r="D119" s="32"/>
      <c r="E119" s="32"/>
      <c r="F119" s="4"/>
      <c r="G119" s="99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154"/>
    </row>
    <row r="120" spans="2:18">
      <c r="B120" s="32"/>
      <c r="C120" s="32"/>
      <c r="D120" s="32"/>
      <c r="E120" s="32"/>
      <c r="F120" s="4"/>
      <c r="G120" s="99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154"/>
    </row>
    <row r="121" spans="2:18">
      <c r="B121" s="32"/>
      <c r="C121" s="32"/>
      <c r="D121" s="32"/>
      <c r="E121" s="32"/>
      <c r="F121" s="4"/>
      <c r="G121" s="99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154"/>
    </row>
    <row r="122" spans="2:18">
      <c r="B122" s="32"/>
      <c r="C122" s="32"/>
      <c r="D122" s="32"/>
      <c r="E122" s="32"/>
      <c r="F122" s="4"/>
      <c r="G122" s="99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154"/>
    </row>
    <row r="123" spans="2:18">
      <c r="B123" s="32"/>
      <c r="C123" s="32"/>
      <c r="D123" s="32"/>
      <c r="E123" s="32"/>
      <c r="F123" s="4"/>
      <c r="G123" s="98" t="e">
        <f>VLOOKUP(hiperlinks!H120,[1]sup_hiperlinks!$E$5:$L$40,8,0)</f>
        <v>#N/A</v>
      </c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154"/>
    </row>
    <row r="124" spans="2:18">
      <c r="B124" s="32"/>
      <c r="C124" s="32"/>
      <c r="D124" s="32"/>
      <c r="E124" s="32"/>
      <c r="F124" s="4"/>
      <c r="G124" s="98" t="e">
        <f>VLOOKUP(hiperlinks!H121,[1]sup_hiperlinks!$E$5:$L$40,8,0)</f>
        <v>#N/A</v>
      </c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154"/>
    </row>
    <row r="125" spans="2:18">
      <c r="B125" s="32"/>
      <c r="C125" s="32"/>
      <c r="D125" s="32"/>
      <c r="E125" s="32"/>
      <c r="F125" s="4"/>
      <c r="G125" s="98" t="e">
        <f>VLOOKUP(hiperlinks!H122,[1]sup_hiperlinks!$E$5:$L$40,8,0)</f>
        <v>#N/A</v>
      </c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154"/>
    </row>
    <row r="126" spans="2:18">
      <c r="B126" s="32"/>
      <c r="C126" s="32"/>
      <c r="D126" s="32"/>
      <c r="E126" s="32"/>
      <c r="F126" s="4"/>
      <c r="G126" s="98" t="e">
        <f>VLOOKUP(hiperlinks!H123,[1]sup_hiperlinks!$E$5:$L$40,8,0)</f>
        <v>#N/A</v>
      </c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154"/>
    </row>
    <row r="127" spans="2:18">
      <c r="B127" s="32"/>
      <c r="C127" s="32"/>
      <c r="D127" s="32"/>
      <c r="E127" s="32"/>
      <c r="F127" s="4"/>
      <c r="G127" s="98" t="e">
        <f>VLOOKUP(hiperlinks!H124,[1]sup_hiperlinks!$E$5:$L$40,8,0)</f>
        <v>#N/A</v>
      </c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154"/>
    </row>
    <row r="128" spans="2:18">
      <c r="B128" s="32"/>
      <c r="C128" s="32"/>
      <c r="D128" s="32"/>
      <c r="E128" s="32"/>
      <c r="F128" s="4"/>
      <c r="G128" s="98" t="e">
        <f>VLOOKUP(hiperlinks!H125,[1]sup_hiperlinks!$E$5:$L$40,8,0)</f>
        <v>#N/A</v>
      </c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154"/>
    </row>
    <row r="129" spans="2:18">
      <c r="B129" s="32"/>
      <c r="C129" s="32"/>
      <c r="D129" s="32"/>
      <c r="E129" s="32"/>
      <c r="F129" s="4"/>
      <c r="G129" s="98" t="e">
        <f>VLOOKUP(hiperlinks!H126,[1]sup_hiperlinks!$E$5:$L$40,8,0)</f>
        <v>#N/A</v>
      </c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154"/>
    </row>
    <row r="130" spans="2:18">
      <c r="B130" s="32"/>
      <c r="C130" s="32"/>
      <c r="D130" s="32"/>
      <c r="E130" s="32"/>
      <c r="F130" s="4"/>
      <c r="G130" s="98" t="e">
        <f>VLOOKUP(hiperlinks!H127,[1]sup_hiperlinks!$E$5:$L$40,8,0)</f>
        <v>#N/A</v>
      </c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154"/>
    </row>
    <row r="131" spans="2:18">
      <c r="B131" s="32"/>
      <c r="C131" s="32"/>
      <c r="D131" s="32"/>
      <c r="E131" s="32"/>
      <c r="F131" s="4"/>
      <c r="G131" s="98" t="e">
        <f>VLOOKUP(hiperlinks!H128,[1]sup_hiperlinks!$E$5:$L$40,8,0)</f>
        <v>#N/A</v>
      </c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154"/>
    </row>
    <row r="132" spans="2:18">
      <c r="B132" s="32"/>
      <c r="C132" s="32"/>
      <c r="D132" s="32"/>
      <c r="E132" s="32"/>
      <c r="F132" s="4"/>
      <c r="G132" s="98" t="e">
        <f>VLOOKUP(hiperlinks!H129,[1]sup_hiperlinks!$E$5:$L$40,8,0)</f>
        <v>#N/A</v>
      </c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154"/>
    </row>
    <row r="133" spans="2:18">
      <c r="B133" s="32"/>
      <c r="C133" s="32"/>
      <c r="D133" s="32"/>
      <c r="E133" s="32"/>
      <c r="F133" s="4"/>
      <c r="G133" s="98" t="e">
        <f>VLOOKUP(hiperlinks!H130,[1]sup_hiperlinks!$E$5:$L$40,8,0)</f>
        <v>#N/A</v>
      </c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154"/>
    </row>
    <row r="134" spans="2:18">
      <c r="B134" s="32"/>
      <c r="C134" s="32"/>
      <c r="D134" s="32"/>
      <c r="E134" s="32"/>
      <c r="F134" s="4"/>
      <c r="G134" s="98" t="e">
        <f>VLOOKUP(hiperlinks!H131,[1]sup_hiperlinks!$E$5:$L$40,8,0)</f>
        <v>#N/A</v>
      </c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154"/>
    </row>
    <row r="135" spans="2:18">
      <c r="B135" s="32"/>
      <c r="C135" s="32"/>
      <c r="D135" s="32"/>
      <c r="E135" s="32"/>
      <c r="F135" s="4"/>
      <c r="G135" s="98" t="e">
        <f>VLOOKUP(hiperlinks!H132,[1]sup_hiperlinks!$E$5:$L$40,8,0)</f>
        <v>#N/A</v>
      </c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154"/>
    </row>
    <row r="136" spans="2:18">
      <c r="B136" s="32"/>
      <c r="C136" s="32"/>
      <c r="D136" s="32"/>
      <c r="E136" s="32"/>
      <c r="F136" s="4"/>
      <c r="G136" s="98" t="e">
        <f>VLOOKUP(hiperlinks!H133,[1]sup_hiperlinks!$E$5:$L$40,8,0)</f>
        <v>#N/A</v>
      </c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150"/>
    </row>
    <row r="137" spans="2:18">
      <c r="B137" s="32"/>
      <c r="C137" s="32"/>
      <c r="D137" s="32"/>
      <c r="E137" s="32"/>
      <c r="F137" s="4"/>
      <c r="G137" s="98" t="e">
        <f>VLOOKUP(hiperlinks!H134,[1]sup_hiperlinks!$E$5:$L$40,8,0)</f>
        <v>#N/A</v>
      </c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154"/>
    </row>
    <row r="138" spans="2:18">
      <c r="B138" s="32"/>
      <c r="C138" s="32"/>
      <c r="D138" s="32"/>
      <c r="E138" s="32"/>
      <c r="F138" s="4"/>
      <c r="G138" s="98" t="e">
        <f>VLOOKUP(hiperlinks!H135,[1]sup_hiperlinks!$E$5:$L$40,8,0)</f>
        <v>#N/A</v>
      </c>
      <c r="H138" s="32"/>
      <c r="I138" s="32"/>
      <c r="J138" s="32"/>
      <c r="K138" s="32"/>
      <c r="L138" s="32"/>
      <c r="M138" s="32"/>
      <c r="N138" s="32"/>
      <c r="O138" s="32"/>
      <c r="P138" s="32"/>
      <c r="Q138" s="32"/>
      <c r="R138" s="154"/>
    </row>
    <row r="139" spans="2:18">
      <c r="B139" s="32"/>
      <c r="C139" s="32"/>
      <c r="D139" s="32"/>
      <c r="E139" s="32"/>
      <c r="F139" s="4"/>
      <c r="G139" s="100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154"/>
    </row>
    <row r="140" spans="2:18">
      <c r="B140" s="32"/>
      <c r="C140" s="32"/>
      <c r="D140" s="32"/>
      <c r="E140" s="32"/>
      <c r="F140" s="4"/>
      <c r="G140" s="100"/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150"/>
    </row>
    <row r="141" spans="2:18">
      <c r="B141" s="32"/>
      <c r="C141" s="32"/>
      <c r="D141" s="32"/>
      <c r="E141" s="32"/>
      <c r="F141" s="4"/>
      <c r="G141" s="101"/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150"/>
    </row>
    <row r="142" spans="2:18">
      <c r="B142" s="32"/>
      <c r="C142" s="32"/>
      <c r="D142" s="32"/>
      <c r="E142" s="32"/>
      <c r="F142" s="4"/>
      <c r="G142" s="101"/>
      <c r="H142" s="32"/>
      <c r="I142" s="32"/>
      <c r="J142" s="32"/>
      <c r="K142" s="32"/>
      <c r="L142" s="32"/>
      <c r="M142" s="32"/>
      <c r="N142" s="32"/>
      <c r="O142" s="32"/>
      <c r="P142" s="32"/>
      <c r="Q142" s="32"/>
      <c r="R142" s="150"/>
    </row>
    <row r="143" spans="2:18">
      <c r="B143" s="32"/>
      <c r="C143" s="32"/>
      <c r="D143" s="32"/>
      <c r="E143" s="32"/>
      <c r="F143" s="4"/>
      <c r="G143" s="101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150"/>
    </row>
    <row r="144" spans="2:18">
      <c r="B144" s="32"/>
      <c r="C144" s="32"/>
      <c r="D144" s="32"/>
      <c r="E144" s="32"/>
      <c r="F144" s="4"/>
      <c r="G144" s="101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185"/>
    </row>
    <row r="145" spans="2:18">
      <c r="B145" s="32"/>
      <c r="C145" s="32"/>
      <c r="D145" s="32"/>
      <c r="E145" s="32"/>
      <c r="F145" s="4"/>
      <c r="G145" s="101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165"/>
    </row>
    <row r="146" spans="2:18">
      <c r="B146" s="32"/>
      <c r="C146" s="32"/>
      <c r="D146" s="32"/>
      <c r="E146" s="32"/>
      <c r="F146" s="4"/>
      <c r="G146" s="101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165"/>
    </row>
    <row r="147" spans="2:18">
      <c r="B147" s="32"/>
      <c r="C147" s="32"/>
      <c r="D147" s="32"/>
      <c r="E147" s="32"/>
      <c r="F147" s="4"/>
      <c r="G147" s="101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165"/>
    </row>
    <row r="148" spans="2:18">
      <c r="B148" s="32"/>
      <c r="C148" s="32"/>
      <c r="D148" s="32"/>
      <c r="E148" s="32"/>
      <c r="F148" s="4"/>
      <c r="G148" s="101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165"/>
    </row>
    <row r="149" spans="2:18">
      <c r="B149" s="32"/>
      <c r="C149" s="32"/>
      <c r="D149" s="32"/>
      <c r="E149" s="32"/>
      <c r="F149" s="4"/>
      <c r="G149" s="101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165"/>
    </row>
    <row r="150" spans="2:18">
      <c r="B150" s="32"/>
      <c r="C150" s="32"/>
      <c r="D150" s="32"/>
      <c r="E150" s="32"/>
      <c r="F150" s="4"/>
      <c r="G150" s="101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165"/>
    </row>
    <row r="151" spans="2:18">
      <c r="B151" s="32"/>
      <c r="C151" s="32"/>
      <c r="D151" s="32"/>
      <c r="E151" s="32"/>
      <c r="F151" s="4"/>
      <c r="G151" s="101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165"/>
    </row>
    <row r="152" spans="2:18">
      <c r="B152" s="32"/>
      <c r="C152" s="32"/>
      <c r="D152" s="32"/>
      <c r="E152" s="32"/>
      <c r="F152" s="4"/>
      <c r="G152" s="101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133"/>
    </row>
    <row r="153" spans="2:18">
      <c r="B153" s="32"/>
      <c r="C153" s="32"/>
      <c r="D153" s="32"/>
      <c r="E153" s="32"/>
      <c r="F153" s="4"/>
      <c r="G153" s="101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133"/>
    </row>
    <row r="154" spans="2:18">
      <c r="B154" s="32"/>
      <c r="C154" s="32"/>
      <c r="D154" s="32"/>
      <c r="E154" s="32"/>
      <c r="F154" s="4"/>
      <c r="G154" s="101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133"/>
    </row>
    <row r="155" spans="2:18">
      <c r="B155" s="32"/>
      <c r="C155" s="32"/>
      <c r="D155" s="32"/>
      <c r="E155" s="32"/>
      <c r="F155" s="4"/>
      <c r="G155" s="101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133"/>
    </row>
    <row r="156" spans="2:18">
      <c r="B156" s="32"/>
      <c r="C156" s="32"/>
      <c r="D156" s="32"/>
      <c r="E156" s="32"/>
      <c r="F156" s="4"/>
      <c r="G156" s="101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133"/>
    </row>
    <row r="157" spans="2:18">
      <c r="B157" s="32"/>
      <c r="C157" s="32"/>
      <c r="D157" s="32"/>
      <c r="E157" s="32"/>
      <c r="F157" s="4"/>
      <c r="G157" s="101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133"/>
    </row>
    <row r="158" spans="2:18">
      <c r="B158" s="32"/>
      <c r="C158" s="32"/>
      <c r="D158" s="32"/>
      <c r="E158" s="32"/>
      <c r="F158" s="4"/>
      <c r="G158" s="101"/>
      <c r="H158" s="32"/>
      <c r="I158" s="32"/>
      <c r="J158" s="32"/>
      <c r="K158" s="32"/>
      <c r="L158" s="32"/>
      <c r="M158" s="32"/>
      <c r="N158" s="32"/>
      <c r="O158" s="32"/>
      <c r="P158" s="32"/>
      <c r="Q158" s="32"/>
      <c r="R158" s="133"/>
    </row>
    <row r="159" spans="2:18">
      <c r="B159" s="32"/>
      <c r="C159" s="32"/>
      <c r="D159" s="32"/>
      <c r="E159" s="32"/>
      <c r="F159" s="4"/>
      <c r="G159" s="101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165"/>
    </row>
    <row r="160" spans="2:18">
      <c r="B160" s="32"/>
      <c r="C160" s="32"/>
      <c r="D160" s="32"/>
      <c r="E160" s="32"/>
      <c r="F160" s="32"/>
      <c r="G160" s="102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165"/>
    </row>
    <row r="161" spans="2:18">
      <c r="B161" s="32"/>
      <c r="C161" s="32"/>
      <c r="D161" s="32"/>
      <c r="E161" s="32"/>
      <c r="F161" s="32"/>
      <c r="G161" s="10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165"/>
    </row>
    <row r="162" spans="2:18">
      <c r="B162" s="32"/>
      <c r="C162" s="32"/>
      <c r="D162" s="32"/>
      <c r="E162" s="32"/>
      <c r="F162" s="32"/>
      <c r="G162" s="102"/>
      <c r="H162" s="32"/>
      <c r="I162" s="32"/>
      <c r="J162" s="32"/>
      <c r="K162" s="32"/>
      <c r="L162" s="32"/>
      <c r="M162" s="32"/>
      <c r="N162" s="32"/>
      <c r="O162" s="32"/>
      <c r="P162" s="32"/>
      <c r="Q162" s="32" t="s">
        <v>842</v>
      </c>
      <c r="R162" s="186" t="s">
        <v>793</v>
      </c>
    </row>
    <row r="163" spans="2:18">
      <c r="B163" s="32"/>
      <c r="C163" s="32"/>
      <c r="D163" s="32"/>
      <c r="E163" s="32"/>
      <c r="F163" s="32"/>
      <c r="G163" s="10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165"/>
    </row>
    <row r="164" spans="2:18">
      <c r="B164" s="32"/>
      <c r="C164" s="32"/>
      <c r="D164" s="32"/>
      <c r="E164" s="32"/>
      <c r="F164" s="32"/>
      <c r="G164" s="102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165"/>
    </row>
    <row r="165" spans="2:18">
      <c r="B165" s="32"/>
      <c r="C165" s="32"/>
      <c r="D165" s="32"/>
      <c r="E165" s="32"/>
      <c r="F165" s="32"/>
      <c r="G165" s="102"/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165"/>
    </row>
    <row r="166" spans="2:18">
      <c r="B166" s="32"/>
      <c r="C166" s="32"/>
      <c r="D166" s="32"/>
      <c r="E166" s="32"/>
      <c r="F166" s="32"/>
      <c r="G166" s="102"/>
      <c r="H166" s="32"/>
      <c r="I166" s="32"/>
      <c r="J166" s="32"/>
      <c r="K166" s="32"/>
      <c r="L166" s="32"/>
      <c r="M166" s="32"/>
      <c r="N166" s="32"/>
      <c r="O166" s="32"/>
      <c r="P166" s="32"/>
      <c r="Q166" s="32"/>
      <c r="R166" s="165"/>
    </row>
    <row r="167" spans="2:18">
      <c r="B167" s="32"/>
      <c r="C167" s="32"/>
      <c r="D167" s="32"/>
      <c r="E167" s="32"/>
      <c r="F167" s="32"/>
      <c r="G167" s="102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165"/>
    </row>
    <row r="168" spans="2:18">
      <c r="B168" s="32"/>
      <c r="C168" s="32"/>
      <c r="D168" s="32"/>
      <c r="E168" s="32"/>
      <c r="F168" s="32"/>
      <c r="G168" s="102"/>
      <c r="H168" s="32"/>
      <c r="I168" s="32"/>
      <c r="J168" s="32"/>
      <c r="K168" s="32"/>
      <c r="L168" s="32"/>
      <c r="M168" s="32"/>
      <c r="N168" s="32"/>
      <c r="O168" s="32"/>
      <c r="P168" s="32"/>
      <c r="Q168" s="32"/>
      <c r="R168" s="165"/>
    </row>
    <row r="169" spans="2:18">
      <c r="B169" s="32"/>
      <c r="C169" s="32"/>
      <c r="D169" s="32"/>
      <c r="E169" s="32"/>
      <c r="F169" s="32"/>
      <c r="G169" s="102"/>
      <c r="H169" s="32"/>
      <c r="I169" s="32"/>
      <c r="J169" s="32"/>
      <c r="K169" s="32"/>
      <c r="L169" s="32"/>
      <c r="M169" s="32"/>
      <c r="N169" s="32"/>
      <c r="O169" s="32"/>
      <c r="P169" s="32"/>
      <c r="Q169" s="32" t="s">
        <v>843</v>
      </c>
      <c r="R169" s="187" t="s">
        <v>479</v>
      </c>
    </row>
    <row r="170" spans="2:18">
      <c r="B170" s="32"/>
      <c r="C170" s="32"/>
      <c r="D170" s="32"/>
      <c r="E170" s="32"/>
      <c r="F170" s="32"/>
      <c r="G170" s="102"/>
      <c r="H170" s="32"/>
      <c r="I170" s="32"/>
      <c r="J170" s="32"/>
      <c r="K170" s="32"/>
      <c r="L170" s="32"/>
      <c r="M170" s="32"/>
      <c r="N170" s="32"/>
      <c r="O170" s="32"/>
      <c r="P170" s="32"/>
      <c r="Q170" s="32" t="s">
        <v>844</v>
      </c>
      <c r="R170" s="137" t="s">
        <v>596</v>
      </c>
    </row>
    <row r="171" spans="2:18">
      <c r="B171" s="32"/>
      <c r="C171" s="32"/>
      <c r="D171" s="32"/>
      <c r="E171" s="32"/>
      <c r="F171" s="32"/>
      <c r="G171" s="102"/>
      <c r="H171" s="32"/>
      <c r="I171" s="32"/>
      <c r="J171" s="32"/>
      <c r="K171" s="32"/>
      <c r="L171" s="32"/>
      <c r="M171" s="32"/>
      <c r="N171" s="32"/>
      <c r="O171" s="32"/>
      <c r="P171" s="32"/>
      <c r="Q171" s="32" t="s">
        <v>845</v>
      </c>
      <c r="R171" s="133" t="s">
        <v>598</v>
      </c>
    </row>
    <row r="172" spans="2:18">
      <c r="B172" s="32"/>
      <c r="C172" s="32"/>
      <c r="D172" s="32"/>
      <c r="E172" s="32"/>
      <c r="F172" s="32"/>
      <c r="G172" s="102"/>
      <c r="H172" s="32"/>
      <c r="I172" s="32"/>
      <c r="J172" s="32"/>
      <c r="K172" s="32"/>
      <c r="L172" s="32"/>
      <c r="M172" s="32"/>
      <c r="N172" s="32"/>
      <c r="O172" s="32"/>
      <c r="P172" s="32"/>
      <c r="Q172" s="32" t="s">
        <v>846</v>
      </c>
      <c r="R172" s="133" t="s">
        <v>621</v>
      </c>
    </row>
    <row r="173" spans="2:18">
      <c r="B173" s="32"/>
      <c r="C173" s="32"/>
      <c r="D173" s="32"/>
      <c r="E173" s="32"/>
      <c r="F173" s="32"/>
      <c r="G173" s="102"/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165"/>
    </row>
    <row r="174" spans="2:18">
      <c r="B174" s="32"/>
      <c r="C174" s="32"/>
      <c r="D174" s="32"/>
      <c r="E174" s="32"/>
      <c r="F174" s="32"/>
      <c r="G174" s="102"/>
      <c r="H174" s="32"/>
      <c r="I174" s="32"/>
      <c r="J174" s="32"/>
      <c r="K174" s="32"/>
      <c r="L174" s="32"/>
      <c r="M174" s="32"/>
      <c r="N174" s="32"/>
      <c r="O174" s="32"/>
      <c r="P174" s="32"/>
      <c r="Q174" s="32"/>
      <c r="R174" s="150"/>
    </row>
    <row r="175" spans="2:18">
      <c r="B175" s="32"/>
      <c r="C175" s="32"/>
      <c r="D175" s="32"/>
      <c r="E175" s="32"/>
      <c r="F175" s="32"/>
      <c r="G175" s="102"/>
      <c r="H175" s="32"/>
      <c r="I175" s="32"/>
      <c r="J175" s="32"/>
      <c r="K175" s="32"/>
      <c r="L175" s="32"/>
      <c r="M175" s="32"/>
      <c r="N175" s="32"/>
      <c r="O175" s="32"/>
      <c r="P175" s="32"/>
      <c r="Q175" s="32"/>
      <c r="R175" s="150"/>
    </row>
    <row r="176" spans="2:18">
      <c r="B176" s="32"/>
      <c r="C176" s="32"/>
      <c r="D176" s="32"/>
      <c r="E176" s="32"/>
      <c r="F176" s="32"/>
      <c r="G176" s="102"/>
      <c r="H176" s="32"/>
      <c r="I176" s="32"/>
      <c r="J176" s="32"/>
      <c r="K176" s="32"/>
      <c r="L176" s="32"/>
      <c r="M176" s="32"/>
      <c r="N176" s="32"/>
      <c r="O176" s="32"/>
      <c r="P176" s="32"/>
      <c r="Q176" s="32"/>
      <c r="R176" s="150"/>
    </row>
    <row r="177" spans="2:18">
      <c r="B177" s="32"/>
      <c r="C177" s="32"/>
      <c r="D177" s="32"/>
      <c r="E177" s="32"/>
      <c r="F177" s="32"/>
      <c r="G177" s="102"/>
      <c r="H177" s="32"/>
      <c r="I177" s="32"/>
      <c r="J177" s="32"/>
      <c r="K177" s="32"/>
      <c r="L177" s="32"/>
      <c r="M177" s="32"/>
      <c r="N177" s="32"/>
      <c r="O177" s="32"/>
      <c r="P177" s="32"/>
      <c r="Q177" s="32"/>
      <c r="R177" s="188" t="s">
        <v>582</v>
      </c>
    </row>
    <row r="178" spans="2:18">
      <c r="B178" s="32"/>
      <c r="C178" s="32"/>
      <c r="D178" s="32"/>
      <c r="E178" s="32"/>
      <c r="F178" s="32"/>
      <c r="G178" s="102"/>
      <c r="H178" s="32"/>
      <c r="I178" s="32"/>
      <c r="J178" s="32"/>
      <c r="K178" s="32"/>
      <c r="L178" s="32"/>
      <c r="M178" s="32"/>
      <c r="N178" s="32"/>
      <c r="O178" s="32"/>
      <c r="P178" s="32"/>
      <c r="Q178" s="32"/>
      <c r="R178" s="150"/>
    </row>
    <row r="179" spans="2:18">
      <c r="B179" s="32"/>
      <c r="C179" s="32"/>
      <c r="D179" s="32"/>
      <c r="E179" s="32"/>
      <c r="F179" s="32"/>
      <c r="G179" s="102"/>
      <c r="H179" s="32"/>
      <c r="I179" s="32"/>
      <c r="J179" s="32"/>
      <c r="K179" s="32"/>
      <c r="L179" s="32"/>
      <c r="M179" s="32"/>
      <c r="N179" s="32"/>
      <c r="O179" s="32"/>
      <c r="P179" s="32"/>
      <c r="Q179" s="32" t="s">
        <v>847</v>
      </c>
      <c r="R179" s="128" t="s">
        <v>579</v>
      </c>
    </row>
    <row r="180" spans="2:18">
      <c r="B180" s="32"/>
      <c r="C180" s="32"/>
      <c r="D180" s="32"/>
      <c r="E180" s="32"/>
      <c r="F180" s="32"/>
      <c r="G180" s="102"/>
      <c r="H180" s="32"/>
      <c r="I180" s="32"/>
      <c r="J180" s="32"/>
      <c r="K180" s="32"/>
      <c r="L180" s="32"/>
      <c r="M180" s="32"/>
      <c r="N180" s="32"/>
      <c r="O180" s="32"/>
      <c r="P180" s="32"/>
      <c r="Q180" s="32"/>
      <c r="R180" s="150"/>
    </row>
    <row r="181" spans="2:18">
      <c r="B181" s="32"/>
      <c r="C181" s="32"/>
      <c r="D181" s="32"/>
      <c r="E181" s="32"/>
      <c r="F181" s="32"/>
      <c r="G181" s="102"/>
      <c r="H181" s="32"/>
      <c r="I181" s="32"/>
      <c r="J181" s="32"/>
      <c r="K181" s="32"/>
      <c r="L181" s="32"/>
      <c r="M181" s="32"/>
      <c r="N181" s="32"/>
      <c r="O181" s="32"/>
      <c r="P181" s="32"/>
      <c r="Q181" s="32"/>
      <c r="R181" s="150"/>
    </row>
    <row r="182" spans="2:18">
      <c r="B182" s="32"/>
      <c r="C182" s="32"/>
      <c r="D182" s="32"/>
      <c r="E182" s="32"/>
      <c r="F182" s="32"/>
      <c r="G182" s="102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150"/>
    </row>
    <row r="183" spans="2:18">
      <c r="B183" s="32"/>
      <c r="C183" s="32"/>
      <c r="D183" s="32"/>
      <c r="E183" s="32"/>
      <c r="F183" s="32"/>
      <c r="G183" s="102"/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150"/>
    </row>
    <row r="184" spans="2:18">
      <c r="B184" s="32"/>
      <c r="C184" s="32"/>
      <c r="D184" s="32"/>
      <c r="E184" s="32"/>
      <c r="F184" s="32"/>
      <c r="G184" s="102"/>
      <c r="H184" s="32"/>
      <c r="I184" s="32"/>
      <c r="J184" s="32"/>
      <c r="K184" s="32"/>
      <c r="L184" s="32"/>
      <c r="M184" s="32"/>
      <c r="N184" s="32"/>
      <c r="O184" s="32"/>
      <c r="P184" s="32"/>
      <c r="Q184" s="32" t="s">
        <v>848</v>
      </c>
      <c r="R184" s="128" t="s">
        <v>578</v>
      </c>
    </row>
    <row r="185" spans="2:18">
      <c r="B185" s="32"/>
      <c r="C185" s="32"/>
      <c r="D185" s="32"/>
      <c r="E185" s="32"/>
      <c r="F185" s="32"/>
      <c r="G185" s="102"/>
      <c r="H185" s="32"/>
      <c r="I185" s="32"/>
      <c r="J185" s="32"/>
      <c r="K185" s="32"/>
      <c r="L185" s="32"/>
      <c r="M185" s="32"/>
      <c r="N185" s="32"/>
      <c r="O185" s="32"/>
      <c r="P185" s="32"/>
      <c r="Q185" s="32"/>
      <c r="R185" s="150"/>
    </row>
    <row r="186" spans="2:18">
      <c r="B186" s="32"/>
      <c r="C186" s="32"/>
      <c r="D186" s="32"/>
      <c r="E186" s="32"/>
      <c r="F186" s="32"/>
      <c r="G186" s="102"/>
      <c r="H186" s="32"/>
      <c r="I186" s="32"/>
      <c r="J186" s="32"/>
      <c r="K186" s="32"/>
      <c r="L186" s="32"/>
      <c r="M186" s="32"/>
      <c r="N186" s="32"/>
      <c r="O186" s="32"/>
      <c r="P186" s="32"/>
      <c r="Q186" s="32"/>
      <c r="R186" s="150"/>
    </row>
    <row r="187" spans="2:18">
      <c r="B187" s="4"/>
      <c r="C187" s="4"/>
      <c r="D187" s="32"/>
      <c r="E187" s="32"/>
      <c r="F187" s="32"/>
      <c r="G187" s="102"/>
      <c r="H187" s="32"/>
      <c r="I187" s="32"/>
      <c r="J187" s="32"/>
      <c r="K187" s="32"/>
      <c r="L187" s="32"/>
      <c r="M187" s="32"/>
      <c r="N187" s="32"/>
      <c r="O187" s="32"/>
      <c r="P187" s="32"/>
      <c r="Q187" s="32"/>
      <c r="R187" s="181"/>
    </row>
    <row r="188" spans="2:18">
      <c r="B188" s="32"/>
      <c r="C188" s="32"/>
      <c r="D188" s="32"/>
      <c r="E188" s="32"/>
      <c r="F188" s="32"/>
      <c r="G188" s="102"/>
      <c r="H188" s="32"/>
      <c r="I188" s="32"/>
      <c r="J188" s="32"/>
      <c r="K188" s="32"/>
      <c r="L188" s="32"/>
      <c r="M188" s="32"/>
      <c r="N188" s="32"/>
      <c r="O188" s="32"/>
      <c r="P188" s="32"/>
      <c r="Q188" s="32"/>
      <c r="R188" s="181"/>
    </row>
    <row r="189" spans="2:18">
      <c r="B189" s="32"/>
      <c r="C189" s="32"/>
      <c r="D189" s="32"/>
      <c r="E189" s="32"/>
      <c r="F189" s="32"/>
      <c r="G189" s="102"/>
      <c r="H189" s="32"/>
      <c r="I189" s="32"/>
      <c r="J189" s="32"/>
      <c r="K189" s="32"/>
      <c r="L189" s="32"/>
      <c r="M189" s="32"/>
      <c r="N189" s="32"/>
      <c r="O189" s="32"/>
      <c r="P189" s="32"/>
      <c r="Q189" s="32"/>
      <c r="R189" s="189"/>
    </row>
    <row r="190" spans="2:18">
      <c r="B190" s="32"/>
      <c r="C190" s="32"/>
      <c r="D190" s="32"/>
      <c r="E190" s="32"/>
      <c r="F190" s="32"/>
      <c r="G190" s="102"/>
      <c r="H190" s="32"/>
      <c r="I190" s="32"/>
      <c r="J190" s="32"/>
      <c r="K190" s="32"/>
      <c r="L190" s="32"/>
      <c r="M190" s="32"/>
      <c r="N190" s="32"/>
      <c r="O190" s="32"/>
      <c r="P190" s="32"/>
      <c r="Q190" s="32"/>
      <c r="R190" s="181"/>
    </row>
    <row r="191" spans="2:18">
      <c r="B191" s="32"/>
      <c r="C191" s="32"/>
      <c r="D191" s="32"/>
      <c r="E191" s="32"/>
      <c r="F191" s="32"/>
      <c r="G191" s="102"/>
      <c r="H191" s="32"/>
      <c r="I191" s="32"/>
      <c r="J191" s="32"/>
      <c r="K191" s="32"/>
      <c r="L191" s="32"/>
      <c r="M191" s="32"/>
      <c r="N191" s="32"/>
      <c r="O191" s="32"/>
      <c r="P191" s="32"/>
      <c r="Q191" s="32"/>
      <c r="R191" s="181"/>
    </row>
    <row r="192" spans="2:18">
      <c r="B192" s="32"/>
      <c r="C192" s="32"/>
      <c r="D192" s="32"/>
      <c r="E192" s="32"/>
      <c r="F192" s="32"/>
      <c r="G192" s="102"/>
      <c r="H192" s="32"/>
      <c r="I192" s="32"/>
      <c r="J192" s="32"/>
      <c r="K192" s="32"/>
      <c r="L192" s="32"/>
      <c r="M192" s="32"/>
      <c r="N192" s="32"/>
      <c r="O192" s="32"/>
      <c r="P192" s="32"/>
      <c r="Q192" s="32"/>
      <c r="R192" s="181"/>
    </row>
    <row r="193" spans="2:18">
      <c r="B193" s="32"/>
      <c r="C193" s="32"/>
      <c r="D193" s="32"/>
      <c r="E193" s="32"/>
      <c r="F193" s="32"/>
      <c r="G193" s="102"/>
      <c r="H193" s="32"/>
      <c r="I193" s="32"/>
      <c r="J193" s="32"/>
      <c r="K193" s="32"/>
      <c r="L193" s="32"/>
      <c r="M193" s="32"/>
      <c r="N193" s="32"/>
      <c r="O193" s="32"/>
      <c r="P193" s="32"/>
      <c r="Q193" s="32"/>
      <c r="R193" s="181"/>
    </row>
    <row r="194" spans="2:18">
      <c r="B194" s="32"/>
      <c r="C194" s="32"/>
      <c r="D194" s="32"/>
      <c r="E194" s="32"/>
      <c r="F194" s="32"/>
      <c r="G194" s="102"/>
      <c r="H194" s="32"/>
      <c r="I194" s="32"/>
      <c r="J194" s="32"/>
      <c r="K194" s="32"/>
      <c r="L194" s="32"/>
      <c r="M194" s="32"/>
      <c r="N194" s="32"/>
      <c r="O194" s="32"/>
      <c r="P194" s="32"/>
      <c r="Q194" s="32"/>
      <c r="R194" s="181"/>
    </row>
    <row r="195" spans="2:18">
      <c r="B195" s="32"/>
      <c r="C195" s="32"/>
      <c r="D195" s="32"/>
      <c r="E195" s="32"/>
      <c r="F195" s="32"/>
      <c r="G195" s="102"/>
      <c r="H195" s="32"/>
      <c r="I195" s="32"/>
      <c r="J195" s="32"/>
      <c r="K195" s="32"/>
      <c r="L195" s="32"/>
      <c r="M195" s="32"/>
      <c r="N195" s="32"/>
      <c r="O195" s="32"/>
      <c r="P195" s="32"/>
      <c r="Q195" s="32"/>
      <c r="R195" s="181"/>
    </row>
    <row r="196" spans="2:18">
      <c r="B196" s="32"/>
      <c r="C196" s="32"/>
      <c r="D196" s="32"/>
      <c r="E196" s="32"/>
      <c r="F196" s="32"/>
      <c r="G196" s="102"/>
      <c r="H196" s="32"/>
      <c r="I196" s="32"/>
      <c r="J196" s="32"/>
      <c r="K196" s="32"/>
      <c r="L196" s="32"/>
      <c r="M196" s="32"/>
      <c r="N196" s="32"/>
      <c r="O196" s="32"/>
      <c r="P196" s="32"/>
      <c r="Q196" s="32"/>
      <c r="R196" s="181"/>
    </row>
    <row r="197" spans="2:18">
      <c r="B197" s="32"/>
      <c r="C197" s="32"/>
      <c r="D197" s="32"/>
      <c r="E197" s="32"/>
      <c r="F197" s="32"/>
      <c r="G197" s="102"/>
      <c r="H197" s="32"/>
      <c r="I197" s="32"/>
      <c r="J197" s="32"/>
      <c r="K197" s="32"/>
      <c r="L197" s="32"/>
      <c r="M197" s="32"/>
      <c r="N197" s="32"/>
      <c r="O197" s="32"/>
      <c r="P197" s="32"/>
      <c r="Q197" s="32"/>
      <c r="R197" s="181"/>
    </row>
    <row r="198" spans="2:18">
      <c r="B198" s="32"/>
      <c r="C198" s="32"/>
      <c r="D198" s="32"/>
      <c r="E198" s="32"/>
      <c r="F198" s="32"/>
      <c r="G198" s="102"/>
      <c r="H198" s="32"/>
      <c r="I198" s="32"/>
      <c r="J198" s="32"/>
      <c r="K198" s="32"/>
      <c r="L198" s="32"/>
      <c r="M198" s="32"/>
      <c r="N198" s="32"/>
      <c r="O198" s="32"/>
      <c r="P198" s="32"/>
      <c r="Q198" s="32"/>
      <c r="R198" s="181"/>
    </row>
    <row r="199" spans="2:18">
      <c r="B199" s="32"/>
      <c r="C199" s="32"/>
      <c r="D199" s="32"/>
      <c r="E199" s="32"/>
      <c r="F199" s="32"/>
      <c r="G199" s="102"/>
      <c r="H199" s="32"/>
      <c r="I199" s="32"/>
      <c r="J199" s="32"/>
      <c r="K199" s="32"/>
      <c r="L199" s="32"/>
      <c r="M199" s="32"/>
      <c r="N199" s="32"/>
      <c r="O199" s="32"/>
      <c r="P199" s="32"/>
      <c r="Q199" s="32"/>
      <c r="R199" s="150"/>
    </row>
    <row r="200" spans="2:18">
      <c r="B200" s="32"/>
      <c r="C200" s="32"/>
      <c r="D200" s="32"/>
      <c r="E200" s="32"/>
      <c r="F200" s="32"/>
      <c r="G200" s="102"/>
      <c r="H200" s="32"/>
      <c r="I200" s="32"/>
      <c r="J200" s="32"/>
      <c r="K200" s="32"/>
      <c r="L200" s="32"/>
      <c r="M200" s="32"/>
      <c r="N200" s="32"/>
      <c r="O200" s="32"/>
      <c r="P200" s="32"/>
      <c r="Q200" s="32"/>
      <c r="R200" s="190"/>
    </row>
    <row r="201" spans="2:18">
      <c r="B201" s="32"/>
      <c r="C201" s="32"/>
      <c r="D201" s="32"/>
      <c r="E201" s="32"/>
      <c r="F201" s="32"/>
      <c r="G201" s="102"/>
      <c r="H201" s="32"/>
      <c r="I201" s="32"/>
      <c r="J201" s="32"/>
      <c r="K201" s="32"/>
      <c r="L201" s="32"/>
      <c r="M201" s="32"/>
      <c r="N201" s="32"/>
      <c r="O201" s="32"/>
      <c r="P201" s="32"/>
      <c r="Q201" s="32"/>
      <c r="R201" s="190"/>
    </row>
    <row r="202" spans="2:18">
      <c r="B202" s="32"/>
      <c r="C202" s="32"/>
      <c r="D202" s="32"/>
      <c r="E202" s="32"/>
      <c r="F202" s="32"/>
      <c r="G202" s="102"/>
      <c r="H202" s="32"/>
      <c r="I202" s="32"/>
      <c r="J202" s="32"/>
      <c r="K202" s="32"/>
      <c r="L202" s="32"/>
      <c r="M202" s="32"/>
      <c r="N202" s="32"/>
      <c r="O202" s="32"/>
      <c r="P202" s="32"/>
      <c r="Q202" s="32"/>
      <c r="R202" s="180"/>
    </row>
    <row r="203" spans="2:18">
      <c r="B203" s="32"/>
      <c r="C203" s="32"/>
      <c r="D203" s="32"/>
      <c r="E203" s="32"/>
      <c r="F203" s="32"/>
      <c r="G203" s="102"/>
      <c r="H203" s="32"/>
      <c r="I203" s="32"/>
      <c r="J203" s="32"/>
      <c r="K203" s="32"/>
      <c r="L203" s="32"/>
      <c r="M203" s="32"/>
      <c r="N203" s="32"/>
      <c r="O203" s="32"/>
      <c r="P203" s="32"/>
      <c r="Q203" s="32" t="s">
        <v>849</v>
      </c>
      <c r="R203" s="133" t="s">
        <v>567</v>
      </c>
    </row>
    <row r="204" spans="2:18">
      <c r="B204" s="32"/>
      <c r="C204" s="32"/>
      <c r="D204" s="32"/>
      <c r="E204" s="32"/>
      <c r="F204" s="32"/>
      <c r="G204" s="102"/>
      <c r="H204" s="32"/>
      <c r="I204" s="32"/>
      <c r="J204" s="32"/>
      <c r="K204" s="32"/>
      <c r="L204" s="32"/>
      <c r="M204" s="32"/>
      <c r="N204" s="32"/>
      <c r="O204" s="32"/>
      <c r="P204" s="32"/>
      <c r="Q204" s="32"/>
      <c r="R204" s="150"/>
    </row>
    <row r="205" spans="2:18">
      <c r="B205" s="32"/>
      <c r="C205" s="32"/>
      <c r="D205" s="32"/>
      <c r="E205" s="32"/>
      <c r="F205" s="32"/>
      <c r="G205" s="102"/>
      <c r="H205" s="32"/>
      <c r="I205" s="32"/>
      <c r="J205" s="32"/>
      <c r="K205" s="32"/>
      <c r="L205" s="32"/>
      <c r="M205" s="32"/>
      <c r="N205" s="32"/>
      <c r="O205" s="32"/>
      <c r="P205" s="32"/>
      <c r="Q205" s="32"/>
      <c r="R205" s="150"/>
    </row>
    <row r="206" spans="2:18">
      <c r="B206" s="4"/>
      <c r="C206" s="4"/>
      <c r="D206" s="32"/>
      <c r="E206" s="32"/>
      <c r="F206" s="32"/>
      <c r="G206" s="102"/>
      <c r="H206" s="32"/>
      <c r="I206" s="32"/>
      <c r="J206" s="32"/>
      <c r="K206" s="32"/>
      <c r="L206" s="32"/>
      <c r="M206" s="32"/>
      <c r="N206" s="32"/>
      <c r="O206" s="32"/>
      <c r="P206" s="32"/>
      <c r="Q206" s="32"/>
      <c r="R206" s="150"/>
    </row>
    <row r="207" spans="2:18">
      <c r="B207" s="4"/>
      <c r="C207" s="4"/>
      <c r="D207" s="32"/>
      <c r="E207" s="32"/>
      <c r="F207" s="32"/>
      <c r="G207" s="102"/>
      <c r="H207" s="32"/>
      <c r="I207" s="32"/>
      <c r="J207" s="32"/>
      <c r="K207" s="32"/>
      <c r="L207" s="32"/>
      <c r="M207" s="32"/>
      <c r="N207" s="32"/>
      <c r="O207" s="32"/>
      <c r="P207" s="32"/>
      <c r="Q207" s="32"/>
      <c r="R207" s="150"/>
    </row>
    <row r="208" spans="2:18">
      <c r="B208" s="4"/>
      <c r="C208" s="4"/>
      <c r="D208" s="32"/>
      <c r="E208" s="32"/>
      <c r="F208" s="32"/>
      <c r="G208" s="102"/>
      <c r="H208" s="32"/>
      <c r="I208" s="32"/>
      <c r="J208" s="32"/>
      <c r="K208" s="32"/>
      <c r="L208" s="32"/>
      <c r="M208" s="32"/>
      <c r="N208" s="32"/>
      <c r="O208" s="32"/>
      <c r="P208" s="32"/>
      <c r="Q208" s="32"/>
      <c r="R208" s="150"/>
    </row>
    <row r="209" spans="2:18">
      <c r="B209" s="32"/>
      <c r="C209" s="32"/>
      <c r="D209" s="32"/>
      <c r="E209" s="32"/>
      <c r="F209" s="32"/>
      <c r="G209" s="102"/>
      <c r="H209" s="32"/>
      <c r="I209" s="32"/>
      <c r="J209" s="32"/>
      <c r="K209" s="32"/>
      <c r="L209" s="32"/>
      <c r="M209" s="32"/>
      <c r="N209" s="32"/>
      <c r="O209" s="32"/>
      <c r="P209" s="32"/>
      <c r="Q209" s="32"/>
      <c r="R209" s="150"/>
    </row>
    <row r="210" spans="2:18">
      <c r="B210" s="32"/>
      <c r="C210" s="32"/>
      <c r="D210" s="32"/>
      <c r="E210" s="32"/>
      <c r="F210" s="32"/>
      <c r="G210" s="102"/>
      <c r="H210" s="32"/>
      <c r="I210" s="32"/>
      <c r="J210" s="32"/>
      <c r="K210" s="32"/>
      <c r="L210" s="32"/>
      <c r="M210" s="32"/>
      <c r="N210" s="32"/>
      <c r="O210" s="32"/>
      <c r="P210" s="32"/>
      <c r="Q210" s="32"/>
      <c r="R210" s="150"/>
    </row>
    <row r="211" spans="2:18">
      <c r="B211" s="32"/>
      <c r="C211" s="32"/>
      <c r="D211" s="32"/>
      <c r="E211" s="32"/>
      <c r="F211" s="32"/>
      <c r="G211" s="102"/>
      <c r="H211" s="32"/>
      <c r="I211" s="32"/>
      <c r="J211" s="32"/>
      <c r="K211" s="32"/>
      <c r="L211" s="32"/>
      <c r="M211" s="32"/>
      <c r="N211" s="32"/>
      <c r="O211" s="32"/>
      <c r="P211" s="32"/>
      <c r="Q211" s="32"/>
      <c r="R211" s="150"/>
    </row>
    <row r="212" spans="2:18">
      <c r="B212" s="32"/>
      <c r="C212" s="32"/>
      <c r="D212" s="32"/>
      <c r="E212" s="32"/>
      <c r="F212" s="32"/>
      <c r="G212" s="102"/>
      <c r="H212" s="32"/>
      <c r="I212" s="32"/>
      <c r="J212" s="32"/>
      <c r="K212" s="32"/>
      <c r="L212" s="32"/>
      <c r="M212" s="32"/>
      <c r="N212" s="32"/>
      <c r="O212" s="32"/>
      <c r="P212" s="32"/>
      <c r="Q212" s="32"/>
      <c r="R212" s="150"/>
    </row>
    <row r="213" spans="2:18">
      <c r="B213" s="32"/>
      <c r="C213" s="32"/>
      <c r="D213" s="32"/>
      <c r="E213" s="32"/>
      <c r="F213" s="32"/>
      <c r="G213" s="102"/>
      <c r="H213" s="32"/>
      <c r="I213" s="32"/>
      <c r="J213" s="32"/>
      <c r="K213" s="32"/>
      <c r="L213" s="32"/>
      <c r="M213" s="32"/>
      <c r="N213" s="32"/>
      <c r="O213" s="32"/>
      <c r="P213" s="32"/>
      <c r="Q213" s="32"/>
      <c r="R213" s="150"/>
    </row>
    <row r="214" spans="2:18">
      <c r="B214" s="32"/>
      <c r="C214" s="32"/>
      <c r="D214" s="32"/>
      <c r="E214" s="32"/>
      <c r="F214" s="32"/>
      <c r="G214" s="102"/>
      <c r="H214" s="32"/>
      <c r="I214" s="32"/>
      <c r="J214" s="32"/>
      <c r="K214" s="32"/>
      <c r="L214" s="32"/>
      <c r="M214" s="32"/>
      <c r="N214" s="32"/>
      <c r="O214" s="32"/>
      <c r="P214" s="32"/>
      <c r="Q214" s="32"/>
      <c r="R214" s="150"/>
    </row>
    <row r="215" spans="2:18">
      <c r="B215" s="32"/>
      <c r="C215" s="32"/>
      <c r="D215" s="32"/>
      <c r="E215" s="32"/>
      <c r="F215" s="32"/>
      <c r="G215" s="102"/>
      <c r="H215" s="32"/>
      <c r="I215" s="32"/>
      <c r="J215" s="32"/>
      <c r="K215" s="32"/>
      <c r="L215" s="32"/>
      <c r="M215" s="32"/>
      <c r="N215" s="32"/>
      <c r="O215" s="32"/>
      <c r="P215" s="32"/>
      <c r="Q215" s="32"/>
      <c r="R215" s="150"/>
    </row>
    <row r="216" spans="2:18">
      <c r="B216" s="32"/>
      <c r="C216" s="32"/>
      <c r="D216" s="32"/>
      <c r="E216" s="32"/>
      <c r="F216" s="32"/>
      <c r="G216" s="102"/>
      <c r="H216" s="32"/>
      <c r="I216" s="32"/>
      <c r="J216" s="32"/>
      <c r="K216" s="32"/>
      <c r="L216" s="32"/>
      <c r="M216" s="32"/>
      <c r="N216" s="32"/>
      <c r="O216" s="32"/>
      <c r="P216" s="32"/>
      <c r="Q216" s="32"/>
      <c r="R216" s="150"/>
    </row>
    <row r="217" spans="2:18">
      <c r="B217" s="32"/>
      <c r="C217" s="32"/>
      <c r="D217" s="32"/>
      <c r="E217" s="32"/>
      <c r="F217" s="32"/>
      <c r="G217" s="102"/>
      <c r="H217" s="32"/>
      <c r="I217" s="32"/>
      <c r="J217" s="32"/>
      <c r="K217" s="32"/>
      <c r="L217" s="32"/>
      <c r="M217" s="32"/>
      <c r="N217" s="32"/>
      <c r="O217" s="32"/>
      <c r="P217" s="32"/>
      <c r="Q217" s="32"/>
      <c r="R217" s="150"/>
    </row>
    <row r="218" spans="2:18">
      <c r="B218" s="32"/>
      <c r="C218" s="32"/>
      <c r="D218" s="32"/>
      <c r="E218" s="32"/>
      <c r="F218" s="32"/>
      <c r="G218" s="102"/>
      <c r="H218" s="32"/>
      <c r="I218" s="32"/>
      <c r="J218" s="32"/>
      <c r="K218" s="32"/>
      <c r="L218" s="32"/>
      <c r="M218" s="32"/>
      <c r="N218" s="32"/>
      <c r="O218" s="32"/>
      <c r="P218" s="32"/>
      <c r="Q218" s="32"/>
      <c r="R218" s="150"/>
    </row>
    <row r="219" spans="2:18">
      <c r="B219" s="32"/>
      <c r="C219" s="32"/>
      <c r="D219" s="32"/>
      <c r="E219" s="32"/>
      <c r="F219" s="32"/>
      <c r="G219" s="102"/>
      <c r="H219" s="32"/>
      <c r="I219" s="32"/>
      <c r="J219" s="32"/>
      <c r="K219" s="32"/>
      <c r="L219" s="32"/>
      <c r="M219" s="32"/>
      <c r="N219" s="32"/>
      <c r="O219" s="32"/>
      <c r="P219" s="32"/>
      <c r="Q219" s="32"/>
      <c r="R219" s="150"/>
    </row>
    <row r="220" spans="2:18">
      <c r="B220" s="32"/>
      <c r="C220" s="32"/>
      <c r="D220" s="32"/>
      <c r="E220" s="32"/>
      <c r="F220" s="32"/>
      <c r="G220" s="102" t="str">
        <f>VLOOKUP(K3,[1]sup_hiperlinks!$E$5:$N$40,10,0)</f>
        <v>http://gestaourbana.prefeitura.sp.gov.br/noticias/prefeitura-abre-consulta-publica-do-projeto-de-lei-para-o-piu-anhembi/</v>
      </c>
      <c r="H220" s="32"/>
      <c r="I220" s="32"/>
      <c r="J220" s="32"/>
      <c r="K220" s="32"/>
      <c r="L220" s="32"/>
      <c r="M220" s="32"/>
      <c r="N220" s="32"/>
      <c r="O220" s="32"/>
      <c r="P220" s="32"/>
      <c r="Q220" s="32"/>
      <c r="R220" s="150"/>
    </row>
    <row r="221" spans="2:18">
      <c r="B221" s="32"/>
      <c r="C221" s="32"/>
      <c r="D221" s="32"/>
      <c r="E221" s="32"/>
      <c r="F221" s="32"/>
      <c r="G221" s="102" t="str">
        <f>VLOOKUP(K4,[1]sup_hiperlinks!$E$5:$N$40,10,0)</f>
        <v>http://minuta.gestaourbana.prefeitura.sp.gov.br/piu-anhembi/</v>
      </c>
      <c r="H221" s="32"/>
      <c r="I221" s="32"/>
      <c r="J221" s="32"/>
      <c r="K221" s="32"/>
      <c r="L221" s="32"/>
      <c r="M221" s="32"/>
      <c r="N221" s="32"/>
      <c r="O221" s="32"/>
      <c r="P221" s="32"/>
      <c r="Q221" s="32"/>
      <c r="R221" s="150"/>
    </row>
    <row r="222" spans="2:18">
      <c r="B222" s="32"/>
      <c r="C222" s="32"/>
      <c r="D222" s="32"/>
      <c r="E222" s="32"/>
      <c r="F222" s="32"/>
      <c r="G222" s="102" t="str">
        <f>VLOOKUP(K2,[1]sup_hiperlinks!$E$5:$N$40,10,0)</f>
        <v>http://gestaourbana.prefeitura.sp.gov.br/wp-content/uploads/2018/01/Minuta_ATA_PIU-ANHEMBI_10_01_2018.pdf</v>
      </c>
      <c r="H222" s="32"/>
      <c r="I222" s="32"/>
      <c r="J222" s="32"/>
      <c r="K222" s="32"/>
      <c r="L222" s="32"/>
      <c r="M222" s="32"/>
      <c r="N222" s="32"/>
      <c r="O222" s="32"/>
      <c r="P222" s="32"/>
      <c r="Q222" s="32"/>
      <c r="R222" s="150"/>
    </row>
    <row r="223" spans="2:18">
      <c r="B223" s="32"/>
      <c r="C223" s="32"/>
      <c r="D223" s="32"/>
      <c r="E223" s="32"/>
      <c r="F223" s="32"/>
      <c r="G223" s="102"/>
      <c r="H223" s="32"/>
      <c r="I223" s="32"/>
      <c r="J223" s="32"/>
      <c r="K223" s="32"/>
      <c r="L223" s="32"/>
      <c r="M223" s="32"/>
      <c r="N223" s="32"/>
      <c r="O223" s="32"/>
      <c r="P223" s="32"/>
      <c r="Q223" s="32"/>
      <c r="R223" s="150"/>
    </row>
    <row r="224" spans="2:18">
      <c r="B224" s="32"/>
      <c r="C224" s="32"/>
      <c r="D224" s="32"/>
      <c r="E224" s="32"/>
      <c r="F224" s="32"/>
      <c r="G224" s="102"/>
      <c r="H224" s="32"/>
      <c r="I224" s="32"/>
      <c r="J224" s="32"/>
      <c r="K224" s="32"/>
      <c r="L224" s="32"/>
      <c r="M224" s="32"/>
      <c r="N224" s="32"/>
      <c r="O224" s="32"/>
      <c r="P224" s="32"/>
      <c r="Q224" s="32"/>
      <c r="R224" s="150"/>
    </row>
    <row r="225" spans="2:18">
      <c r="B225" s="74"/>
      <c r="C225" s="74"/>
      <c r="D225" s="74"/>
      <c r="E225" s="74"/>
      <c r="F225" s="74"/>
      <c r="G225" s="103"/>
      <c r="H225" s="32"/>
      <c r="I225" s="32"/>
      <c r="J225" s="32"/>
      <c r="K225" s="32"/>
      <c r="L225" s="32"/>
      <c r="M225" s="32"/>
      <c r="N225" s="32"/>
      <c r="O225" s="32"/>
      <c r="P225" s="32"/>
      <c r="Q225" s="32"/>
      <c r="R225" s="150"/>
    </row>
    <row r="226" spans="2:18">
      <c r="B226" s="74"/>
      <c r="C226" s="75"/>
      <c r="D226" s="75"/>
      <c r="E226" s="75"/>
      <c r="F226" s="75"/>
      <c r="G226" s="100"/>
      <c r="H226" s="32"/>
      <c r="I226" s="32"/>
      <c r="J226" s="32"/>
      <c r="K226" s="32"/>
      <c r="L226" s="32"/>
      <c r="M226" s="32"/>
      <c r="N226" s="32"/>
      <c r="O226" s="32"/>
      <c r="P226" s="32"/>
      <c r="Q226" s="32"/>
      <c r="R226" s="150"/>
    </row>
    <row r="227" spans="2:18">
      <c r="B227" s="38"/>
      <c r="C227" s="38"/>
      <c r="D227" s="36"/>
      <c r="E227" s="76"/>
      <c r="F227" s="77"/>
      <c r="G227" s="104"/>
      <c r="H227" s="32"/>
      <c r="I227" s="32"/>
      <c r="J227" s="32"/>
      <c r="K227" s="32"/>
      <c r="L227" s="32"/>
      <c r="M227" s="32"/>
      <c r="N227" s="32"/>
      <c r="O227" s="32"/>
      <c r="P227" s="32"/>
      <c r="Q227" s="32"/>
      <c r="R227" s="150"/>
    </row>
    <row r="228" spans="2:18">
      <c r="B228" s="38"/>
      <c r="C228" s="38"/>
      <c r="D228" s="36"/>
      <c r="E228" s="76"/>
      <c r="F228" s="77"/>
      <c r="G228" s="104"/>
      <c r="H228" s="32"/>
      <c r="I228" s="32"/>
      <c r="J228" s="32"/>
      <c r="K228" s="32"/>
      <c r="L228" s="32"/>
      <c r="M228" s="32"/>
      <c r="N228" s="32"/>
      <c r="O228" s="32"/>
      <c r="P228" s="32"/>
      <c r="Q228" s="32"/>
      <c r="R228" s="150"/>
    </row>
    <row r="229" spans="2:18">
      <c r="B229" s="38"/>
      <c r="C229" s="38"/>
      <c r="D229" s="36"/>
      <c r="E229" s="76"/>
      <c r="F229" s="77"/>
      <c r="G229" s="104"/>
      <c r="H229" s="32"/>
      <c r="I229" s="32"/>
      <c r="J229" s="32"/>
      <c r="K229" s="32"/>
      <c r="L229" s="32"/>
      <c r="M229" s="32"/>
      <c r="N229" s="32"/>
      <c r="O229" s="32"/>
      <c r="P229" s="32"/>
      <c r="Q229" s="32"/>
      <c r="R229" s="150"/>
    </row>
    <row r="230" spans="2:18">
      <c r="B230" s="74"/>
      <c r="C230" s="75"/>
      <c r="D230" s="75"/>
      <c r="E230" s="75"/>
      <c r="F230" s="75"/>
      <c r="G230" s="100" t="e">
        <f>VLOOKUP(hiperlinks!H227,[1]sup_hiperlinks!$E$5:$P$40,12,0)</f>
        <v>#N/A</v>
      </c>
      <c r="H230" s="32"/>
      <c r="I230" s="32"/>
      <c r="J230" s="32"/>
      <c r="K230" s="32"/>
      <c r="L230" s="32"/>
      <c r="M230" s="32"/>
      <c r="N230" s="32"/>
      <c r="O230" s="32"/>
      <c r="P230" s="32"/>
      <c r="Q230" s="32"/>
      <c r="R230" s="150"/>
    </row>
    <row r="231" spans="2:18">
      <c r="B231" s="4"/>
      <c r="C231" s="4"/>
      <c r="D231" s="4"/>
      <c r="E231" s="4"/>
      <c r="F231" s="4"/>
      <c r="G231" s="101" t="str">
        <f>VLOOKUP(hiperlinks!H228,[1]sup_hiperlinks!$E$5:$P$40,12,0)</f>
        <v>http://gestaourbana.prefeitura.sp.gov.br/estruturacao-territorial/piu/piu-pacaembu/</v>
      </c>
      <c r="H231" s="32"/>
      <c r="I231" s="32"/>
      <c r="J231" s="32"/>
      <c r="K231" s="32"/>
      <c r="L231" s="32"/>
      <c r="M231" s="32"/>
      <c r="N231" s="32"/>
      <c r="O231" s="32"/>
      <c r="P231" s="32"/>
      <c r="Q231" s="32"/>
      <c r="R231" s="150"/>
    </row>
    <row r="232" spans="2:18">
      <c r="B232" s="32"/>
      <c r="C232" s="32"/>
      <c r="D232" s="32"/>
      <c r="E232" s="32"/>
      <c r="F232" s="32"/>
      <c r="G232" s="102" t="e">
        <f>VLOOKUP(hiperlinks!H229,[1]sup_hiperlinks!$E$5:$P$40,12,0)</f>
        <v>#N/A</v>
      </c>
      <c r="H232" s="32"/>
      <c r="I232" s="32"/>
      <c r="J232" s="32"/>
      <c r="K232" s="32"/>
      <c r="L232" s="32"/>
      <c r="M232" s="32"/>
      <c r="N232" s="32"/>
      <c r="O232" s="32"/>
      <c r="P232" s="32"/>
      <c r="Q232" s="32"/>
      <c r="R232" s="154"/>
    </row>
    <row r="233" spans="2:18">
      <c r="B233" s="32"/>
      <c r="C233" s="32"/>
      <c r="D233" s="32"/>
      <c r="E233" s="32"/>
      <c r="F233" s="32"/>
      <c r="G233" s="102"/>
      <c r="H233" s="32"/>
      <c r="I233" s="32"/>
      <c r="J233" s="32"/>
      <c r="K233" s="32"/>
      <c r="L233" s="32"/>
      <c r="M233" s="32"/>
      <c r="N233" s="32"/>
      <c r="O233" s="32"/>
      <c r="P233" s="32"/>
      <c r="Q233" s="32"/>
      <c r="R233" s="189"/>
    </row>
    <row r="234" spans="2:18">
      <c r="B234" s="32"/>
      <c r="C234" s="32"/>
      <c r="D234" s="32"/>
      <c r="E234" s="32"/>
      <c r="F234" s="32"/>
      <c r="G234" s="102" t="e">
        <f>VLOOKUP(hiperlinks!H231,[1]sup_hiperlinks!$E$5:$P$40,12,0)</f>
        <v>#N/A</v>
      </c>
      <c r="H234" s="32"/>
      <c r="I234" s="32"/>
      <c r="J234" s="32"/>
      <c r="K234" s="32"/>
      <c r="L234" s="32"/>
      <c r="M234" s="32"/>
      <c r="N234" s="32"/>
      <c r="O234" s="32"/>
      <c r="P234" s="32"/>
      <c r="Q234" s="32"/>
      <c r="R234" s="189"/>
    </row>
    <row r="235" spans="2:18">
      <c r="B235" s="32"/>
      <c r="C235" s="32"/>
      <c r="D235" s="32"/>
      <c r="E235" s="32"/>
      <c r="F235" s="32"/>
      <c r="G235" s="102"/>
      <c r="H235" s="32"/>
      <c r="I235" s="32"/>
      <c r="J235" s="32"/>
      <c r="K235" s="32"/>
      <c r="L235" s="32"/>
      <c r="M235" s="32"/>
      <c r="N235" s="32"/>
      <c r="O235" s="32"/>
      <c r="P235" s="32"/>
      <c r="Q235" s="32"/>
      <c r="R235" s="189"/>
    </row>
    <row r="236" spans="2:18">
      <c r="B236" s="32"/>
      <c r="C236" s="32"/>
      <c r="D236" s="32"/>
      <c r="E236" s="32"/>
      <c r="F236" s="32"/>
      <c r="G236" s="102"/>
      <c r="H236" s="32"/>
      <c r="I236" s="32"/>
      <c r="J236" s="32"/>
      <c r="K236" s="32"/>
      <c r="L236" s="32"/>
      <c r="M236" s="32"/>
      <c r="N236" s="32"/>
      <c r="O236" s="32"/>
      <c r="P236" s="32"/>
      <c r="Q236" s="32"/>
      <c r="R236" s="189"/>
    </row>
    <row r="237" spans="2:18">
      <c r="B237" s="32"/>
      <c r="C237" s="32"/>
      <c r="D237" s="32"/>
      <c r="E237" s="32"/>
      <c r="F237" s="32"/>
      <c r="G237" s="102"/>
      <c r="H237" s="32"/>
      <c r="I237" s="32"/>
      <c r="J237" s="32"/>
      <c r="K237" s="32"/>
      <c r="L237" s="32"/>
      <c r="M237" s="32"/>
      <c r="N237" s="32"/>
      <c r="O237" s="32"/>
      <c r="P237" s="32"/>
      <c r="Q237" s="32"/>
      <c r="R237" s="189"/>
    </row>
    <row r="238" spans="2:18">
      <c r="R238" s="189"/>
    </row>
    <row r="239" spans="2:18">
      <c r="R239" s="189"/>
    </row>
    <row r="240" spans="2:18">
      <c r="R240" s="150"/>
    </row>
    <row r="241" spans="17:18">
      <c r="R241" s="189"/>
    </row>
    <row r="242" spans="17:18">
      <c r="R242" s="189"/>
    </row>
    <row r="243" spans="17:18">
      <c r="R243" s="189"/>
    </row>
    <row r="244" spans="17:18">
      <c r="R244" s="189"/>
    </row>
    <row r="245" spans="17:18">
      <c r="R245" s="189"/>
    </row>
    <row r="246" spans="17:18">
      <c r="R246" s="189"/>
    </row>
    <row r="247" spans="17:18">
      <c r="R247" s="189"/>
    </row>
    <row r="248" spans="17:18">
      <c r="R248" s="150"/>
    </row>
    <row r="249" spans="17:18">
      <c r="Q249" s="32" t="s">
        <v>850</v>
      </c>
      <c r="R249" s="128" t="s">
        <v>612</v>
      </c>
    </row>
    <row r="250" spans="17:18">
      <c r="R250" s="150"/>
    </row>
    <row r="251" spans="17:18">
      <c r="R251" s="150"/>
    </row>
    <row r="252" spans="17:18">
      <c r="R252" s="150"/>
    </row>
    <row r="253" spans="17:18">
      <c r="R253" s="150"/>
    </row>
    <row r="254" spans="17:18">
      <c r="R254" s="150"/>
    </row>
    <row r="255" spans="17:18">
      <c r="R255" s="150"/>
    </row>
    <row r="256" spans="17:18">
      <c r="R256" s="150"/>
    </row>
    <row r="257" spans="17:18">
      <c r="R257" s="150"/>
    </row>
    <row r="258" spans="17:18">
      <c r="R258" s="181"/>
    </row>
    <row r="259" spans="17:18">
      <c r="R259" s="181"/>
    </row>
    <row r="260" spans="17:18">
      <c r="R260" s="181"/>
    </row>
    <row r="261" spans="17:18">
      <c r="R261" s="181"/>
    </row>
    <row r="262" spans="17:18">
      <c r="R262" s="181"/>
    </row>
    <row r="263" spans="17:18">
      <c r="R263" s="181"/>
    </row>
    <row r="264" spans="17:18">
      <c r="Q264" s="32" t="s">
        <v>851</v>
      </c>
      <c r="R264" s="133" t="s">
        <v>611</v>
      </c>
    </row>
    <row r="265" spans="17:18">
      <c r="R265" s="165"/>
    </row>
    <row r="266" spans="17:18">
      <c r="Q266" s="32" t="s">
        <v>852</v>
      </c>
      <c r="R266" s="133" t="s">
        <v>797</v>
      </c>
    </row>
    <row r="267" spans="17:18">
      <c r="R267" s="165"/>
    </row>
    <row r="268" spans="17:18">
      <c r="Q268" s="32" t="s">
        <v>853</v>
      </c>
      <c r="R268" s="133" t="s">
        <v>801</v>
      </c>
    </row>
    <row r="269" spans="17:18">
      <c r="Q269" s="32" t="s">
        <v>854</v>
      </c>
      <c r="R269" s="133" t="s">
        <v>585</v>
      </c>
    </row>
    <row r="270" spans="17:18">
      <c r="Q270" s="32" t="s">
        <v>855</v>
      </c>
      <c r="R270" s="133" t="s">
        <v>603</v>
      </c>
    </row>
    <row r="271" spans="17:18">
      <c r="Q271" s="32" t="s">
        <v>856</v>
      </c>
      <c r="R271" s="133" t="s">
        <v>610</v>
      </c>
    </row>
    <row r="272" spans="17:18">
      <c r="R272" s="180"/>
    </row>
    <row r="273" spans="17:18">
      <c r="Q273" s="32" t="str">
        <f>$P$1&amp;R273&amp;$Q$1</f>
        <v>http://gestaourbana.prefeitura.sp.gov.br/wp-content/uploads/piu-monitoramento/ANH1_Oficio.pdf</v>
      </c>
      <c r="R273" s="184" t="s">
        <v>477</v>
      </c>
    </row>
    <row r="274" spans="17:18">
      <c r="R274" s="181"/>
    </row>
    <row r="275" spans="17:18">
      <c r="R275" s="191"/>
    </row>
    <row r="276" spans="17:18">
      <c r="R276" s="192"/>
    </row>
    <row r="277" spans="17:18">
      <c r="R277" s="192"/>
    </row>
    <row r="278" spans="17:18">
      <c r="R278" s="193"/>
    </row>
    <row r="279" spans="17:18">
      <c r="Q279" s="32" t="s">
        <v>857</v>
      </c>
      <c r="R279" s="187" t="s">
        <v>460</v>
      </c>
    </row>
    <row r="280" spans="17:18">
      <c r="Q280" s="32" t="s">
        <v>858</v>
      </c>
      <c r="R280" s="187" t="s">
        <v>464</v>
      </c>
    </row>
    <row r="281" spans="17:18">
      <c r="Q281" s="32" t="s">
        <v>859</v>
      </c>
      <c r="R281" s="187" t="s">
        <v>465</v>
      </c>
    </row>
    <row r="282" spans="17:18">
      <c r="R282" s="150"/>
    </row>
    <row r="283" spans="17:18">
      <c r="R283" s="154"/>
    </row>
    <row r="284" spans="17:18">
      <c r="Q284" s="32" t="s">
        <v>860</v>
      </c>
      <c r="R284" s="187" t="s">
        <v>469</v>
      </c>
    </row>
    <row r="285" spans="17:18">
      <c r="Q285" s="32" t="s">
        <v>861</v>
      </c>
      <c r="R285" s="187" t="s">
        <v>470</v>
      </c>
    </row>
    <row r="286" spans="17:18">
      <c r="R286" s="150"/>
    </row>
    <row r="287" spans="17:18">
      <c r="R287" s="154"/>
    </row>
    <row r="288" spans="17:18">
      <c r="R288" s="154"/>
    </row>
    <row r="289" spans="17:18">
      <c r="Q289" s="32" t="s">
        <v>862</v>
      </c>
      <c r="R289" s="187" t="s">
        <v>471</v>
      </c>
    </row>
    <row r="290" spans="17:18">
      <c r="Q290" s="32" t="s">
        <v>863</v>
      </c>
      <c r="R290" s="187" t="s">
        <v>472</v>
      </c>
    </row>
    <row r="291" spans="17:18">
      <c r="Q291" s="32" t="s">
        <v>864</v>
      </c>
      <c r="R291" s="187" t="s">
        <v>502</v>
      </c>
    </row>
    <row r="292" spans="17:18">
      <c r="Q292" s="32" t="s">
        <v>865</v>
      </c>
      <c r="R292" s="187" t="s">
        <v>473</v>
      </c>
    </row>
    <row r="293" spans="17:18">
      <c r="Q293" s="32" t="s">
        <v>866</v>
      </c>
      <c r="R293" s="133" t="s">
        <v>584</v>
      </c>
    </row>
    <row r="294" spans="17:18">
      <c r="R294" s="194"/>
    </row>
    <row r="295" spans="17:18">
      <c r="R295" s="195"/>
    </row>
    <row r="296" spans="17:18">
      <c r="Q296" s="32" t="s">
        <v>867</v>
      </c>
      <c r="R296" s="205"/>
    </row>
    <row r="297" spans="17:18">
      <c r="Q297" s="32" t="s">
        <v>867</v>
      </c>
      <c r="R297" s="205"/>
    </row>
    <row r="298" spans="17:18">
      <c r="R298" s="195"/>
    </row>
    <row r="299" spans="17:18">
      <c r="R299" s="195"/>
    </row>
    <row r="300" spans="17:18">
      <c r="R300" s="195"/>
    </row>
    <row r="301" spans="17:18">
      <c r="R301" s="195"/>
    </row>
    <row r="302" spans="17:18">
      <c r="Q302" s="32" t="s">
        <v>868</v>
      </c>
      <c r="R302" s="206" t="s">
        <v>614</v>
      </c>
    </row>
    <row r="303" spans="17:18">
      <c r="Q303" s="32" t="s">
        <v>869</v>
      </c>
      <c r="R303" s="207" t="s">
        <v>613</v>
      </c>
    </row>
    <row r="304" spans="17:18">
      <c r="R304" s="183"/>
    </row>
    <row r="305" spans="17:18">
      <c r="R305" s="196"/>
    </row>
    <row r="306" spans="17:18">
      <c r="Q306" s="32" t="s">
        <v>870</v>
      </c>
      <c r="R306" s="133" t="s">
        <v>565</v>
      </c>
    </row>
    <row r="307" spans="17:18">
      <c r="R307" s="195"/>
    </row>
    <row r="308" spans="17:18">
      <c r="R308" s="195"/>
    </row>
    <row r="309" spans="17:18">
      <c r="R309" s="195"/>
    </row>
    <row r="310" spans="17:18">
      <c r="R310" s="195"/>
    </row>
    <row r="311" spans="17:18">
      <c r="Q311" s="32" t="s">
        <v>871</v>
      </c>
      <c r="R311" s="206" t="s">
        <v>615</v>
      </c>
    </row>
    <row r="312" spans="17:18">
      <c r="Q312" s="32" t="s">
        <v>872</v>
      </c>
      <c r="R312" s="207" t="s">
        <v>616</v>
      </c>
    </row>
    <row r="313" spans="17:18">
      <c r="R313" s="196"/>
    </row>
    <row r="314" spans="17:18">
      <c r="Q314" s="32" t="s">
        <v>873</v>
      </c>
      <c r="R314" s="133" t="s">
        <v>636</v>
      </c>
    </row>
    <row r="315" spans="17:18">
      <c r="R315" s="165"/>
    </row>
    <row r="316" spans="17:18">
      <c r="R316" s="165"/>
    </row>
    <row r="317" spans="17:18">
      <c r="R317" s="165"/>
    </row>
    <row r="318" spans="17:18">
      <c r="R318" s="165"/>
    </row>
    <row r="319" spans="17:18">
      <c r="R319" s="165"/>
    </row>
    <row r="320" spans="17:18">
      <c r="R320" s="165"/>
    </row>
    <row r="321" spans="18:18">
      <c r="R321" s="165"/>
    </row>
    <row r="322" spans="18:18">
      <c r="R322" s="165"/>
    </row>
    <row r="323" spans="18:18">
      <c r="R323" s="165"/>
    </row>
    <row r="324" spans="18:18">
      <c r="R324" s="165"/>
    </row>
    <row r="325" spans="18:18">
      <c r="R325" s="165"/>
    </row>
    <row r="326" spans="18:18">
      <c r="R326" s="165"/>
    </row>
    <row r="327" spans="18:18">
      <c r="R327" s="165"/>
    </row>
    <row r="328" spans="18:18">
      <c r="R328" s="165"/>
    </row>
    <row r="329" spans="18:18">
      <c r="R329" s="166"/>
    </row>
    <row r="330" spans="18:18">
      <c r="R330" s="166"/>
    </row>
    <row r="331" spans="18:18">
      <c r="R331" s="166"/>
    </row>
    <row r="332" spans="18:18">
      <c r="R332" s="133"/>
    </row>
    <row r="333" spans="18:18">
      <c r="R333" s="133"/>
    </row>
    <row r="334" spans="18:18">
      <c r="R334" s="133"/>
    </row>
    <row r="335" spans="18:18">
      <c r="R335" s="133"/>
    </row>
    <row r="336" spans="18:18">
      <c r="R336" s="133"/>
    </row>
    <row r="337" spans="18:18">
      <c r="R337" s="133"/>
    </row>
    <row r="338" spans="18:18">
      <c r="R338" s="133"/>
    </row>
    <row r="339" spans="18:18">
      <c r="R339" s="165"/>
    </row>
    <row r="340" spans="18:18">
      <c r="R340" s="165"/>
    </row>
    <row r="341" spans="18:18">
      <c r="R341" s="165"/>
    </row>
    <row r="342" spans="18:18">
      <c r="R342" s="165"/>
    </row>
    <row r="343" spans="18:18">
      <c r="R343" s="165"/>
    </row>
    <row r="344" spans="18:18">
      <c r="R344" s="165"/>
    </row>
    <row r="345" spans="18:18">
      <c r="R345" s="165"/>
    </row>
    <row r="346" spans="18:18">
      <c r="R346" s="165"/>
    </row>
    <row r="347" spans="18:18">
      <c r="R347" s="165"/>
    </row>
    <row r="348" spans="18:18">
      <c r="R348" s="165"/>
    </row>
    <row r="349" spans="18:18">
      <c r="R349" s="133"/>
    </row>
    <row r="350" spans="18:18">
      <c r="R350" s="133"/>
    </row>
    <row r="351" spans="18:18">
      <c r="R351" s="133"/>
    </row>
    <row r="352" spans="18:18">
      <c r="R352" s="165"/>
    </row>
    <row r="353" spans="17:18">
      <c r="R353" s="165"/>
    </row>
    <row r="354" spans="17:18">
      <c r="R354" s="165"/>
    </row>
    <row r="355" spans="17:18">
      <c r="R355" s="165"/>
    </row>
    <row r="356" spans="17:18">
      <c r="R356" s="165"/>
    </row>
    <row r="357" spans="17:18">
      <c r="R357" s="165"/>
    </row>
    <row r="358" spans="17:18">
      <c r="R358" s="165"/>
    </row>
    <row r="359" spans="17:18">
      <c r="R359" s="133"/>
    </row>
    <row r="360" spans="17:18">
      <c r="R360" s="166"/>
    </row>
    <row r="361" spans="17:18">
      <c r="R361" s="133"/>
    </row>
    <row r="362" spans="17:18">
      <c r="R362" s="166"/>
    </row>
    <row r="363" spans="17:18">
      <c r="R363" s="133"/>
    </row>
    <row r="364" spans="17:18">
      <c r="R364" s="166"/>
    </row>
    <row r="365" spans="17:18">
      <c r="R365" s="133"/>
    </row>
    <row r="366" spans="17:18">
      <c r="R366" s="133"/>
    </row>
    <row r="367" spans="17:18">
      <c r="R367" s="133"/>
    </row>
    <row r="368" spans="17:18">
      <c r="Q368" s="32" t="s">
        <v>867</v>
      </c>
      <c r="R368" s="133"/>
    </row>
    <row r="369" spans="17:18">
      <c r="R369" s="165"/>
    </row>
    <row r="370" spans="17:18">
      <c r="R370" s="165"/>
    </row>
    <row r="371" spans="17:18">
      <c r="R371" s="165"/>
    </row>
    <row r="372" spans="17:18">
      <c r="R372" s="165"/>
    </row>
    <row r="373" spans="17:18">
      <c r="R373" s="165"/>
    </row>
    <row r="374" spans="17:18">
      <c r="Q374" s="32" t="s">
        <v>874</v>
      </c>
      <c r="R374" s="133" t="s">
        <v>608</v>
      </c>
    </row>
    <row r="375" spans="17:18">
      <c r="R375" s="197"/>
    </row>
    <row r="376" spans="17:18">
      <c r="R376" s="165"/>
    </row>
    <row r="377" spans="17:18">
      <c r="R377" s="165"/>
    </row>
    <row r="378" spans="17:18">
      <c r="R378" s="165"/>
    </row>
    <row r="379" spans="17:18">
      <c r="R379" s="165"/>
    </row>
    <row r="380" spans="17:18">
      <c r="R380" s="165"/>
    </row>
    <row r="381" spans="17:18">
      <c r="R381" s="165"/>
    </row>
    <row r="382" spans="17:18">
      <c r="R382" s="165"/>
    </row>
    <row r="383" spans="17:18">
      <c r="R383" s="165"/>
    </row>
    <row r="384" spans="17:18">
      <c r="R384" s="165"/>
    </row>
    <row r="385" spans="18:18">
      <c r="R385" s="165"/>
    </row>
    <row r="386" spans="18:18">
      <c r="R386" s="165"/>
    </row>
    <row r="387" spans="18:18">
      <c r="R387" s="154"/>
    </row>
    <row r="388" spans="18:18">
      <c r="R388" s="150"/>
    </row>
    <row r="389" spans="18:18">
      <c r="R389" s="154"/>
    </row>
    <row r="390" spans="18:18">
      <c r="R390" s="154"/>
    </row>
    <row r="391" spans="18:18">
      <c r="R391" s="154"/>
    </row>
    <row r="392" spans="18:18">
      <c r="R392" s="154"/>
    </row>
    <row r="393" spans="18:18">
      <c r="R393" s="150"/>
    </row>
    <row r="394" spans="18:18">
      <c r="R394" s="150"/>
    </row>
    <row r="395" spans="18:18">
      <c r="R395" s="150"/>
    </row>
    <row r="396" spans="18:18">
      <c r="R396" s="150"/>
    </row>
    <row r="397" spans="18:18">
      <c r="R397" s="150"/>
    </row>
    <row r="398" spans="18:18">
      <c r="R398" s="156"/>
    </row>
    <row r="399" spans="18:18">
      <c r="R399" s="180"/>
    </row>
    <row r="400" spans="18:18">
      <c r="R400" s="150"/>
    </row>
    <row r="401" spans="18:18">
      <c r="R401" s="150"/>
    </row>
    <row r="402" spans="18:18">
      <c r="R402" s="154"/>
    </row>
    <row r="403" spans="18:18">
      <c r="R403" s="154"/>
    </row>
    <row r="404" spans="18:18">
      <c r="R404" s="154"/>
    </row>
    <row r="405" spans="18:18">
      <c r="R405" s="150"/>
    </row>
    <row r="406" spans="18:18">
      <c r="R406" s="150"/>
    </row>
    <row r="407" spans="18:18">
      <c r="R407" s="150"/>
    </row>
    <row r="408" spans="18:18">
      <c r="R408" s="150"/>
    </row>
    <row r="409" spans="18:18">
      <c r="R409" s="150"/>
    </row>
    <row r="410" spans="18:18">
      <c r="R410" s="154"/>
    </row>
    <row r="411" spans="18:18">
      <c r="R411" s="154"/>
    </row>
    <row r="412" spans="18:18">
      <c r="R412" s="182"/>
    </row>
    <row r="413" spans="18:18">
      <c r="R413" s="150"/>
    </row>
    <row r="414" spans="18:18">
      <c r="R414" s="150"/>
    </row>
    <row r="415" spans="18:18">
      <c r="R415" s="154"/>
    </row>
    <row r="416" spans="18:18">
      <c r="R416" s="154"/>
    </row>
    <row r="417" spans="17:18">
      <c r="R417" s="150"/>
    </row>
    <row r="418" spans="17:18">
      <c r="R418" s="150"/>
    </row>
    <row r="419" spans="17:18">
      <c r="R419" s="150"/>
    </row>
    <row r="420" spans="17:18">
      <c r="R420" s="150"/>
    </row>
    <row r="421" spans="17:18">
      <c r="R421" s="150"/>
    </row>
    <row r="422" spans="17:18">
      <c r="R422" s="150"/>
    </row>
    <row r="423" spans="17:18">
      <c r="R423" s="154"/>
    </row>
    <row r="424" spans="17:18">
      <c r="R424" s="154"/>
    </row>
    <row r="425" spans="17:18">
      <c r="R425" s="180"/>
    </row>
    <row r="426" spans="17:18">
      <c r="Q426" s="32" t="s">
        <v>875</v>
      </c>
      <c r="R426" s="133" t="s">
        <v>803</v>
      </c>
    </row>
    <row r="427" spans="17:18">
      <c r="Q427" s="32" t="s">
        <v>876</v>
      </c>
      <c r="R427" s="133" t="s">
        <v>807</v>
      </c>
    </row>
    <row r="428" spans="17:18">
      <c r="Q428" s="32" t="s">
        <v>877</v>
      </c>
      <c r="R428" s="133" t="s">
        <v>808</v>
      </c>
    </row>
    <row r="429" spans="17:18">
      <c r="R429" s="165"/>
    </row>
    <row r="430" spans="17:18">
      <c r="R430" s="165"/>
    </row>
    <row r="431" spans="17:18">
      <c r="R431" s="165"/>
    </row>
    <row r="432" spans="17:18">
      <c r="R432" s="165"/>
    </row>
    <row r="433" spans="2:18">
      <c r="B433" s="199"/>
      <c r="C433" s="199"/>
      <c r="D433" s="199"/>
      <c r="E433" s="199"/>
      <c r="F433" s="199"/>
      <c r="G433" s="200"/>
      <c r="H433" s="199"/>
      <c r="I433" s="199"/>
      <c r="J433" s="199"/>
      <c r="K433" s="199"/>
      <c r="L433" s="199"/>
      <c r="M433" s="199"/>
      <c r="N433" s="199"/>
      <c r="O433" s="199"/>
      <c r="P433" s="199"/>
      <c r="Q433" s="199"/>
      <c r="R433" s="198"/>
    </row>
    <row r="434" spans="2:18">
      <c r="B434" s="199"/>
      <c r="C434" s="199"/>
      <c r="D434" s="199"/>
      <c r="E434" s="199"/>
      <c r="F434" s="199"/>
      <c r="G434" s="200"/>
      <c r="H434" s="199"/>
      <c r="I434" s="199"/>
      <c r="J434" s="199"/>
      <c r="K434" s="199"/>
      <c r="L434" s="199"/>
      <c r="M434" s="199"/>
      <c r="N434" s="199"/>
      <c r="O434" s="199"/>
      <c r="P434" s="199"/>
      <c r="Q434" s="199"/>
      <c r="R434" s="198"/>
    </row>
    <row r="435" spans="2:18">
      <c r="B435" s="199"/>
      <c r="C435" s="199"/>
      <c r="D435" s="199"/>
      <c r="E435" s="199"/>
      <c r="F435" s="199"/>
      <c r="G435" s="200"/>
      <c r="H435" s="199"/>
      <c r="I435" s="199"/>
      <c r="J435" s="199"/>
      <c r="K435" s="199"/>
      <c r="L435" s="199"/>
      <c r="M435" s="199"/>
      <c r="N435" s="199"/>
      <c r="O435" s="199"/>
      <c r="P435" s="199"/>
      <c r="Q435" s="199"/>
      <c r="R435" s="198"/>
    </row>
    <row r="444" spans="2:18">
      <c r="Q444" s="31" t="str">
        <f>$P$1&amp;R444&amp;$Q$1</f>
        <v>http://gestaourbana.prefeitura.sp.gov.br/wp-content/uploads/piu-monitoramento/PAC6_Parecer_ConsolidacaoMinuta_SPURB.pdf</v>
      </c>
      <c r="R444" s="31" t="s">
        <v>896</v>
      </c>
    </row>
    <row r="445" spans="2:18">
      <c r="Q445" s="31" t="str">
        <f>$P$1&amp;R445&amp;$Q$1</f>
        <v>http://gestaourbana.prefeitura.sp.gov.br/wp-content/uploads/piu-monitoramento/PAC6_Parecer_ConsolidacaoMinuta_SPURB_decreto.pdf</v>
      </c>
      <c r="R445" s="31" t="s">
        <v>897</v>
      </c>
    </row>
  </sheetData>
  <mergeCells count="3">
    <mergeCell ref="E1:F1"/>
    <mergeCell ref="E11:F11"/>
    <mergeCell ref="E12:F12"/>
  </mergeCells>
  <conditionalFormatting sqref="K3:K4">
    <cfRule type="cellIs" dxfId="14" priority="12" operator="equal">
      <formula>"_"</formula>
    </cfRule>
    <cfRule type="cellIs" dxfId="13" priority="13" operator="equal">
      <formula>"-"</formula>
    </cfRule>
    <cfRule type="cellIs" dxfId="12" priority="14" operator="equal">
      <formula>"w"</formula>
    </cfRule>
    <cfRule type="cellIs" dxfId="11" priority="15" operator="equal">
      <formula>"X"</formula>
    </cfRule>
  </conditionalFormatting>
  <conditionalFormatting sqref="C11:C31">
    <cfRule type="containsText" dxfId="10" priority="11" operator="containsText" text="PIU">
      <formula>NOT(ISERROR(SEARCH("PIU",C11)))</formula>
    </cfRule>
  </conditionalFormatting>
  <conditionalFormatting sqref="C11:C31">
    <cfRule type="containsText" dxfId="9" priority="10" operator="containsText" text="Projeto">
      <formula>NOT(ISERROR(SEARCH("Projeto",C11)))</formula>
    </cfRule>
  </conditionalFormatting>
  <conditionalFormatting sqref="R291:R302">
    <cfRule type="expression" dxfId="8" priority="9">
      <formula>#REF!="F"</formula>
    </cfRule>
  </conditionalFormatting>
  <conditionalFormatting sqref="R384">
    <cfRule type="expression" dxfId="7" priority="8">
      <formula>#REF!="F"</formula>
    </cfRule>
  </conditionalFormatting>
  <conditionalFormatting sqref="R364 R366 R368:R370 R395 R374:R383 R385:R387 R2:R362 R397:R432">
    <cfRule type="expression" dxfId="6" priority="7">
      <formula>$F2="F"</formula>
    </cfRule>
  </conditionalFormatting>
  <conditionalFormatting sqref="R303">
    <cfRule type="expression" dxfId="5" priority="6">
      <formula>$D303="F"</formula>
    </cfRule>
  </conditionalFormatting>
  <conditionalFormatting sqref="R291:R302">
    <cfRule type="expression" dxfId="4" priority="5">
      <formula>$I291="F"</formula>
    </cfRule>
  </conditionalFormatting>
  <conditionalFormatting sqref="R396">
    <cfRule type="expression" dxfId="3" priority="4">
      <formula>$F394="F"</formula>
    </cfRule>
  </conditionalFormatting>
  <conditionalFormatting sqref="R433:R435">
    <cfRule type="expression" dxfId="2" priority="3">
      <formula>$J433="F"</formula>
    </cfRule>
  </conditionalFormatting>
  <conditionalFormatting sqref="C32">
    <cfRule type="containsText" dxfId="1" priority="2" operator="containsText" text="PIU">
      <formula>NOT(ISERROR(SEARCH("PIU",C32)))</formula>
    </cfRule>
  </conditionalFormatting>
  <conditionalFormatting sqref="C32">
    <cfRule type="containsText" dxfId="0" priority="1" operator="containsText" text="Projeto">
      <formula>NOT(ISERROR(SEARCH("Projeto",C32)))</formula>
    </cfRule>
  </conditionalFormatting>
  <hyperlinks>
    <hyperlink ref="L4" r:id="rId1"/>
    <hyperlink ref="B11" r:id="rId2" display="..\01_Documentação\01_PIU_Rio_Branco"/>
    <hyperlink ref="B12" r:id="rId3" display="..\01_Documentação\02_PIU_Vila_Leopoldina"/>
    <hyperlink ref="B13" r:id="rId4" display="..\01_Documentação\03_PIU_Arco_Tiete"/>
    <hyperlink ref="B14" r:id="rId5" display="..\01_Documentação\04_PIU_NESP"/>
    <hyperlink ref="B15" r:id="rId6" display="..\01_Documentação\05_PIU_Arco_Jurubatuba"/>
    <hyperlink ref="B17" r:id="rId7" display="..\01_Documentação\07_PL_Anhembi"/>
    <hyperlink ref="B18" r:id="rId8" display="..\01_Documentação\08_PIU_Pacaembu"/>
    <hyperlink ref="B19" r:id="rId9" display="..\01_Documentação\09_PIU_Vila_Olimpia"/>
    <hyperlink ref="B20" r:id="rId10" display="..\01_Documentação\010_PIU_Nacoes_Unidas"/>
    <hyperlink ref="B21" r:id="rId11" display="..\01_Documentação\011_PIU_Area_Central"/>
    <hyperlink ref="B22" r:id="rId12" display="..\01_Documentação\012_PIU_Arco_Pinheiros"/>
    <hyperlink ref="B23" r:id="rId13" display="..\01_Documentação\16_Bairros_Tamanduateí"/>
    <hyperlink ref="B24" r:id="rId14" display="..\01_Documentação\17_PIU_Terminal_Capelinha"/>
    <hyperlink ref="B25" r:id="rId15" display="..\01_Documentação\18_PIU_Terminal_Campo_Limpo"/>
    <hyperlink ref="B26" r:id="rId16" display="..\01_Documentação\19_PIU_Terminal_Princesa_Isabel"/>
    <hyperlink ref="C12" r:id="rId17"/>
    <hyperlink ref="C19" r:id="rId18"/>
    <hyperlink ref="C17" r:id="rId19"/>
    <hyperlink ref="C18" r:id="rId20"/>
    <hyperlink ref="C13" r:id="rId21"/>
    <hyperlink ref="C20" r:id="rId22"/>
    <hyperlink ref="C11" r:id="rId23"/>
    <hyperlink ref="C14" r:id="rId24"/>
    <hyperlink ref="C15" r:id="rId25"/>
    <hyperlink ref="C21" r:id="rId26"/>
    <hyperlink ref="C22" r:id="rId27"/>
    <hyperlink ref="C23" r:id="rId28"/>
    <hyperlink ref="C24" r:id="rId29"/>
    <hyperlink ref="C25" r:id="rId30"/>
    <hyperlink ref="C26" r:id="rId31"/>
    <hyperlink ref="L3" r:id="rId32"/>
    <hyperlink ref="R302" r:id="rId33" display="http://www.prefeitura.sp.gov.br/cidade/secretarias/upload/desenvolvimento_urbano/sp_urbanismo/FARIA_LIMA/2018/GGOUCFL_2a_RE_convocacao_2018_05_22.pdf"/>
    <hyperlink ref="R311" r:id="rId34" display="http://www.prefeitura.sp.gov.br/cidade/secretarias/upload/desenvolvimento_urbano/sp_urbanismo/FARIA_LIMA/2018/GGOUCFL_2a_RE_convocacao_2018_05_22.pdf"/>
    <hyperlink ref="P1" r:id="rId35"/>
  </hyperlinks>
  <pageMargins left="0.511811024" right="0.511811024" top="0.78740157499999996" bottom="0.78740157499999996" header="0.31496062000000002" footer="0.31496062000000002"/>
  <pageSetup paperSize="9" orientation="portrait" horizontalDpi="4294967294" verticalDpi="4294967294" r:id="rId3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INFOs</vt:lpstr>
      <vt:lpstr>documentacao</vt:lpstr>
      <vt:lpstr>hiperlinks</vt:lpstr>
      <vt:lpstr>Hiperlinks - refugo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x432524</dc:creator>
  <cp:lastModifiedBy>e059145</cp:lastModifiedBy>
  <dcterms:created xsi:type="dcterms:W3CDTF">2018-05-14T20:12:51Z</dcterms:created>
  <dcterms:modified xsi:type="dcterms:W3CDTF">2019-12-12T19:06:12Z</dcterms:modified>
</cp:coreProperties>
</file>