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4340" yWindow="45" windowWidth="13980" windowHeight="11700" tabRatio="752" firstSheet="2"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Hiperlinks - refugo"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hiperlinks!$A$1:$M$667</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45621"/>
</workbook>
</file>

<file path=xl/calcChain.xml><?xml version="1.0" encoding="utf-8"?>
<calcChain xmlns="http://schemas.openxmlformats.org/spreadsheetml/2006/main">
  <c r="E661" i="12" l="1"/>
  <c r="K663" i="12" l="1"/>
  <c r="K662" i="12"/>
  <c r="K661" i="12"/>
  <c r="K667" i="12"/>
  <c r="K666" i="12"/>
  <c r="E667" i="12"/>
  <c r="B667" i="12"/>
  <c r="E666" i="12"/>
  <c r="B666" i="12"/>
  <c r="K665" i="12"/>
  <c r="E665" i="12"/>
  <c r="B665" i="12"/>
  <c r="K664" i="12"/>
  <c r="E664" i="12"/>
  <c r="B664" i="12"/>
  <c r="E663" i="12"/>
  <c r="B663" i="12"/>
  <c r="B661" i="12"/>
  <c r="B662" i="12"/>
  <c r="E662" i="12"/>
  <c r="B660" i="12"/>
  <c r="K660" i="12"/>
  <c r="E660" i="12"/>
  <c r="E659" i="12"/>
  <c r="B659" i="12"/>
  <c r="K658" i="12"/>
  <c r="E658" i="12"/>
  <c r="B658" i="12"/>
  <c r="K656" i="12"/>
  <c r="K655" i="12"/>
  <c r="K657" i="12"/>
  <c r="E657" i="12"/>
  <c r="B657" i="12"/>
  <c r="E656" i="12"/>
  <c r="B656" i="12"/>
  <c r="E655" i="12"/>
  <c r="B655" i="12"/>
  <c r="K642" i="12"/>
  <c r="K643" i="12"/>
  <c r="K644" i="12"/>
  <c r="K645" i="12"/>
  <c r="K646" i="12"/>
  <c r="K647" i="12"/>
  <c r="K648" i="12"/>
  <c r="K649" i="12"/>
  <c r="K650" i="12"/>
  <c r="K651" i="12"/>
  <c r="K652" i="12"/>
  <c r="K653" i="12"/>
  <c r="K654" i="12"/>
  <c r="E654" i="12"/>
  <c r="B654" i="12"/>
  <c r="E653" i="12"/>
  <c r="B653" i="12"/>
  <c r="E652" i="12"/>
  <c r="B652" i="12"/>
  <c r="E651" i="12"/>
  <c r="B651" i="12"/>
  <c r="E650" i="12"/>
  <c r="B650" i="12"/>
  <c r="E649" i="12"/>
  <c r="B649" i="12"/>
  <c r="E648" i="12"/>
  <c r="B648" i="12"/>
  <c r="E647" i="12"/>
  <c r="B647" i="12"/>
  <c r="E646" i="12"/>
  <c r="B646" i="12"/>
  <c r="E645" i="12"/>
  <c r="B645" i="12"/>
  <c r="E644" i="12"/>
  <c r="B644" i="12"/>
  <c r="E643" i="12"/>
  <c r="B643" i="12"/>
  <c r="E642" i="12"/>
  <c r="B642" i="12"/>
  <c r="K641" i="12"/>
  <c r="E641" i="12"/>
  <c r="B641" i="12"/>
  <c r="K640" i="12"/>
  <c r="E640" i="12"/>
  <c r="B640" i="12"/>
  <c r="K639" i="12"/>
  <c r="E639" i="12"/>
  <c r="B639" i="12"/>
  <c r="K638" i="12"/>
  <c r="E638" i="12"/>
  <c r="B638" i="12"/>
  <c r="K637" i="12"/>
  <c r="E637" i="12"/>
  <c r="B637" i="12"/>
  <c r="K635" i="12"/>
  <c r="E635" i="12"/>
  <c r="B635" i="12"/>
  <c r="K636" i="12"/>
  <c r="E636" i="12"/>
  <c r="B636" i="12"/>
  <c r="K634" i="12"/>
  <c r="E633" i="12"/>
  <c r="E634" i="12"/>
  <c r="K633" i="12"/>
  <c r="K632" i="12"/>
  <c r="E632" i="12"/>
  <c r="B632" i="12"/>
  <c r="K631" i="12"/>
  <c r="E631" i="12"/>
  <c r="B631" i="12"/>
  <c r="K630" i="12"/>
  <c r="E630" i="12"/>
  <c r="B630" i="12"/>
  <c r="K629" i="12"/>
  <c r="E629" i="12"/>
  <c r="B629" i="12"/>
  <c r="K628" i="12"/>
  <c r="E628" i="12"/>
  <c r="B628" i="12"/>
  <c r="B627" i="12"/>
  <c r="K627" i="12"/>
  <c r="E627" i="12"/>
  <c r="K620" i="12"/>
  <c r="E620" i="12"/>
  <c r="B620" i="12"/>
  <c r="B619" i="12"/>
  <c r="K619" i="12"/>
  <c r="E619" i="12"/>
  <c r="K625" i="12"/>
  <c r="E625" i="12"/>
  <c r="B625" i="12"/>
  <c r="K626" i="12"/>
  <c r="E626" i="12"/>
  <c r="B626" i="12"/>
  <c r="K624" i="12"/>
  <c r="E624" i="12"/>
  <c r="B624" i="12"/>
  <c r="E623" i="12"/>
  <c r="B623" i="12"/>
  <c r="E622" i="12"/>
  <c r="B622" i="12"/>
  <c r="E621" i="12"/>
  <c r="B621" i="12"/>
  <c r="E618" i="12"/>
  <c r="K623" i="12"/>
  <c r="K622" i="12"/>
  <c r="K621" i="12"/>
  <c r="K618" i="12"/>
  <c r="B618" i="12"/>
  <c r="K617" i="12"/>
  <c r="E617" i="12"/>
  <c r="B617" i="12"/>
  <c r="K616" i="12"/>
  <c r="E616" i="12"/>
  <c r="B616" i="12"/>
  <c r="K615" i="12"/>
  <c r="E615" i="12"/>
  <c r="B615" i="12"/>
  <c r="K614" i="12"/>
  <c r="E614" i="12"/>
  <c r="B614" i="12"/>
  <c r="K613" i="12"/>
  <c r="E613" i="12"/>
  <c r="B613" i="12"/>
  <c r="K612" i="12"/>
  <c r="E612" i="12"/>
  <c r="B612" i="12"/>
  <c r="E611" i="12"/>
  <c r="B611" i="12"/>
  <c r="K611" i="12"/>
  <c r="K610" i="12"/>
  <c r="K609" i="12"/>
  <c r="K608" i="12"/>
  <c r="K607" i="12"/>
  <c r="K606" i="12"/>
  <c r="E610" i="12"/>
  <c r="B610" i="12"/>
  <c r="E609" i="12"/>
  <c r="B609" i="12"/>
  <c r="E608" i="12"/>
  <c r="B608" i="12"/>
  <c r="E607" i="12"/>
  <c r="B607" i="12"/>
  <c r="E606" i="12"/>
  <c r="B606" i="12"/>
  <c r="E605" i="12"/>
  <c r="B605" i="12"/>
  <c r="E604" i="12"/>
  <c r="B604" i="12"/>
  <c r="K605" i="12"/>
  <c r="K604" i="12"/>
  <c r="K603" i="12"/>
  <c r="E603" i="12"/>
  <c r="B603" i="12"/>
  <c r="K602" i="12"/>
  <c r="E602" i="12"/>
  <c r="B602" i="12"/>
  <c r="K601" i="12"/>
  <c r="E601" i="12"/>
  <c r="B601" i="12"/>
  <c r="K600" i="12"/>
  <c r="E600" i="12"/>
  <c r="B600" i="12"/>
  <c r="K599" i="12"/>
  <c r="K598" i="12"/>
  <c r="E599" i="12"/>
  <c r="B599" i="12"/>
  <c r="E598" i="12"/>
  <c r="B598" i="12"/>
  <c r="B478" i="12"/>
  <c r="K597" i="12"/>
  <c r="E597" i="12"/>
  <c r="B597" i="12"/>
  <c r="K596" i="12"/>
  <c r="E596" i="12"/>
  <c r="B596" i="12"/>
  <c r="K594" i="12"/>
  <c r="E595" i="12"/>
  <c r="B595" i="12"/>
  <c r="E594" i="12"/>
  <c r="B594" i="12"/>
  <c r="K593" i="12"/>
  <c r="E593" i="12"/>
  <c r="B593" i="12"/>
  <c r="K592" i="12"/>
  <c r="E592" i="12"/>
  <c r="B592" i="12"/>
  <c r="K591" i="12"/>
  <c r="E591" i="12"/>
  <c r="B591" i="12"/>
  <c r="K590" i="12"/>
  <c r="E590" i="12"/>
  <c r="B590" i="12"/>
  <c r="K589" i="12"/>
  <c r="E589" i="12"/>
  <c r="B589" i="12"/>
  <c r="E588" i="12"/>
  <c r="B588" i="12"/>
  <c r="K587" i="12"/>
  <c r="E587" i="12"/>
  <c r="B587" i="12"/>
  <c r="E586" i="12" l="1"/>
  <c r="B586" i="12"/>
  <c r="K585" i="12"/>
  <c r="E585" i="12"/>
  <c r="B585" i="12"/>
  <c r="K584" i="12"/>
  <c r="E584" i="12"/>
  <c r="B584" i="12"/>
  <c r="K583" i="12"/>
  <c r="K582" i="12"/>
  <c r="E583" i="12"/>
  <c r="B583" i="12"/>
  <c r="E582" i="12"/>
  <c r="B582" i="12"/>
  <c r="K581" i="12"/>
  <c r="E581" i="12"/>
  <c r="B581" i="12"/>
  <c r="E580" i="12"/>
  <c r="B580" i="12"/>
  <c r="E579" i="12"/>
  <c r="B579" i="12"/>
  <c r="E578" i="12"/>
  <c r="B578" i="12"/>
  <c r="K577" i="12"/>
  <c r="E577" i="12"/>
  <c r="B577" i="12"/>
  <c r="K576" i="12"/>
  <c r="E576" i="12"/>
  <c r="B576" i="12"/>
  <c r="K575" i="12"/>
  <c r="E575" i="12"/>
  <c r="B575" i="12"/>
  <c r="K574" i="12"/>
  <c r="E574" i="12"/>
  <c r="B574" i="12"/>
  <c r="E573" i="12"/>
  <c r="B573" i="12"/>
  <c r="E572" i="12"/>
  <c r="B572" i="12"/>
  <c r="E571" i="12"/>
  <c r="B571" i="12"/>
  <c r="K570" i="12"/>
  <c r="E570" i="12"/>
  <c r="B570" i="12"/>
  <c r="K569" i="12"/>
  <c r="E569" i="12"/>
  <c r="B569" i="12"/>
  <c r="B568" i="12"/>
  <c r="E568" i="12"/>
  <c r="E567" i="12"/>
  <c r="B567" i="12"/>
  <c r="K566" i="12"/>
  <c r="E566" i="12"/>
  <c r="B566" i="12"/>
  <c r="E565" i="12"/>
  <c r="B565" i="12"/>
  <c r="E564" i="12"/>
  <c r="B564" i="12"/>
  <c r="E563" i="12"/>
  <c r="B563" i="12"/>
  <c r="K560" i="12"/>
  <c r="K561" i="12"/>
  <c r="K562" i="12"/>
  <c r="K557" i="12"/>
  <c r="K558" i="12"/>
  <c r="K559" i="12"/>
  <c r="E550" i="12"/>
  <c r="E551" i="12"/>
  <c r="E552" i="12"/>
  <c r="E553" i="12"/>
  <c r="E554" i="12"/>
  <c r="E555" i="12"/>
  <c r="E556" i="12"/>
  <c r="E557" i="12"/>
  <c r="E558" i="12"/>
  <c r="E559" i="12"/>
  <c r="K553" i="12"/>
  <c r="K554" i="12"/>
  <c r="K555" i="12"/>
  <c r="K556" i="12"/>
  <c r="K552" i="12"/>
  <c r="K547" i="12"/>
  <c r="K548" i="12"/>
  <c r="K550" i="12"/>
  <c r="K551" i="12"/>
  <c r="E549" i="12" l="1"/>
  <c r="B549" i="12"/>
  <c r="B550" i="12"/>
  <c r="B551" i="12"/>
  <c r="B552" i="12"/>
  <c r="B553" i="12"/>
  <c r="B554" i="12"/>
  <c r="B555" i="12"/>
  <c r="B556" i="12"/>
  <c r="B557" i="12"/>
  <c r="B558" i="12"/>
  <c r="B559" i="12"/>
  <c r="B560" i="12"/>
  <c r="B561" i="12"/>
  <c r="B562" i="12"/>
  <c r="B548" i="12"/>
  <c r="E560" i="12" l="1"/>
  <c r="E561" i="12"/>
  <c r="E562" i="12"/>
  <c r="E548" i="12"/>
  <c r="E547" i="12"/>
  <c r="B547" i="12"/>
  <c r="B546" i="12"/>
  <c r="E546" i="12"/>
  <c r="K546" i="12"/>
  <c r="L545" i="12"/>
  <c r="K545" i="12"/>
  <c r="E545" i="12"/>
  <c r="B545" i="12"/>
  <c r="K544" i="12"/>
  <c r="E544" i="12"/>
  <c r="B544" i="12"/>
  <c r="E543" i="12"/>
  <c r="B543" i="12"/>
  <c r="K453" i="12"/>
  <c r="E453" i="12"/>
  <c r="B453" i="12"/>
  <c r="B541" i="12"/>
  <c r="K542" i="12"/>
  <c r="E542" i="12"/>
  <c r="B542" i="12"/>
  <c r="K541" i="12"/>
  <c r="E541" i="12"/>
  <c r="K540" i="12"/>
  <c r="E540" i="12"/>
  <c r="B540" i="12"/>
  <c r="K539" i="12"/>
  <c r="E539" i="12"/>
  <c r="B539" i="12"/>
  <c r="K538" i="12"/>
  <c r="E538" i="12"/>
  <c r="B538" i="12"/>
  <c r="K537" i="12"/>
  <c r="K536" i="12"/>
  <c r="E537" i="12"/>
  <c r="B537" i="12"/>
  <c r="E536" i="12"/>
  <c r="B536" i="12"/>
  <c r="K535" i="12"/>
  <c r="E535" i="12"/>
  <c r="B535" i="12"/>
  <c r="K534" i="12"/>
  <c r="K533" i="12"/>
  <c r="K532" i="12"/>
  <c r="E534" i="12"/>
  <c r="B534" i="12"/>
  <c r="E533" i="12"/>
  <c r="B533" i="12"/>
  <c r="E532" i="12"/>
  <c r="B532" i="12"/>
  <c r="K531" i="12" l="1"/>
  <c r="E531" i="12"/>
  <c r="B531" i="12"/>
  <c r="K530" i="12"/>
  <c r="E530" i="12"/>
  <c r="B530" i="12"/>
  <c r="K529" i="12"/>
  <c r="E529" i="12"/>
  <c r="B529" i="12"/>
  <c r="K528" i="12"/>
  <c r="K527" i="12"/>
  <c r="E528" i="12"/>
  <c r="B528" i="12"/>
  <c r="E527" i="12"/>
  <c r="B527" i="12"/>
  <c r="K526" i="12"/>
  <c r="E526" i="12"/>
  <c r="B526" i="12"/>
  <c r="E516" i="12"/>
  <c r="E517" i="12"/>
  <c r="E518" i="12"/>
  <c r="E519" i="12"/>
  <c r="E520" i="12"/>
  <c r="E521" i="12"/>
  <c r="E522" i="12"/>
  <c r="E523" i="12"/>
  <c r="E524" i="12"/>
  <c r="E525" i="12"/>
  <c r="E515" i="12"/>
  <c r="B525" i="12"/>
  <c r="B524" i="12"/>
  <c r="B523" i="12"/>
  <c r="B522" i="12"/>
  <c r="B521" i="12"/>
  <c r="B520" i="12"/>
  <c r="B519" i="12"/>
  <c r="B518" i="12"/>
  <c r="B517" i="12"/>
  <c r="B516" i="12"/>
  <c r="B515" i="12"/>
  <c r="K514" i="12"/>
  <c r="E514" i="12"/>
  <c r="B514" i="12"/>
  <c r="K513" i="12"/>
  <c r="E513" i="12"/>
  <c r="B513" i="12"/>
  <c r="K512" i="12"/>
  <c r="E512" i="12"/>
  <c r="B512" i="12"/>
  <c r="K511" i="12"/>
  <c r="E511" i="12"/>
  <c r="B511" i="12"/>
  <c r="K510" i="12"/>
  <c r="E510" i="12"/>
  <c r="B510" i="12"/>
  <c r="K509" i="12" l="1"/>
  <c r="E509" i="12"/>
  <c r="B509" i="12"/>
  <c r="B508" i="12"/>
  <c r="E508" i="12"/>
  <c r="K508" i="12"/>
  <c r="K507" i="12"/>
  <c r="E507" i="12"/>
  <c r="B507" i="12"/>
  <c r="K506" i="12"/>
  <c r="E506" i="12"/>
  <c r="B506" i="12"/>
  <c r="K505" i="12"/>
  <c r="E505" i="12"/>
  <c r="B505" i="12"/>
  <c r="K504" i="12"/>
  <c r="E504" i="12"/>
  <c r="B504" i="12"/>
  <c r="E503" i="12"/>
  <c r="B503" i="12"/>
  <c r="K502" i="12"/>
  <c r="E502" i="12"/>
  <c r="B502" i="12"/>
  <c r="K501" i="12"/>
  <c r="E501" i="12"/>
  <c r="B501" i="12"/>
  <c r="K500" i="12"/>
  <c r="E500" i="12"/>
  <c r="B500" i="12"/>
  <c r="E499" i="12"/>
  <c r="B499" i="12"/>
  <c r="E498" i="12"/>
  <c r="B498" i="12"/>
  <c r="E497" i="12"/>
  <c r="B497" i="12"/>
  <c r="E490" i="12"/>
  <c r="B490" i="12"/>
  <c r="E496" i="12"/>
  <c r="B496" i="12"/>
  <c r="E495" i="12"/>
  <c r="B495" i="12"/>
  <c r="E494" i="12"/>
  <c r="B494" i="12"/>
  <c r="E493" i="12"/>
  <c r="B493" i="12"/>
  <c r="E492" i="12"/>
  <c r="B492" i="12"/>
  <c r="E491" i="12"/>
  <c r="B491" i="12"/>
  <c r="E489" i="12"/>
  <c r="B489" i="12"/>
  <c r="E488" i="12"/>
  <c r="B488" i="12"/>
  <c r="K485" i="12"/>
  <c r="K484" i="12"/>
  <c r="K483" i="12"/>
  <c r="K482" i="12"/>
  <c r="E487" i="12"/>
  <c r="B487" i="12"/>
  <c r="E486" i="12"/>
  <c r="B486" i="12"/>
  <c r="E485" i="12"/>
  <c r="B485" i="12"/>
  <c r="E484" i="12"/>
  <c r="B484" i="12"/>
  <c r="E483" i="12"/>
  <c r="B483" i="12"/>
  <c r="E482" i="12"/>
  <c r="B482" i="12"/>
  <c r="B481" i="12"/>
  <c r="K481" i="12"/>
  <c r="E481" i="12"/>
  <c r="K480" i="12"/>
  <c r="E480" i="12"/>
  <c r="B480" i="12"/>
  <c r="K479" i="12"/>
  <c r="E479" i="12"/>
  <c r="B479" i="12"/>
  <c r="E478" i="12"/>
  <c r="E477" i="12"/>
  <c r="B477" i="12"/>
  <c r="K476" i="12"/>
  <c r="E476" i="12"/>
  <c r="B476" i="12"/>
  <c r="K475" i="12" l="1"/>
  <c r="K459" i="12"/>
  <c r="K457" i="12"/>
  <c r="E475" i="12"/>
  <c r="B475" i="12"/>
  <c r="E459" i="12"/>
  <c r="B459" i="12"/>
  <c r="E457" i="12"/>
  <c r="B457" i="12"/>
  <c r="K454" i="12"/>
  <c r="E454" i="12"/>
  <c r="B454" i="12"/>
  <c r="E472" i="12"/>
  <c r="B472" i="12"/>
  <c r="K474" i="12"/>
  <c r="E474" i="12"/>
  <c r="B474"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5" i="12"/>
  <c r="E458" i="12"/>
  <c r="E473" i="12"/>
  <c r="E456" i="12"/>
  <c r="E460" i="12"/>
  <c r="E461" i="12"/>
  <c r="E462" i="12"/>
  <c r="E463" i="12"/>
  <c r="E464" i="12"/>
  <c r="E465" i="12"/>
  <c r="E466" i="12"/>
  <c r="E467" i="12"/>
  <c r="E468" i="12"/>
  <c r="E469" i="12"/>
  <c r="E470" i="12"/>
  <c r="E471" i="12"/>
  <c r="E2" i="12"/>
  <c r="Q445" i="14"/>
  <c r="Q444" i="14"/>
  <c r="Q273" i="14"/>
  <c r="G234" i="14"/>
  <c r="G232" i="14"/>
  <c r="G231" i="14"/>
  <c r="G230" i="14"/>
  <c r="G222" i="14"/>
  <c r="G221" i="14"/>
  <c r="G220" i="14"/>
  <c r="G138" i="14"/>
  <c r="G137" i="14"/>
  <c r="G136" i="14"/>
  <c r="G135" i="14"/>
  <c r="G134" i="14"/>
  <c r="G133" i="14"/>
  <c r="G132" i="14"/>
  <c r="G131" i="14"/>
  <c r="G130" i="14"/>
  <c r="G129" i="14"/>
  <c r="G128" i="14"/>
  <c r="G127" i="14"/>
  <c r="G126" i="14"/>
  <c r="G125" i="14"/>
  <c r="G124" i="14"/>
  <c r="G123" i="14"/>
  <c r="G24" i="14"/>
  <c r="G23" i="14"/>
  <c r="G22" i="14"/>
  <c r="G21" i="14"/>
  <c r="G20" i="14"/>
  <c r="G19" i="14"/>
  <c r="Q18" i="14"/>
  <c r="G18" i="14"/>
  <c r="G16" i="14"/>
  <c r="G15" i="14"/>
  <c r="G14" i="14"/>
  <c r="G7" i="14"/>
  <c r="G6" i="14"/>
  <c r="G5" i="14"/>
  <c r="G4" i="14"/>
  <c r="G3" i="14"/>
  <c r="G2" i="14"/>
  <c r="K471" i="12"/>
  <c r="B471" i="12"/>
  <c r="B470" i="12"/>
  <c r="B469" i="12"/>
  <c r="B468" i="12"/>
  <c r="B467" i="12"/>
  <c r="B466" i="12"/>
  <c r="B465" i="12"/>
  <c r="B464" i="12"/>
  <c r="B463" i="12"/>
  <c r="B462" i="12"/>
  <c r="B461" i="12"/>
  <c r="B460" i="12"/>
  <c r="K456" i="12"/>
  <c r="K473" i="12"/>
  <c r="K458" i="12"/>
  <c r="K455" i="12"/>
  <c r="K452" i="12"/>
  <c r="B456" i="12"/>
  <c r="B473" i="12"/>
  <c r="B458" i="12"/>
  <c r="B455" i="12"/>
  <c r="B452" i="12"/>
  <c r="K451" i="12"/>
  <c r="K450" i="12"/>
  <c r="B451" i="12"/>
  <c r="B450" i="12"/>
  <c r="K449" i="12"/>
  <c r="B449" i="12"/>
  <c r="B448" i="12"/>
  <c r="B447" i="12"/>
  <c r="K446" i="12"/>
  <c r="K445" i="12"/>
  <c r="B446" i="12"/>
  <c r="B445" i="12"/>
  <c r="K444" i="12"/>
  <c r="B444" i="12"/>
  <c r="K443" i="12"/>
  <c r="B443" i="12"/>
  <c r="B442" i="12"/>
  <c r="B441" i="12"/>
  <c r="B440" i="12"/>
  <c r="B439" i="12"/>
  <c r="B438" i="12"/>
  <c r="B437" i="12"/>
  <c r="K439" i="12" l="1"/>
  <c r="K438" i="12"/>
  <c r="K437" i="12"/>
  <c r="K436" i="12"/>
  <c r="B436" i="12"/>
  <c r="B435" i="12"/>
  <c r="B434" i="12"/>
  <c r="K435" i="12"/>
  <c r="K434" i="12"/>
  <c r="K433" i="12"/>
  <c r="B433" i="12"/>
  <c r="K432" i="12"/>
  <c r="B432" i="12"/>
  <c r="B429" i="12"/>
  <c r="B430" i="12"/>
  <c r="B431" i="12"/>
  <c r="K429" i="12"/>
  <c r="K430" i="12"/>
  <c r="K431"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2" i="12"/>
  <c r="B428" i="12"/>
  <c r="B427" i="12"/>
  <c r="B426" i="12"/>
  <c r="B425" i="12"/>
  <c r="B3" i="12"/>
  <c r="B4" i="12"/>
  <c r="M4" i="12"/>
  <c r="B424" i="12"/>
  <c r="B423" i="12"/>
  <c r="B422" i="12"/>
  <c r="B265" i="12"/>
  <c r="B264" i="12"/>
  <c r="B263" i="12"/>
  <c r="B262" i="12"/>
  <c r="B160" i="12"/>
  <c r="B159" i="12"/>
  <c r="B368" i="12"/>
  <c r="B367" i="12"/>
  <c r="B366" i="12"/>
  <c r="B365" i="12"/>
  <c r="B364" i="12"/>
  <c r="B308" i="12"/>
  <c r="AO16" i="18"/>
  <c r="AB21" i="18"/>
  <c r="AE21" i="18"/>
  <c r="EX28" i="15"/>
  <c r="EX27" i="15"/>
  <c r="EX25" i="15"/>
  <c r="EX24" i="15"/>
  <c r="EX23" i="15"/>
  <c r="EX22" i="15"/>
  <c r="EX21" i="15"/>
  <c r="EX20" i="15"/>
  <c r="EX19" i="15"/>
  <c r="EX18" i="15"/>
  <c r="EX17" i="15"/>
  <c r="EX15" i="15"/>
  <c r="EX14" i="15"/>
  <c r="EX13" i="15"/>
  <c r="EX12" i="15"/>
  <c r="EX11" i="15"/>
  <c r="B107" i="12"/>
  <c r="B106" i="12"/>
  <c r="B105" i="12"/>
  <c r="B104" i="12"/>
  <c r="B103" i="12"/>
  <c r="B113" i="12"/>
  <c r="B112" i="12"/>
  <c r="B162" i="12"/>
  <c r="B163" i="12"/>
  <c r="B164" i="12"/>
  <c r="B165" i="12"/>
  <c r="B108" i="12"/>
  <c r="B109" i="12"/>
  <c r="B110" i="12"/>
  <c r="B111" i="12"/>
  <c r="B170" i="12"/>
  <c r="B153" i="12"/>
  <c r="B154" i="12"/>
  <c r="B155" i="12"/>
  <c r="B161" i="12"/>
  <c r="B156" i="12"/>
  <c r="B157" i="12"/>
  <c r="B158" i="12"/>
  <c r="B152" i="12"/>
  <c r="B151" i="12"/>
  <c r="B150" i="12"/>
  <c r="B149" i="12"/>
  <c r="B148" i="12"/>
  <c r="B147" i="12"/>
  <c r="B146" i="12"/>
  <c r="B145" i="12"/>
  <c r="B144" i="12"/>
  <c r="B143" i="12"/>
  <c r="B142" i="12"/>
  <c r="B354" i="12"/>
  <c r="B355" i="12"/>
  <c r="B356" i="12"/>
  <c r="B357" i="12"/>
  <c r="B358" i="12"/>
  <c r="B359" i="12"/>
  <c r="B360" i="12"/>
  <c r="B361" i="12"/>
  <c r="B362" i="12"/>
  <c r="B363" i="12"/>
  <c r="B325" i="12"/>
  <c r="B326" i="12"/>
  <c r="B327" i="12"/>
  <c r="B328" i="12"/>
  <c r="B329" i="12"/>
  <c r="B330" i="12"/>
  <c r="B331" i="12"/>
  <c r="B332" i="12"/>
  <c r="B333" i="12"/>
  <c r="B334" i="12"/>
  <c r="B353" i="12"/>
  <c r="B352" i="12"/>
  <c r="B351" i="12"/>
  <c r="B350" i="12"/>
  <c r="B349" i="12"/>
  <c r="B348" i="12"/>
  <c r="B347" i="12"/>
  <c r="B346" i="12"/>
  <c r="B322" i="12"/>
  <c r="B323" i="12"/>
  <c r="B324" i="12"/>
  <c r="B372" i="12"/>
  <c r="B373" i="12"/>
  <c r="B374" i="12"/>
  <c r="B375" i="12"/>
  <c r="B376" i="12"/>
  <c r="B369" i="12"/>
  <c r="B382" i="12"/>
  <c r="B343" i="12"/>
  <c r="B344" i="12"/>
  <c r="B345" i="12"/>
  <c r="H323" i="12"/>
  <c r="H321" i="12"/>
  <c r="H319" i="12"/>
  <c r="H316" i="12"/>
  <c r="H314" i="12"/>
  <c r="B379" i="12"/>
  <c r="B380" i="12"/>
  <c r="B381" i="12"/>
  <c r="B310" i="12"/>
  <c r="B338" i="12"/>
  <c r="B339" i="12"/>
  <c r="B340" i="12"/>
  <c r="B341" i="12"/>
  <c r="B342" i="12"/>
  <c r="B311" i="12"/>
  <c r="B312" i="12"/>
  <c r="B313" i="12"/>
  <c r="B314" i="12"/>
  <c r="B315" i="12"/>
  <c r="B316" i="12"/>
  <c r="B317" i="12"/>
  <c r="B318" i="12"/>
  <c r="B319" i="12"/>
  <c r="B320" i="12"/>
  <c r="B321" i="12"/>
  <c r="B337" i="12"/>
  <c r="B336" i="12"/>
  <c r="B335" i="12"/>
  <c r="B378" i="12"/>
  <c r="B377" i="12"/>
  <c r="B50" i="12"/>
  <c r="B49" i="12"/>
  <c r="B48" i="12"/>
  <c r="B307" i="12"/>
  <c r="B261" i="12"/>
  <c r="B370" i="12"/>
  <c r="B268" i="12"/>
  <c r="B169" i="12"/>
  <c r="B267" i="12"/>
  <c r="B168" i="12"/>
  <c r="B7" i="12"/>
  <c r="B51" i="12"/>
  <c r="B199" i="12"/>
  <c r="B269" i="12"/>
  <c r="B395" i="12"/>
  <c r="B408" i="12"/>
  <c r="B421" i="12"/>
  <c r="B290" i="12"/>
  <c r="B301" i="12"/>
  <c r="B309" i="12"/>
  <c r="B371" i="12"/>
  <c r="B167" i="12"/>
  <c r="C16" i="18"/>
  <c r="EW29" i="18"/>
  <c r="EV29" i="18"/>
  <c r="EU29" i="18"/>
  <c r="ET29" i="18"/>
  <c r="ES29" i="18"/>
  <c r="ER29" i="18"/>
  <c r="EQ29" i="18"/>
  <c r="EP29" i="18"/>
  <c r="EO29" i="18"/>
  <c r="EN29" i="18"/>
  <c r="EM29" i="18"/>
  <c r="EL29" i="18"/>
  <c r="EK29" i="18"/>
  <c r="EJ29" i="18"/>
  <c r="EI29" i="18"/>
  <c r="EH29" i="18"/>
  <c r="EG29" i="18"/>
  <c r="EF29" i="18"/>
  <c r="EE29" i="18"/>
  <c r="ED29" i="18"/>
  <c r="EC29" i="18"/>
  <c r="EB29" i="18"/>
  <c r="EA29" i="18"/>
  <c r="DZ29" i="18"/>
  <c r="DY29" i="18"/>
  <c r="DX29" i="18"/>
  <c r="DW29" i="18"/>
  <c r="DV29" i="18"/>
  <c r="DU29" i="18"/>
  <c r="DT29" i="18"/>
  <c r="DS29" i="18"/>
  <c r="DR29" i="18"/>
  <c r="DQ29" i="18"/>
  <c r="DP29" i="18"/>
  <c r="DO29" i="18"/>
  <c r="DN29" i="18"/>
  <c r="DM29" i="18"/>
  <c r="DL29" i="18"/>
  <c r="DK29" i="18"/>
  <c r="DJ29" i="18"/>
  <c r="DI29" i="18"/>
  <c r="DH29" i="18"/>
  <c r="DG29" i="18"/>
  <c r="DF29" i="18"/>
  <c r="DE29" i="18"/>
  <c r="DD29" i="18"/>
  <c r="DC29" i="18"/>
  <c r="DB29" i="18"/>
  <c r="DA29" i="18"/>
  <c r="CZ29" i="18"/>
  <c r="CY29" i="18"/>
  <c r="CX29" i="18"/>
  <c r="CW29" i="18"/>
  <c r="CV29" i="18"/>
  <c r="CU29" i="18"/>
  <c r="CT29" i="18"/>
  <c r="CS29" i="18"/>
  <c r="CR29" i="18"/>
  <c r="CQ29" i="18"/>
  <c r="CP29" i="18"/>
  <c r="CO29" i="18"/>
  <c r="CN29" i="18"/>
  <c r="CM29" i="18"/>
  <c r="CL29" i="18"/>
  <c r="CK29" i="18"/>
  <c r="CJ29" i="18"/>
  <c r="CI29" i="18"/>
  <c r="CH29" i="18"/>
  <c r="CG29" i="18"/>
  <c r="CF29" i="18"/>
  <c r="CE29" i="18"/>
  <c r="CD29" i="18"/>
  <c r="CC29" i="18"/>
  <c r="CB29" i="18"/>
  <c r="CA29" i="18"/>
  <c r="BZ29" i="18"/>
  <c r="BY29" i="18"/>
  <c r="BX29" i="18"/>
  <c r="BW29" i="18"/>
  <c r="BV29" i="18"/>
  <c r="BU29" i="18"/>
  <c r="BT29" i="18"/>
  <c r="BS29" i="18"/>
  <c r="BR29" i="18"/>
  <c r="BQ29" i="18"/>
  <c r="BP29" i="18"/>
  <c r="BO29" i="18"/>
  <c r="BN29" i="18"/>
  <c r="BM29" i="18"/>
  <c r="BL29" i="18"/>
  <c r="BK29" i="18"/>
  <c r="BJ29" i="18"/>
  <c r="BI29" i="18"/>
  <c r="BH29" i="18"/>
  <c r="BG29" i="18"/>
  <c r="BF29" i="18"/>
  <c r="BE29" i="18"/>
  <c r="BD29" i="18"/>
  <c r="BC29"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B29" i="18"/>
  <c r="A29" i="18"/>
  <c r="EW28" i="18"/>
  <c r="EV28" i="18"/>
  <c r="EU28" i="18"/>
  <c r="ET28" i="18"/>
  <c r="ES28" i="18"/>
  <c r="ER28" i="18"/>
  <c r="EQ28" i="18"/>
  <c r="EP28" i="18"/>
  <c r="EO28" i="18"/>
  <c r="EN28" i="18"/>
  <c r="EM28" i="18"/>
  <c r="EL28" i="18"/>
  <c r="EK28" i="18"/>
  <c r="EJ28" i="18"/>
  <c r="EI28" i="18"/>
  <c r="EH28" i="18"/>
  <c r="EG28" i="18"/>
  <c r="EF28" i="18"/>
  <c r="EE28" i="18"/>
  <c r="ED28" i="18"/>
  <c r="EC28" i="18"/>
  <c r="EB28" i="18"/>
  <c r="EA28" i="18"/>
  <c r="DZ28" i="18"/>
  <c r="DY28" i="18"/>
  <c r="DX28" i="18"/>
  <c r="DW28" i="18"/>
  <c r="DV28" i="18"/>
  <c r="DU28" i="18"/>
  <c r="DT28" i="18"/>
  <c r="DS28" i="18"/>
  <c r="DR28" i="18"/>
  <c r="DQ28" i="18"/>
  <c r="DP28" i="18"/>
  <c r="DO28" i="18"/>
  <c r="DN28" i="18"/>
  <c r="DM28" i="18"/>
  <c r="DL28" i="18"/>
  <c r="DK28" i="18"/>
  <c r="DJ28" i="18"/>
  <c r="DI28" i="18"/>
  <c r="DH28" i="18"/>
  <c r="DG28" i="18"/>
  <c r="DF28" i="18"/>
  <c r="DE28" i="18"/>
  <c r="DD28" i="18"/>
  <c r="DC28" i="18"/>
  <c r="DB28" i="18"/>
  <c r="DA28" i="18"/>
  <c r="CZ28" i="18"/>
  <c r="CY28" i="18"/>
  <c r="CX28" i="18"/>
  <c r="CW28" i="18"/>
  <c r="CV28" i="18"/>
  <c r="CU28" i="18"/>
  <c r="CT28" i="18"/>
  <c r="CS28" i="18"/>
  <c r="CR28" i="18"/>
  <c r="CQ28" i="18"/>
  <c r="CP28" i="18"/>
  <c r="CO28" i="18"/>
  <c r="CN28" i="18"/>
  <c r="CM28" i="18"/>
  <c r="CL28" i="18"/>
  <c r="CK28" i="18"/>
  <c r="CJ28" i="18"/>
  <c r="CI28" i="18"/>
  <c r="CH28" i="18"/>
  <c r="CG28" i="18"/>
  <c r="CF28" i="18"/>
  <c r="CE28" i="18"/>
  <c r="CD28" i="18"/>
  <c r="CC28" i="18"/>
  <c r="CB28" i="18"/>
  <c r="CA28" i="18"/>
  <c r="BZ28" i="18"/>
  <c r="BY28" i="18"/>
  <c r="BX28" i="18"/>
  <c r="BW28" i="18"/>
  <c r="BV28" i="18"/>
  <c r="BU28" i="18"/>
  <c r="BT28" i="18"/>
  <c r="BS28" i="18"/>
  <c r="BR28" i="18"/>
  <c r="BQ28" i="18"/>
  <c r="BP28" i="18"/>
  <c r="BO28" i="18"/>
  <c r="BN28" i="18"/>
  <c r="BM28" i="18"/>
  <c r="BL28"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EX28" i="18" s="1"/>
  <c r="I28" i="18"/>
  <c r="H28" i="18"/>
  <c r="G28" i="18"/>
  <c r="F28" i="18"/>
  <c r="E28" i="18"/>
  <c r="D28" i="18"/>
  <c r="C28" i="18"/>
  <c r="B28" i="18"/>
  <c r="A28" i="18"/>
  <c r="EW27" i="18"/>
  <c r="EV27" i="18"/>
  <c r="EU27" i="18"/>
  <c r="ET27" i="18"/>
  <c r="ES27" i="18"/>
  <c r="ER27" i="18"/>
  <c r="EQ27" i="18"/>
  <c r="EP27" i="18"/>
  <c r="EO27" i="18"/>
  <c r="EN27" i="18"/>
  <c r="EM27" i="18"/>
  <c r="EL27" i="18"/>
  <c r="EK27" i="18"/>
  <c r="EJ27" i="18"/>
  <c r="EI27" i="18"/>
  <c r="EH27" i="18"/>
  <c r="EG27" i="18"/>
  <c r="EF27" i="18"/>
  <c r="EE27" i="18"/>
  <c r="ED27" i="18"/>
  <c r="EC27" i="18"/>
  <c r="EB27" i="18"/>
  <c r="EA27" i="18"/>
  <c r="DZ27" i="18"/>
  <c r="DY27" i="18"/>
  <c r="DX27" i="18"/>
  <c r="DW27" i="18"/>
  <c r="DV27" i="18"/>
  <c r="DU27" i="18"/>
  <c r="DT27" i="18"/>
  <c r="DS27" i="18"/>
  <c r="DR27" i="18"/>
  <c r="DQ27" i="18"/>
  <c r="DP27" i="18"/>
  <c r="DO27" i="18"/>
  <c r="DN27" i="18"/>
  <c r="DM27" i="18"/>
  <c r="DL27" i="18"/>
  <c r="DK27" i="18"/>
  <c r="DJ27" i="18"/>
  <c r="DI27" i="18"/>
  <c r="DH27" i="18"/>
  <c r="DG27" i="18"/>
  <c r="DF27" i="18"/>
  <c r="DE27" i="18"/>
  <c r="DD27" i="18"/>
  <c r="DC27" i="18"/>
  <c r="DB27" i="18"/>
  <c r="DA27" i="18"/>
  <c r="CZ27" i="18"/>
  <c r="CY27" i="18"/>
  <c r="CX27" i="18"/>
  <c r="CW27" i="18"/>
  <c r="CV27" i="18"/>
  <c r="CU27" i="18"/>
  <c r="CT27" i="18"/>
  <c r="CS27" i="18"/>
  <c r="CR27" i="18"/>
  <c r="CQ27" i="18"/>
  <c r="CP27" i="18"/>
  <c r="CO27" i="18"/>
  <c r="CN27" i="18"/>
  <c r="CM27" i="18"/>
  <c r="CL27" i="18"/>
  <c r="CK27" i="18"/>
  <c r="CJ27" i="18"/>
  <c r="CI27" i="18"/>
  <c r="CH27" i="18"/>
  <c r="CG27" i="18"/>
  <c r="CF27" i="18"/>
  <c r="CE27" i="18"/>
  <c r="CD27" i="18"/>
  <c r="CC27" i="18"/>
  <c r="CB27" i="18"/>
  <c r="CA27" i="18"/>
  <c r="BZ27" i="18"/>
  <c r="BY27" i="18"/>
  <c r="BX27" i="18"/>
  <c r="BW27" i="18"/>
  <c r="BV27" i="18"/>
  <c r="BU27" i="18"/>
  <c r="BT27" i="18"/>
  <c r="BS27" i="18"/>
  <c r="BR27" i="18"/>
  <c r="BQ27" i="18"/>
  <c r="BP27" i="18"/>
  <c r="BO27" i="18"/>
  <c r="BN27" i="18"/>
  <c r="BM27" i="18"/>
  <c r="BL27" i="18"/>
  <c r="BK27" i="18"/>
  <c r="BJ27" i="18"/>
  <c r="BI27" i="18"/>
  <c r="BH27" i="18"/>
  <c r="BG27" i="18"/>
  <c r="BF27" i="18"/>
  <c r="BE27" i="18"/>
  <c r="BD27" i="18"/>
  <c r="BC27"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EX27" i="18" s="1"/>
  <c r="I27" i="18"/>
  <c r="H27" i="18"/>
  <c r="G27" i="18"/>
  <c r="F27" i="18"/>
  <c r="E27" i="18"/>
  <c r="D27" i="18"/>
  <c r="C27" i="18"/>
  <c r="B27" i="18"/>
  <c r="A27" i="18"/>
  <c r="EW26" i="18"/>
  <c r="EV26" i="18"/>
  <c r="EU26" i="18"/>
  <c r="ET26" i="18"/>
  <c r="ES26" i="18"/>
  <c r="ER26" i="18"/>
  <c r="EQ26" i="18"/>
  <c r="EP26" i="18"/>
  <c r="EO26" i="18"/>
  <c r="EN26" i="18"/>
  <c r="EM26" i="18"/>
  <c r="EL26" i="18"/>
  <c r="EK26" i="18"/>
  <c r="EJ26" i="18"/>
  <c r="EI26" i="18"/>
  <c r="EH26" i="18"/>
  <c r="EG26" i="18"/>
  <c r="EF26" i="18"/>
  <c r="EE26" i="18"/>
  <c r="ED26" i="18"/>
  <c r="EC26" i="18"/>
  <c r="EB26" i="18"/>
  <c r="EA26" i="18"/>
  <c r="DZ26" i="18"/>
  <c r="DY26" i="18"/>
  <c r="DX26" i="18"/>
  <c r="DW26" i="18"/>
  <c r="DV26" i="18"/>
  <c r="DU26" i="18"/>
  <c r="DT26" i="18"/>
  <c r="DS26" i="18"/>
  <c r="DR26" i="18"/>
  <c r="DQ26" i="18"/>
  <c r="DP26" i="18"/>
  <c r="DO26" i="18"/>
  <c r="DN26" i="18"/>
  <c r="DM26" i="18"/>
  <c r="DL26" i="18"/>
  <c r="DK26" i="18"/>
  <c r="DJ26" i="18"/>
  <c r="DI26" i="18"/>
  <c r="DH26" i="18"/>
  <c r="DG26" i="18"/>
  <c r="DF26" i="18"/>
  <c r="DE26" i="18"/>
  <c r="DD26" i="18"/>
  <c r="DC26" i="18"/>
  <c r="DB26" i="18"/>
  <c r="DA26" i="18"/>
  <c r="CZ26" i="18"/>
  <c r="CY26" i="18"/>
  <c r="CX26" i="18"/>
  <c r="CW26" i="18"/>
  <c r="CV26" i="18"/>
  <c r="CU26" i="18"/>
  <c r="CT26" i="18"/>
  <c r="CS26" i="18"/>
  <c r="CR26" i="18"/>
  <c r="CQ26" i="18"/>
  <c r="CP26" i="18"/>
  <c r="CO26" i="18"/>
  <c r="CN26" i="18"/>
  <c r="CM26" i="18"/>
  <c r="CL26" i="18"/>
  <c r="CK26" i="18"/>
  <c r="CJ26" i="18"/>
  <c r="CI26" i="18"/>
  <c r="CH26" i="18"/>
  <c r="CG26" i="18"/>
  <c r="CF26" i="18"/>
  <c r="CE26" i="18"/>
  <c r="CD26" i="18"/>
  <c r="CC26" i="18"/>
  <c r="CB26" i="18"/>
  <c r="CA26" i="18"/>
  <c r="BZ26" i="18"/>
  <c r="BY26" i="18"/>
  <c r="BX26" i="18"/>
  <c r="BW26" i="18"/>
  <c r="BV26" i="18"/>
  <c r="BU26" i="18"/>
  <c r="BT26" i="18"/>
  <c r="BS26" i="18"/>
  <c r="BR26" i="18"/>
  <c r="BQ26" i="18"/>
  <c r="BP26" i="18"/>
  <c r="BO26" i="18"/>
  <c r="BN26" i="18"/>
  <c r="BM26" i="18"/>
  <c r="BL26" i="18"/>
  <c r="BK26" i="18"/>
  <c r="BJ26" i="18"/>
  <c r="BI26" i="18"/>
  <c r="BH26" i="18"/>
  <c r="BG26" i="18"/>
  <c r="BF26" i="18"/>
  <c r="BE26" i="18"/>
  <c r="BD26" i="18"/>
  <c r="BC26" i="18"/>
  <c r="BB26" i="18"/>
  <c r="BA26"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B26" i="18"/>
  <c r="A26" i="18"/>
  <c r="EW25" i="18"/>
  <c r="EV25" i="18"/>
  <c r="EU25" i="18"/>
  <c r="ET25" i="18"/>
  <c r="ES25" i="18"/>
  <c r="ER25" i="18"/>
  <c r="EQ25" i="18"/>
  <c r="EP25" i="18"/>
  <c r="EO25" i="18"/>
  <c r="EN25" i="18"/>
  <c r="EM25" i="18"/>
  <c r="EL25" i="18"/>
  <c r="EK25" i="18"/>
  <c r="EJ25" i="18"/>
  <c r="EI25" i="18"/>
  <c r="EH25" i="18"/>
  <c r="EG25" i="18"/>
  <c r="EF25" i="18"/>
  <c r="EE25" i="18"/>
  <c r="ED25" i="18"/>
  <c r="EC25" i="18"/>
  <c r="EB25" i="18"/>
  <c r="EA25" i="18"/>
  <c r="DZ25" i="18"/>
  <c r="DY25" i="18"/>
  <c r="DX25" i="18"/>
  <c r="DW25" i="18"/>
  <c r="DV25" i="18"/>
  <c r="DU25" i="18"/>
  <c r="DT25" i="18"/>
  <c r="DS25" i="18"/>
  <c r="DR25" i="18"/>
  <c r="DQ25" i="18"/>
  <c r="DP25" i="18"/>
  <c r="DO25" i="18"/>
  <c r="DN25" i="18"/>
  <c r="DM25" i="18"/>
  <c r="DL25" i="18"/>
  <c r="DK25" i="18"/>
  <c r="DJ25" i="18"/>
  <c r="DI25" i="18"/>
  <c r="DH25" i="18"/>
  <c r="DG25" i="18"/>
  <c r="DF25" i="18"/>
  <c r="DE25" i="18"/>
  <c r="DD25" i="18"/>
  <c r="DC25" i="18"/>
  <c r="DB25" i="18"/>
  <c r="DA25" i="18"/>
  <c r="CZ25" i="18"/>
  <c r="CY25" i="18"/>
  <c r="CX25" i="18"/>
  <c r="CW25" i="18"/>
  <c r="CV25" i="18"/>
  <c r="CU25" i="18"/>
  <c r="CT25" i="18"/>
  <c r="CS25" i="18"/>
  <c r="CR25" i="18"/>
  <c r="CQ25" i="18"/>
  <c r="CP25" i="18"/>
  <c r="CO25" i="18"/>
  <c r="CN25" i="18"/>
  <c r="CM25" i="18"/>
  <c r="CL25" i="18"/>
  <c r="CK25" i="18"/>
  <c r="CJ25" i="18"/>
  <c r="CI25" i="18"/>
  <c r="CH25" i="18"/>
  <c r="CG25" i="18"/>
  <c r="CF25" i="18"/>
  <c r="CE25" i="18"/>
  <c r="CD25" i="18"/>
  <c r="CC25" i="18"/>
  <c r="CB25" i="18"/>
  <c r="CA25" i="18"/>
  <c r="BZ25" i="18"/>
  <c r="BY25" i="18"/>
  <c r="BX25" i="18"/>
  <c r="BW25" i="18"/>
  <c r="BV25" i="18"/>
  <c r="BU25" i="18"/>
  <c r="BT25" i="18"/>
  <c r="BS25" i="18"/>
  <c r="BR25" i="18"/>
  <c r="BQ25" i="18"/>
  <c r="BP25" i="18"/>
  <c r="BO25" i="18"/>
  <c r="BN25" i="18"/>
  <c r="BM25" i="18"/>
  <c r="BL25" i="18"/>
  <c r="BK25" i="18"/>
  <c r="BJ25" i="18"/>
  <c r="BI25" i="18"/>
  <c r="BH25" i="18"/>
  <c r="BG25" i="18"/>
  <c r="BF25" i="18"/>
  <c r="BE25" i="18"/>
  <c r="BD25" i="18"/>
  <c r="BC25"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EX25" i="18" s="1"/>
  <c r="I25" i="18"/>
  <c r="H25" i="18"/>
  <c r="G25" i="18"/>
  <c r="F25" i="18"/>
  <c r="E25" i="18"/>
  <c r="D25" i="18"/>
  <c r="C25" i="18"/>
  <c r="B25" i="18"/>
  <c r="A25" i="18"/>
  <c r="EW24" i="18"/>
  <c r="EV24" i="18"/>
  <c r="EU24" i="18"/>
  <c r="ET24" i="18"/>
  <c r="ES24" i="18"/>
  <c r="ER24" i="18"/>
  <c r="EQ24" i="18"/>
  <c r="EP24" i="18"/>
  <c r="EO24" i="18"/>
  <c r="EN24" i="18"/>
  <c r="EM24" i="18"/>
  <c r="EL24" i="18"/>
  <c r="EK24" i="18"/>
  <c r="EJ24" i="18"/>
  <c r="EI24" i="18"/>
  <c r="EH24" i="18"/>
  <c r="EG24" i="18"/>
  <c r="EF24" i="18"/>
  <c r="EE24" i="18"/>
  <c r="ED24" i="18"/>
  <c r="EC24" i="18"/>
  <c r="EB24" i="18"/>
  <c r="EA24" i="18"/>
  <c r="DZ24" i="18"/>
  <c r="DY24" i="18"/>
  <c r="DX24" i="18"/>
  <c r="DW24" i="18"/>
  <c r="DV24" i="18"/>
  <c r="DU24" i="18"/>
  <c r="DT24" i="18"/>
  <c r="DS24" i="18"/>
  <c r="DR24" i="18"/>
  <c r="DQ24" i="18"/>
  <c r="DP24" i="18"/>
  <c r="DO24" i="18"/>
  <c r="DN24" i="18"/>
  <c r="DM24" i="18"/>
  <c r="DL24" i="18"/>
  <c r="DK24" i="18"/>
  <c r="DJ24" i="18"/>
  <c r="DI24" i="18"/>
  <c r="DH24" i="18"/>
  <c r="DG24" i="18"/>
  <c r="DF24" i="18"/>
  <c r="DE24" i="18"/>
  <c r="DD24" i="18"/>
  <c r="DC24" i="18"/>
  <c r="DB24" i="18"/>
  <c r="DA24" i="18"/>
  <c r="CZ24" i="18"/>
  <c r="CY24" i="18"/>
  <c r="CX24" i="18"/>
  <c r="CW24" i="18"/>
  <c r="CV24" i="18"/>
  <c r="CU24" i="18"/>
  <c r="CT24" i="18"/>
  <c r="CS24" i="18"/>
  <c r="CR24" i="18"/>
  <c r="CQ24" i="18"/>
  <c r="CP24" i="18"/>
  <c r="CO24" i="18"/>
  <c r="CN24" i="18"/>
  <c r="CM24" i="18"/>
  <c r="CL24" i="18"/>
  <c r="CK24" i="18"/>
  <c r="CJ24" i="18"/>
  <c r="CI24" i="18"/>
  <c r="CH24" i="18"/>
  <c r="CG24" i="18"/>
  <c r="CF24" i="18"/>
  <c r="CE24" i="18"/>
  <c r="CD24" i="18"/>
  <c r="CC24" i="18"/>
  <c r="CB24" i="18"/>
  <c r="CA24" i="18"/>
  <c r="BZ24" i="18"/>
  <c r="BY24" i="18"/>
  <c r="BX24" i="18"/>
  <c r="BW24" i="18"/>
  <c r="BV24" i="18"/>
  <c r="BU24" i="18"/>
  <c r="BT24" i="18"/>
  <c r="BS24" i="18"/>
  <c r="BR24" i="18"/>
  <c r="BQ24" i="18"/>
  <c r="BP24" i="18"/>
  <c r="BO24" i="18"/>
  <c r="BN24" i="18"/>
  <c r="BM24" i="18"/>
  <c r="BL24" i="18"/>
  <c r="BK24" i="18"/>
  <c r="BJ24" i="18"/>
  <c r="BI24" i="18"/>
  <c r="BH24" i="18"/>
  <c r="BG24" i="18"/>
  <c r="BF24" i="18"/>
  <c r="BE24" i="18"/>
  <c r="BD24" i="18"/>
  <c r="BC24" i="18"/>
  <c r="BB24" i="18"/>
  <c r="BA24"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EX24" i="18" s="1"/>
  <c r="I24" i="18"/>
  <c r="H24" i="18"/>
  <c r="G24" i="18"/>
  <c r="F24" i="18"/>
  <c r="E24" i="18"/>
  <c r="D24" i="18"/>
  <c r="C24" i="18"/>
  <c r="B24" i="18"/>
  <c r="A24" i="18"/>
  <c r="EW23" i="18"/>
  <c r="EV23" i="18"/>
  <c r="EU23" i="18"/>
  <c r="ET23" i="18"/>
  <c r="ES23" i="18"/>
  <c r="ER23" i="18"/>
  <c r="EQ23" i="18"/>
  <c r="EP23" i="18"/>
  <c r="EO23" i="18"/>
  <c r="EN23" i="18"/>
  <c r="EM23" i="18"/>
  <c r="EL23" i="18"/>
  <c r="EK23" i="18"/>
  <c r="EJ23" i="18"/>
  <c r="EI23" i="18"/>
  <c r="EH23" i="18"/>
  <c r="EG23" i="18"/>
  <c r="EF23" i="18"/>
  <c r="EE23" i="18"/>
  <c r="ED23" i="18"/>
  <c r="EC23" i="18"/>
  <c r="EB23" i="18"/>
  <c r="EA23" i="18"/>
  <c r="DZ23" i="18"/>
  <c r="DY23" i="18"/>
  <c r="DX23" i="18"/>
  <c r="DW23" i="18"/>
  <c r="DV23" i="18"/>
  <c r="DU23" i="18"/>
  <c r="DT23" i="18"/>
  <c r="DS23" i="18"/>
  <c r="DR23" i="18"/>
  <c r="DQ23" i="18"/>
  <c r="DP23" i="18"/>
  <c r="DO23" i="18"/>
  <c r="DN23" i="18"/>
  <c r="DM23" i="18"/>
  <c r="DL23" i="18"/>
  <c r="DK23" i="18"/>
  <c r="DJ23" i="18"/>
  <c r="DI23" i="18"/>
  <c r="DH23" i="18"/>
  <c r="DG23" i="18"/>
  <c r="DF23" i="18"/>
  <c r="DE23" i="18"/>
  <c r="DD23" i="18"/>
  <c r="DC23" i="18"/>
  <c r="DB23" i="18"/>
  <c r="DA23" i="18"/>
  <c r="CZ23" i="18"/>
  <c r="CY23" i="18"/>
  <c r="CX23" i="18"/>
  <c r="CW23" i="18"/>
  <c r="CV23" i="18"/>
  <c r="CU23" i="18"/>
  <c r="CT23" i="18"/>
  <c r="CS23" i="18"/>
  <c r="CR23" i="18"/>
  <c r="CQ23" i="18"/>
  <c r="CP23" i="18"/>
  <c r="CO23" i="18"/>
  <c r="CN23" i="18"/>
  <c r="CM23" i="18"/>
  <c r="CL23" i="18"/>
  <c r="CK23" i="18"/>
  <c r="CJ23" i="18"/>
  <c r="CI23" i="18"/>
  <c r="CH23" i="18"/>
  <c r="CG23" i="18"/>
  <c r="CF23" i="18"/>
  <c r="CE23" i="18"/>
  <c r="CD23" i="18"/>
  <c r="CC23" i="18"/>
  <c r="CB23" i="18"/>
  <c r="CA23" i="18"/>
  <c r="BZ23" i="18"/>
  <c r="BY23" i="18"/>
  <c r="BX23" i="18"/>
  <c r="BW23" i="18"/>
  <c r="BV23" i="18"/>
  <c r="BU23" i="18"/>
  <c r="BT23" i="18"/>
  <c r="BS23" i="18"/>
  <c r="BR23" i="18"/>
  <c r="BQ23" i="18"/>
  <c r="BP23" i="18"/>
  <c r="BO23" i="18"/>
  <c r="BN23" i="18"/>
  <c r="BM23" i="18"/>
  <c r="BL23" i="18"/>
  <c r="BK23" i="18"/>
  <c r="BJ23" i="18"/>
  <c r="BI23" i="18"/>
  <c r="BH23" i="18"/>
  <c r="BG23" i="18"/>
  <c r="BF23" i="18"/>
  <c r="BE23" i="18"/>
  <c r="BD23" i="18"/>
  <c r="BC23" i="18"/>
  <c r="BB23" i="18"/>
  <c r="BA23" i="18"/>
  <c r="AZ23" i="18"/>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EX23" i="18" s="1"/>
  <c r="I23" i="18"/>
  <c r="H23" i="18"/>
  <c r="G23" i="18"/>
  <c r="F23" i="18"/>
  <c r="E23" i="18"/>
  <c r="D23" i="18"/>
  <c r="C23" i="18"/>
  <c r="B23" i="18"/>
  <c r="A23" i="18"/>
  <c r="EW22" i="18"/>
  <c r="EV22" i="18"/>
  <c r="EU22" i="18"/>
  <c r="ET22" i="18"/>
  <c r="ES22" i="18"/>
  <c r="ER22" i="18"/>
  <c r="EQ22" i="18"/>
  <c r="EP22" i="18"/>
  <c r="EO22" i="18"/>
  <c r="EN22" i="18"/>
  <c r="EM22" i="18"/>
  <c r="EL22" i="18"/>
  <c r="EK22" i="18"/>
  <c r="EJ22" i="18"/>
  <c r="EI22" i="18"/>
  <c r="EH22" i="18"/>
  <c r="EG22" i="18"/>
  <c r="EF22" i="18"/>
  <c r="EE22" i="18"/>
  <c r="ED22" i="18"/>
  <c r="EC22" i="18"/>
  <c r="EB22" i="18"/>
  <c r="EA22" i="18"/>
  <c r="DZ22" i="18"/>
  <c r="DY22" i="18"/>
  <c r="DX22" i="18"/>
  <c r="DW22" i="18"/>
  <c r="DV22" i="18"/>
  <c r="DU22" i="18"/>
  <c r="DT22" i="18"/>
  <c r="DS22" i="18"/>
  <c r="DR22" i="18"/>
  <c r="DQ22" i="18"/>
  <c r="DP22" i="18"/>
  <c r="DO22" i="18"/>
  <c r="DN22" i="18"/>
  <c r="DM22" i="18"/>
  <c r="DL22" i="18"/>
  <c r="DK22" i="18"/>
  <c r="DJ22" i="18"/>
  <c r="DI22" i="18"/>
  <c r="DH22" i="18"/>
  <c r="DG22" i="18"/>
  <c r="DF22" i="18"/>
  <c r="DE22" i="18"/>
  <c r="DD22" i="18"/>
  <c r="DC22" i="18"/>
  <c r="DB22" i="18"/>
  <c r="DA22" i="18"/>
  <c r="CZ22" i="18"/>
  <c r="CY22" i="18"/>
  <c r="CX22" i="18"/>
  <c r="CW22" i="18"/>
  <c r="CV22" i="18"/>
  <c r="CU22" i="18"/>
  <c r="CT22" i="18"/>
  <c r="CS22" i="18"/>
  <c r="CR22" i="18"/>
  <c r="CQ22" i="18"/>
  <c r="CP22" i="18"/>
  <c r="CO22" i="18"/>
  <c r="CN22" i="18"/>
  <c r="CM22" i="18"/>
  <c r="CL22" i="18"/>
  <c r="CK22" i="18"/>
  <c r="CJ22" i="18"/>
  <c r="CI22" i="18"/>
  <c r="CH22" i="18"/>
  <c r="CG22" i="18"/>
  <c r="CF22" i="18"/>
  <c r="CE22" i="18"/>
  <c r="CD22" i="18"/>
  <c r="CC22" i="18"/>
  <c r="CB22" i="18"/>
  <c r="CA22" i="18"/>
  <c r="BZ22" i="18"/>
  <c r="BY22" i="18"/>
  <c r="BX22" i="18"/>
  <c r="BW22" i="18"/>
  <c r="BV22" i="18"/>
  <c r="BU22" i="18"/>
  <c r="BT22" i="18"/>
  <c r="BS22" i="18"/>
  <c r="BR22" i="18"/>
  <c r="BQ22" i="18"/>
  <c r="BP22" i="18"/>
  <c r="BO22" i="18"/>
  <c r="BN22" i="18"/>
  <c r="BM22" i="18"/>
  <c r="BL22"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EX22" i="18" s="1"/>
  <c r="I22" i="18"/>
  <c r="H22" i="18"/>
  <c r="G22" i="18"/>
  <c r="F22" i="18"/>
  <c r="E22" i="18"/>
  <c r="D22" i="18"/>
  <c r="C22" i="18"/>
  <c r="B22" i="18"/>
  <c r="A22" i="18"/>
  <c r="EW21" i="18"/>
  <c r="EV21" i="18"/>
  <c r="EU21" i="18"/>
  <c r="ET21" i="18"/>
  <c r="ES21" i="18"/>
  <c r="ER21" i="18"/>
  <c r="EQ21" i="18"/>
  <c r="EP21" i="18"/>
  <c r="EO21" i="18"/>
  <c r="EN21" i="18"/>
  <c r="EM21" i="18"/>
  <c r="EL21" i="18"/>
  <c r="EK21" i="18"/>
  <c r="EJ21" i="18"/>
  <c r="EI21" i="18"/>
  <c r="EH21" i="18"/>
  <c r="EG21" i="18"/>
  <c r="EF21" i="18"/>
  <c r="EE21" i="18"/>
  <c r="ED21" i="18"/>
  <c r="EC21" i="18"/>
  <c r="EB21" i="18"/>
  <c r="EA21" i="18"/>
  <c r="DZ21" i="18"/>
  <c r="DY21" i="18"/>
  <c r="DX21" i="18"/>
  <c r="DW21" i="18"/>
  <c r="DV21" i="18"/>
  <c r="DU21" i="18"/>
  <c r="DT21" i="18"/>
  <c r="DS21" i="18"/>
  <c r="DR21" i="18"/>
  <c r="DQ21" i="18"/>
  <c r="DP21" i="18"/>
  <c r="DO21" i="18"/>
  <c r="DN21" i="18"/>
  <c r="DM21" i="18"/>
  <c r="DL21" i="18"/>
  <c r="DK21" i="18"/>
  <c r="DJ21" i="18"/>
  <c r="DI21" i="18"/>
  <c r="DH21" i="18"/>
  <c r="DG21" i="18"/>
  <c r="DF21" i="18"/>
  <c r="DE21" i="18"/>
  <c r="DD21" i="18"/>
  <c r="DC21" i="18"/>
  <c r="DB21" i="18"/>
  <c r="DA21" i="18"/>
  <c r="CZ21" i="18"/>
  <c r="CY21" i="18"/>
  <c r="CX21" i="18"/>
  <c r="CW21" i="18"/>
  <c r="CV21" i="18"/>
  <c r="CU21" i="18"/>
  <c r="CT21" i="18"/>
  <c r="CS21" i="18"/>
  <c r="CR21" i="18"/>
  <c r="CQ21" i="18"/>
  <c r="CP21" i="18"/>
  <c r="CO21" i="18"/>
  <c r="CN21" i="18"/>
  <c r="CM21" i="18"/>
  <c r="CL21" i="18"/>
  <c r="CK21" i="18"/>
  <c r="CJ21" i="18"/>
  <c r="CI21" i="18"/>
  <c r="CH21" i="18"/>
  <c r="CG21" i="18"/>
  <c r="CF21" i="18"/>
  <c r="CE21" i="18"/>
  <c r="CD21" i="18"/>
  <c r="CC21" i="18"/>
  <c r="CB21" i="18"/>
  <c r="CA21" i="18"/>
  <c r="BZ21" i="18"/>
  <c r="BY21" i="18"/>
  <c r="BX21" i="18"/>
  <c r="BW21" i="18"/>
  <c r="BV21" i="18"/>
  <c r="BU21" i="18"/>
  <c r="BT21" i="18"/>
  <c r="BS21" i="18"/>
  <c r="BR21" i="18"/>
  <c r="BQ21" i="18"/>
  <c r="BP21" i="18"/>
  <c r="BO21" i="18"/>
  <c r="BN21" i="18"/>
  <c r="BM21" i="18"/>
  <c r="BL21" i="18"/>
  <c r="BK21" i="18"/>
  <c r="BJ21" i="18"/>
  <c r="BI21" i="18"/>
  <c r="BH21" i="18"/>
  <c r="BG21" i="18"/>
  <c r="BF21" i="18"/>
  <c r="BE21" i="18"/>
  <c r="BD21" i="18"/>
  <c r="BC21"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D21" i="18"/>
  <c r="AC21" i="18"/>
  <c r="AA21" i="18"/>
  <c r="Z21" i="18"/>
  <c r="Y21" i="18"/>
  <c r="X21" i="18"/>
  <c r="W21" i="18"/>
  <c r="V21" i="18"/>
  <c r="U21" i="18"/>
  <c r="T21" i="18"/>
  <c r="S21" i="18"/>
  <c r="R21" i="18"/>
  <c r="Q21" i="18"/>
  <c r="P21" i="18"/>
  <c r="O21" i="18"/>
  <c r="N21" i="18"/>
  <c r="M21" i="18"/>
  <c r="L21" i="18"/>
  <c r="K21" i="18"/>
  <c r="J21" i="18"/>
  <c r="EX21" i="18" s="1"/>
  <c r="I21" i="18"/>
  <c r="H21" i="18"/>
  <c r="G21" i="18"/>
  <c r="F21" i="18"/>
  <c r="E21" i="18"/>
  <c r="D21" i="18"/>
  <c r="C21" i="18"/>
  <c r="B21" i="18"/>
  <c r="A21" i="18"/>
  <c r="EW20" i="18"/>
  <c r="EV20" i="18"/>
  <c r="EU20" i="18"/>
  <c r="ET20" i="18"/>
  <c r="ES20" i="18"/>
  <c r="ER20" i="18"/>
  <c r="EQ20" i="18"/>
  <c r="EP20" i="18"/>
  <c r="EO20" i="18"/>
  <c r="EN20" i="18"/>
  <c r="EM20" i="18"/>
  <c r="EL20" i="18"/>
  <c r="EK20" i="18"/>
  <c r="EJ20" i="18"/>
  <c r="EI20" i="18"/>
  <c r="EH20" i="18"/>
  <c r="EG20" i="18"/>
  <c r="EF20" i="18"/>
  <c r="EE20" i="18"/>
  <c r="ED20" i="18"/>
  <c r="EC20" i="18"/>
  <c r="EB20" i="18"/>
  <c r="EA20" i="18"/>
  <c r="DZ20" i="18"/>
  <c r="DY20" i="18"/>
  <c r="DX20" i="18"/>
  <c r="DW20" i="18"/>
  <c r="DV20" i="18"/>
  <c r="DU20" i="18"/>
  <c r="DT20" i="18"/>
  <c r="DS20" i="18"/>
  <c r="DR20" i="18"/>
  <c r="DQ20" i="18"/>
  <c r="DP20" i="18"/>
  <c r="DO20" i="18"/>
  <c r="DN20" i="18"/>
  <c r="DM20" i="18"/>
  <c r="DL20" i="18"/>
  <c r="DK20" i="18"/>
  <c r="DJ20" i="18"/>
  <c r="DI20" i="18"/>
  <c r="DH20" i="18"/>
  <c r="DG20" i="18"/>
  <c r="DF20" i="18"/>
  <c r="DE20" i="18"/>
  <c r="DD20" i="18"/>
  <c r="DC20" i="18"/>
  <c r="DB20" i="18"/>
  <c r="DA20" i="18"/>
  <c r="CZ20" i="18"/>
  <c r="CY20" i="18"/>
  <c r="CX20" i="18"/>
  <c r="CW20" i="18"/>
  <c r="CV20" i="18"/>
  <c r="CU20" i="18"/>
  <c r="CT20" i="18"/>
  <c r="CS20" i="18"/>
  <c r="CR20" i="18"/>
  <c r="CQ20" i="18"/>
  <c r="CP20" i="18"/>
  <c r="CO20" i="18"/>
  <c r="CN20" i="18"/>
  <c r="CM20" i="18"/>
  <c r="CL20" i="18"/>
  <c r="CK20" i="18"/>
  <c r="CJ20" i="18"/>
  <c r="CI20" i="18"/>
  <c r="CH20" i="18"/>
  <c r="CG20" i="18"/>
  <c r="CF20" i="18"/>
  <c r="CE20" i="18"/>
  <c r="CD20" i="18"/>
  <c r="CC20" i="18"/>
  <c r="CB20" i="18"/>
  <c r="CA20" i="18"/>
  <c r="BZ20" i="18"/>
  <c r="BY20" i="18"/>
  <c r="BX20" i="18"/>
  <c r="BW20" i="18"/>
  <c r="BV20" i="18"/>
  <c r="BU20" i="18"/>
  <c r="BT20" i="18"/>
  <c r="BS20" i="18"/>
  <c r="BR20" i="18"/>
  <c r="BQ20" i="18"/>
  <c r="BP20" i="18"/>
  <c r="BO20" i="18"/>
  <c r="BN20" i="18"/>
  <c r="BM20" i="18"/>
  <c r="BL20" i="18"/>
  <c r="BK20" i="18"/>
  <c r="BJ20" i="18"/>
  <c r="BI20" i="18"/>
  <c r="BH20" i="18"/>
  <c r="BG20" i="18"/>
  <c r="BF20" i="18"/>
  <c r="BE20" i="18"/>
  <c r="BD20" i="18"/>
  <c r="BC20" i="18"/>
  <c r="BB20" i="18"/>
  <c r="BA20"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EX20" i="18" s="1"/>
  <c r="I20" i="18"/>
  <c r="H20" i="18"/>
  <c r="G20" i="18"/>
  <c r="F20" i="18"/>
  <c r="E20" i="18"/>
  <c r="D20" i="18"/>
  <c r="C20" i="18"/>
  <c r="B20" i="18"/>
  <c r="A20" i="18"/>
  <c r="EW19" i="18"/>
  <c r="EV19" i="18"/>
  <c r="EU19" i="18"/>
  <c r="ET19" i="18"/>
  <c r="ES19" i="18"/>
  <c r="ER19" i="18"/>
  <c r="EQ19" i="18"/>
  <c r="EP19" i="18"/>
  <c r="EO19" i="18"/>
  <c r="EN19" i="18"/>
  <c r="EM19" i="18"/>
  <c r="EL19" i="18"/>
  <c r="EK19" i="18"/>
  <c r="EJ19" i="18"/>
  <c r="EI19" i="18"/>
  <c r="EH19" i="18"/>
  <c r="EG19" i="18"/>
  <c r="EF19" i="18"/>
  <c r="EE19" i="18"/>
  <c r="ED19" i="18"/>
  <c r="EC19" i="18"/>
  <c r="EB19" i="18"/>
  <c r="EA19" i="18"/>
  <c r="DZ19" i="18"/>
  <c r="DY19" i="18"/>
  <c r="DX19" i="18"/>
  <c r="DW19" i="18"/>
  <c r="DV19" i="18"/>
  <c r="DU19" i="18"/>
  <c r="DT19" i="18"/>
  <c r="DS19" i="18"/>
  <c r="DR19" i="18"/>
  <c r="DQ19" i="18"/>
  <c r="DP19" i="18"/>
  <c r="DO19" i="18"/>
  <c r="DN19" i="18"/>
  <c r="DM19" i="18"/>
  <c r="DL19" i="18"/>
  <c r="DK19" i="18"/>
  <c r="DJ19" i="18"/>
  <c r="DI19" i="18"/>
  <c r="DH19" i="18"/>
  <c r="DG19" i="18"/>
  <c r="DF19" i="18"/>
  <c r="DE19" i="18"/>
  <c r="DD19" i="18"/>
  <c r="DC19" i="18"/>
  <c r="DB19" i="18"/>
  <c r="DA19" i="18"/>
  <c r="CZ19" i="18"/>
  <c r="CY19" i="18"/>
  <c r="CX19" i="18"/>
  <c r="CW19" i="18"/>
  <c r="CV19" i="18"/>
  <c r="CU19" i="18"/>
  <c r="CT19" i="18"/>
  <c r="CS19" i="18"/>
  <c r="CR19" i="18"/>
  <c r="CQ19" i="18"/>
  <c r="CP19" i="18"/>
  <c r="CO19" i="18"/>
  <c r="CN19" i="18"/>
  <c r="CM19" i="18"/>
  <c r="CL19" i="18"/>
  <c r="CK19" i="18"/>
  <c r="CJ19" i="18"/>
  <c r="CI19" i="18"/>
  <c r="CH19" i="18"/>
  <c r="CG19" i="18"/>
  <c r="CF19" i="18"/>
  <c r="CE19" i="18"/>
  <c r="CD19" i="18"/>
  <c r="CC19" i="18"/>
  <c r="CB19" i="18"/>
  <c r="CA19" i="18"/>
  <c r="BZ19" i="18"/>
  <c r="BY19" i="18"/>
  <c r="BX19" i="18"/>
  <c r="BW19" i="18"/>
  <c r="BV19" i="18"/>
  <c r="BU19" i="18"/>
  <c r="BT19" i="18"/>
  <c r="BS19" i="18"/>
  <c r="BR19" i="18"/>
  <c r="BQ19" i="18"/>
  <c r="BP19" i="18"/>
  <c r="BO19" i="18"/>
  <c r="BN19" i="18"/>
  <c r="BM19" i="18"/>
  <c r="BL19" i="18"/>
  <c r="BK19" i="18"/>
  <c r="BJ19" i="18"/>
  <c r="BI19" i="18"/>
  <c r="BH19" i="18"/>
  <c r="BG19" i="18"/>
  <c r="BF19" i="18"/>
  <c r="BE19" i="18"/>
  <c r="BD19" i="18"/>
  <c r="BC19" i="18"/>
  <c r="BB19" i="18"/>
  <c r="BA19"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B19" i="18"/>
  <c r="A19" i="18"/>
  <c r="EW18" i="18"/>
  <c r="EV18" i="18"/>
  <c r="EU18" i="18"/>
  <c r="ET18" i="18"/>
  <c r="ES18" i="18"/>
  <c r="ER18" i="18"/>
  <c r="EQ18" i="18"/>
  <c r="EP18" i="18"/>
  <c r="EO18" i="18"/>
  <c r="EN18" i="18"/>
  <c r="EM18" i="18"/>
  <c r="EL18" i="18"/>
  <c r="EK18" i="18"/>
  <c r="EJ18" i="18"/>
  <c r="EI18" i="18"/>
  <c r="EH18" i="18"/>
  <c r="EG18" i="18"/>
  <c r="EF18" i="18"/>
  <c r="EE18" i="18"/>
  <c r="ED18" i="18"/>
  <c r="EC18" i="18"/>
  <c r="EB18" i="18"/>
  <c r="EA18" i="18"/>
  <c r="DZ18" i="18"/>
  <c r="DY18" i="18"/>
  <c r="DX18" i="18"/>
  <c r="DW18" i="18"/>
  <c r="DV18" i="18"/>
  <c r="DU18" i="18"/>
  <c r="DT18" i="18"/>
  <c r="DS18" i="18"/>
  <c r="DR18" i="18"/>
  <c r="DQ18" i="18"/>
  <c r="DP18" i="18"/>
  <c r="DO18" i="18"/>
  <c r="DN18" i="18"/>
  <c r="DM18" i="18"/>
  <c r="DL18" i="18"/>
  <c r="DK18" i="18"/>
  <c r="DJ18" i="18"/>
  <c r="DI18" i="18"/>
  <c r="DH18" i="18"/>
  <c r="DG18" i="18"/>
  <c r="DF18" i="18"/>
  <c r="DE18" i="18"/>
  <c r="DD18" i="18"/>
  <c r="DC18" i="18"/>
  <c r="DB18" i="18"/>
  <c r="DA18" i="18"/>
  <c r="CZ18" i="18"/>
  <c r="CY18" i="18"/>
  <c r="CX18" i="18"/>
  <c r="CW18" i="18"/>
  <c r="CV18" i="18"/>
  <c r="CU18" i="18"/>
  <c r="CT18" i="18"/>
  <c r="CS18" i="18"/>
  <c r="CR18" i="18"/>
  <c r="CQ18" i="18"/>
  <c r="CP18" i="18"/>
  <c r="CO18" i="18"/>
  <c r="CN18" i="18"/>
  <c r="CM18" i="18"/>
  <c r="CL18" i="18"/>
  <c r="CK18" i="18"/>
  <c r="CJ18" i="18"/>
  <c r="CI18" i="18"/>
  <c r="CH18" i="18"/>
  <c r="CG18" i="18"/>
  <c r="CF18" i="18"/>
  <c r="CE18" i="18"/>
  <c r="CD18" i="18"/>
  <c r="CC18" i="18"/>
  <c r="CB18" i="18"/>
  <c r="CA18" i="18"/>
  <c r="BZ18" i="18"/>
  <c r="BY18" i="18"/>
  <c r="BX18" i="18"/>
  <c r="BW18" i="18"/>
  <c r="BV18" i="18"/>
  <c r="BU18" i="18"/>
  <c r="BT18" i="18"/>
  <c r="BS18" i="18"/>
  <c r="BR18" i="18"/>
  <c r="BQ18" i="18"/>
  <c r="BP18" i="18"/>
  <c r="BO18" i="18"/>
  <c r="BN18" i="18"/>
  <c r="BM18" i="18"/>
  <c r="BL18"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B18" i="18"/>
  <c r="A18" i="18"/>
  <c r="EW17" i="18"/>
  <c r="EV17" i="18"/>
  <c r="EU17" i="18"/>
  <c r="ET17" i="18"/>
  <c r="ES17" i="18"/>
  <c r="ER17" i="18"/>
  <c r="EQ17" i="18"/>
  <c r="EP17" i="18"/>
  <c r="EO17" i="18"/>
  <c r="EN17" i="18"/>
  <c r="EM17" i="18"/>
  <c r="EL17" i="18"/>
  <c r="EK17" i="18"/>
  <c r="EJ17" i="18"/>
  <c r="EI17" i="18"/>
  <c r="EH17" i="18"/>
  <c r="EG17" i="18"/>
  <c r="EF17" i="18"/>
  <c r="EE17" i="18"/>
  <c r="ED17" i="18"/>
  <c r="EC17" i="18"/>
  <c r="EB17" i="18"/>
  <c r="EA17" i="18"/>
  <c r="DZ17" i="18"/>
  <c r="DY17" i="18"/>
  <c r="DX17" i="18"/>
  <c r="DW17" i="18"/>
  <c r="DV17" i="18"/>
  <c r="DU17" i="18"/>
  <c r="DT17" i="18"/>
  <c r="DS17" i="18"/>
  <c r="DR17" i="18"/>
  <c r="DQ17" i="18"/>
  <c r="DP17" i="18"/>
  <c r="DO17" i="18"/>
  <c r="DN17" i="18"/>
  <c r="DM17" i="18"/>
  <c r="DL17" i="18"/>
  <c r="DK17" i="18"/>
  <c r="DJ17" i="18"/>
  <c r="DI17" i="18"/>
  <c r="DH17" i="18"/>
  <c r="DG17" i="18"/>
  <c r="DF17" i="18"/>
  <c r="DE17" i="18"/>
  <c r="DD17" i="18"/>
  <c r="DC17" i="18"/>
  <c r="DB17" i="18"/>
  <c r="DA17" i="18"/>
  <c r="CZ17" i="18"/>
  <c r="CY17" i="18"/>
  <c r="CX17" i="18"/>
  <c r="CW17" i="18"/>
  <c r="CV17" i="18"/>
  <c r="CU17" i="18"/>
  <c r="CT17" i="18"/>
  <c r="CS17" i="18"/>
  <c r="CR17" i="18"/>
  <c r="CQ17" i="18"/>
  <c r="CP17" i="18"/>
  <c r="CO17" i="18"/>
  <c r="CN17" i="18"/>
  <c r="CM17" i="18"/>
  <c r="CL17" i="18"/>
  <c r="CK17" i="18"/>
  <c r="CJ17" i="18"/>
  <c r="CI17" i="18"/>
  <c r="CH17" i="18"/>
  <c r="CG17" i="18"/>
  <c r="CF17" i="18"/>
  <c r="CE17" i="18"/>
  <c r="CD17" i="18"/>
  <c r="CC17" i="18"/>
  <c r="CB17" i="18"/>
  <c r="CA17" i="18"/>
  <c r="BZ17" i="18"/>
  <c r="BY17" i="18"/>
  <c r="BX17" i="18"/>
  <c r="BW17" i="18"/>
  <c r="BV17" i="18"/>
  <c r="BU17" i="18"/>
  <c r="BT17" i="18"/>
  <c r="BS17" i="18"/>
  <c r="BR17" i="18"/>
  <c r="BQ17" i="18"/>
  <c r="BP17" i="18"/>
  <c r="BO17" i="18"/>
  <c r="BN17" i="18"/>
  <c r="BM17" i="18"/>
  <c r="BL17" i="18"/>
  <c r="BK17" i="18"/>
  <c r="BJ17" i="18"/>
  <c r="BI17" i="18"/>
  <c r="BH17" i="18"/>
  <c r="BG17" i="18"/>
  <c r="BF17" i="18"/>
  <c r="BE17" i="18"/>
  <c r="BD17" i="18"/>
  <c r="BC17" i="18"/>
  <c r="BB17" i="18"/>
  <c r="BA17"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B17" i="18"/>
  <c r="A17" i="18"/>
  <c r="EW16" i="18"/>
  <c r="EV16" i="18"/>
  <c r="EU16" i="18"/>
  <c r="ET16" i="18"/>
  <c r="ES16" i="18"/>
  <c r="ER16" i="18"/>
  <c r="EQ16" i="18"/>
  <c r="EP16" i="18"/>
  <c r="EO16" i="18"/>
  <c r="EN16" i="18"/>
  <c r="EM16" i="18"/>
  <c r="EL16" i="18"/>
  <c r="EK16" i="18"/>
  <c r="EJ16" i="18"/>
  <c r="EI16" i="18"/>
  <c r="EH16" i="18"/>
  <c r="EG16" i="18"/>
  <c r="EF16" i="18"/>
  <c r="EE16" i="18"/>
  <c r="ED16" i="18"/>
  <c r="EC16" i="18"/>
  <c r="EB16" i="18"/>
  <c r="EA16" i="18"/>
  <c r="DZ16" i="18"/>
  <c r="DY16" i="18"/>
  <c r="DX16" i="18"/>
  <c r="DW16" i="18"/>
  <c r="DV16" i="18"/>
  <c r="DU16" i="18"/>
  <c r="DT16" i="18"/>
  <c r="DS16" i="18"/>
  <c r="DR16" i="18"/>
  <c r="DQ16" i="18"/>
  <c r="DP16" i="18"/>
  <c r="DO16" i="18"/>
  <c r="DN16" i="18"/>
  <c r="DM16" i="18"/>
  <c r="DL16" i="18"/>
  <c r="DK16" i="18"/>
  <c r="DJ16" i="18"/>
  <c r="DI16" i="18"/>
  <c r="DH16" i="18"/>
  <c r="DG16" i="18"/>
  <c r="DF16" i="18"/>
  <c r="DE16" i="18"/>
  <c r="DD16" i="18"/>
  <c r="DC16" i="18"/>
  <c r="DB16" i="18"/>
  <c r="DA16" i="18"/>
  <c r="CZ16" i="18"/>
  <c r="CY16" i="18"/>
  <c r="CX16" i="18"/>
  <c r="CW16" i="18"/>
  <c r="CV16" i="18"/>
  <c r="CU16" i="18"/>
  <c r="CT16" i="18"/>
  <c r="CS16" i="18"/>
  <c r="CR16" i="18"/>
  <c r="CQ16" i="18"/>
  <c r="CP16" i="18"/>
  <c r="CO16" i="18"/>
  <c r="CN16" i="18"/>
  <c r="CM16" i="18"/>
  <c r="CL16" i="18"/>
  <c r="CK16" i="18"/>
  <c r="CJ16" i="18"/>
  <c r="CI16" i="18"/>
  <c r="CH16" i="18"/>
  <c r="CG16" i="18"/>
  <c r="CF16" i="18"/>
  <c r="CE16" i="18"/>
  <c r="CD16" i="18"/>
  <c r="CC16" i="18"/>
  <c r="CB16" i="18"/>
  <c r="CA16" i="18"/>
  <c r="BZ16" i="18"/>
  <c r="BY16" i="18"/>
  <c r="BX16" i="18"/>
  <c r="BW16" i="18"/>
  <c r="BV16" i="18"/>
  <c r="BU16" i="18"/>
  <c r="BT16" i="18"/>
  <c r="BS16" i="18"/>
  <c r="BR16" i="18"/>
  <c r="BQ16" i="18"/>
  <c r="BP16" i="18"/>
  <c r="BO16" i="18"/>
  <c r="BN16" i="18"/>
  <c r="BM16" i="18"/>
  <c r="BL16" i="18"/>
  <c r="BK16" i="18"/>
  <c r="BJ16" i="18"/>
  <c r="BI16" i="18"/>
  <c r="BH16" i="18"/>
  <c r="BG16" i="18"/>
  <c r="BF16" i="18"/>
  <c r="BE16" i="18"/>
  <c r="BD16" i="18"/>
  <c r="BC16" i="18"/>
  <c r="BB16" i="18"/>
  <c r="BA16" i="18"/>
  <c r="AZ16" i="18"/>
  <c r="AY16" i="18"/>
  <c r="AX16" i="18"/>
  <c r="AW16" i="18"/>
  <c r="AV16" i="18"/>
  <c r="AU16" i="18"/>
  <c r="AT16" i="18"/>
  <c r="AS16" i="18"/>
  <c r="AR16" i="18"/>
  <c r="AQ16" i="18"/>
  <c r="AP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B16" i="18"/>
  <c r="A16" i="18"/>
  <c r="EW15" i="18"/>
  <c r="EV15" i="18"/>
  <c r="EU15" i="18"/>
  <c r="ET15" i="18"/>
  <c r="ES15" i="18"/>
  <c r="ER15" i="18"/>
  <c r="EQ15" i="18"/>
  <c r="EP15" i="18"/>
  <c r="EO15" i="18"/>
  <c r="EN15" i="18"/>
  <c r="EM15" i="18"/>
  <c r="EL15" i="18"/>
  <c r="EK15" i="18"/>
  <c r="EJ15" i="18"/>
  <c r="EI15" i="18"/>
  <c r="EH15" i="18"/>
  <c r="EG15" i="18"/>
  <c r="EF15" i="18"/>
  <c r="EE15" i="18"/>
  <c r="ED15" i="18"/>
  <c r="EC15" i="18"/>
  <c r="EB15" i="18"/>
  <c r="EA15" i="18"/>
  <c r="DZ15" i="18"/>
  <c r="DY15" i="18"/>
  <c r="DX15" i="18"/>
  <c r="DW15" i="18"/>
  <c r="DV15" i="18"/>
  <c r="DU15" i="18"/>
  <c r="DT15" i="18"/>
  <c r="DS15" i="18"/>
  <c r="DR15" i="18"/>
  <c r="DQ15" i="18"/>
  <c r="DP15" i="18"/>
  <c r="DO15" i="18"/>
  <c r="DN15" i="18"/>
  <c r="DM15" i="18"/>
  <c r="DL15" i="18"/>
  <c r="DK15" i="18"/>
  <c r="DJ15" i="18"/>
  <c r="DI15" i="18"/>
  <c r="DH15" i="18"/>
  <c r="DG15" i="18"/>
  <c r="DF15" i="18"/>
  <c r="DE15" i="18"/>
  <c r="DD15" i="18"/>
  <c r="DC15" i="18"/>
  <c r="DB15" i="18"/>
  <c r="DA15" i="18"/>
  <c r="CZ15" i="18"/>
  <c r="CY15" i="18"/>
  <c r="CX15" i="18"/>
  <c r="CW15" i="18"/>
  <c r="CV15" i="18"/>
  <c r="CU15" i="18"/>
  <c r="CT15" i="18"/>
  <c r="CS15" i="18"/>
  <c r="CR15" i="18"/>
  <c r="CQ15" i="18"/>
  <c r="CP15" i="18"/>
  <c r="CO15" i="18"/>
  <c r="CN15" i="18"/>
  <c r="CM15" i="18"/>
  <c r="CL15" i="18"/>
  <c r="CK15" i="18"/>
  <c r="CJ15" i="18"/>
  <c r="CI15" i="18"/>
  <c r="CH15" i="18"/>
  <c r="CG15" i="18"/>
  <c r="CF15" i="18"/>
  <c r="CE15" i="18"/>
  <c r="CD15" i="18"/>
  <c r="CC15" i="18"/>
  <c r="CB15" i="18"/>
  <c r="CA15" i="18"/>
  <c r="BZ15" i="18"/>
  <c r="BY15" i="18"/>
  <c r="BX15" i="18"/>
  <c r="BW15" i="18"/>
  <c r="BV15" i="18"/>
  <c r="BU15" i="18"/>
  <c r="BT15" i="18"/>
  <c r="BS15" i="18"/>
  <c r="BR15" i="18"/>
  <c r="BQ15" i="18"/>
  <c r="BP15" i="18"/>
  <c r="BO15" i="18"/>
  <c r="BN15" i="18"/>
  <c r="BM15" i="18"/>
  <c r="BL15" i="18"/>
  <c r="BK15" i="18"/>
  <c r="BJ15" i="18"/>
  <c r="BI15" i="18"/>
  <c r="BH15" i="18"/>
  <c r="BG15" i="18"/>
  <c r="BF15" i="18"/>
  <c r="BE15" i="18"/>
  <c r="BD15" i="18"/>
  <c r="BC15" i="18"/>
  <c r="BB15" i="18"/>
  <c r="BA15" i="18"/>
  <c r="AZ15" i="18"/>
  <c r="AY15" i="18"/>
  <c r="AX15" i="18"/>
  <c r="AW15" i="18"/>
  <c r="AV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B15" i="18"/>
  <c r="A15" i="18"/>
  <c r="EW14" i="18"/>
  <c r="EV14" i="18"/>
  <c r="EU14" i="18"/>
  <c r="ET14" i="18"/>
  <c r="ES14" i="18"/>
  <c r="ER14" i="18"/>
  <c r="EQ14" i="18"/>
  <c r="EP14" i="18"/>
  <c r="EO14" i="18"/>
  <c r="EN14" i="18"/>
  <c r="EM14" i="18"/>
  <c r="EL14" i="18"/>
  <c r="EK14" i="18"/>
  <c r="EJ14" i="18"/>
  <c r="EI14" i="18"/>
  <c r="EH14" i="18"/>
  <c r="EG14" i="18"/>
  <c r="EF14" i="18"/>
  <c r="EE14" i="18"/>
  <c r="ED14" i="18"/>
  <c r="EC14" i="18"/>
  <c r="EB14" i="18"/>
  <c r="EA14" i="18"/>
  <c r="DZ14" i="18"/>
  <c r="DY14" i="18"/>
  <c r="DX14" i="18"/>
  <c r="DW14" i="18"/>
  <c r="DV14" i="18"/>
  <c r="DU14" i="18"/>
  <c r="DT14" i="18"/>
  <c r="DS14" i="18"/>
  <c r="DR14" i="18"/>
  <c r="DQ14" i="18"/>
  <c r="DP14" i="18"/>
  <c r="DO14" i="18"/>
  <c r="DN14" i="18"/>
  <c r="DM14" i="18"/>
  <c r="DL14" i="18"/>
  <c r="DK14" i="18"/>
  <c r="DJ14" i="18"/>
  <c r="DI14" i="18"/>
  <c r="DH14" i="18"/>
  <c r="DG14" i="18"/>
  <c r="DF14" i="18"/>
  <c r="DE14" i="18"/>
  <c r="DD14" i="18"/>
  <c r="DC14" i="18"/>
  <c r="DB14" i="18"/>
  <c r="DA14" i="18"/>
  <c r="CZ14" i="18"/>
  <c r="CY14" i="18"/>
  <c r="CX14" i="18"/>
  <c r="CW14" i="18"/>
  <c r="CV14" i="18"/>
  <c r="CU14" i="18"/>
  <c r="CT14" i="18"/>
  <c r="CS14" i="18"/>
  <c r="CR14" i="18"/>
  <c r="CQ14" i="18"/>
  <c r="CP14" i="18"/>
  <c r="CO14" i="18"/>
  <c r="CN14" i="18"/>
  <c r="CM14" i="18"/>
  <c r="CL14" i="18"/>
  <c r="CK14" i="18"/>
  <c r="CJ14" i="18"/>
  <c r="CI14" i="18"/>
  <c r="CH14" i="18"/>
  <c r="CG14" i="18"/>
  <c r="CF14" i="18"/>
  <c r="CE14" i="18"/>
  <c r="CD14" i="18"/>
  <c r="CC14" i="18"/>
  <c r="CB14" i="18"/>
  <c r="CA14" i="18"/>
  <c r="BZ14" i="18"/>
  <c r="BY14" i="18"/>
  <c r="BX14" i="18"/>
  <c r="BW14" i="18"/>
  <c r="BV14" i="18"/>
  <c r="BU14" i="18"/>
  <c r="BT14" i="18"/>
  <c r="BS14" i="18"/>
  <c r="BR14" i="18"/>
  <c r="BQ14" i="18"/>
  <c r="BP14" i="18"/>
  <c r="BO14" i="18"/>
  <c r="BN14" i="18"/>
  <c r="BM14" i="18"/>
  <c r="BL14" i="18"/>
  <c r="BK14" i="18"/>
  <c r="BJ14" i="18"/>
  <c r="BI14" i="18"/>
  <c r="BH14" i="18"/>
  <c r="BG14" i="18"/>
  <c r="BF14" i="18"/>
  <c r="BE14" i="18"/>
  <c r="BD14" i="18"/>
  <c r="BC14"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EX14" i="18" s="1"/>
  <c r="I14" i="18"/>
  <c r="H14" i="18"/>
  <c r="G14" i="18"/>
  <c r="F14" i="18"/>
  <c r="E14" i="18"/>
  <c r="D14" i="18"/>
  <c r="C14" i="18"/>
  <c r="B14" i="18"/>
  <c r="A14" i="18"/>
  <c r="EW13" i="18"/>
  <c r="EV13" i="18"/>
  <c r="EU13" i="18"/>
  <c r="ET13" i="18"/>
  <c r="ES13" i="18"/>
  <c r="ER13" i="18"/>
  <c r="EQ13" i="18"/>
  <c r="EP13" i="18"/>
  <c r="EO13" i="18"/>
  <c r="EN13" i="18"/>
  <c r="EM13" i="18"/>
  <c r="EL13" i="18"/>
  <c r="EK13" i="18"/>
  <c r="EJ13" i="18"/>
  <c r="EI13" i="18"/>
  <c r="EH13" i="18"/>
  <c r="EG13" i="18"/>
  <c r="EF13" i="18"/>
  <c r="EE13" i="18"/>
  <c r="ED13" i="18"/>
  <c r="EC13" i="18"/>
  <c r="EB13" i="18"/>
  <c r="EA13" i="18"/>
  <c r="DZ13" i="18"/>
  <c r="DY13" i="18"/>
  <c r="DX13" i="18"/>
  <c r="DW13" i="18"/>
  <c r="DV13" i="18"/>
  <c r="DU13" i="18"/>
  <c r="DT13" i="18"/>
  <c r="DS13" i="18"/>
  <c r="DR13" i="18"/>
  <c r="DQ13" i="18"/>
  <c r="DP13" i="18"/>
  <c r="DO13" i="18"/>
  <c r="DN13" i="18"/>
  <c r="DM13" i="18"/>
  <c r="DL13" i="18"/>
  <c r="DK13" i="18"/>
  <c r="DJ13" i="18"/>
  <c r="DI13" i="18"/>
  <c r="DH13" i="18"/>
  <c r="DG13" i="18"/>
  <c r="DF13" i="18"/>
  <c r="DE13" i="18"/>
  <c r="DD13" i="18"/>
  <c r="DC13" i="18"/>
  <c r="DB13" i="18"/>
  <c r="DA13" i="18"/>
  <c r="CZ13" i="18"/>
  <c r="CY13" i="18"/>
  <c r="CX13" i="18"/>
  <c r="CW13" i="18"/>
  <c r="CV13" i="18"/>
  <c r="CU13" i="18"/>
  <c r="CT13" i="18"/>
  <c r="CS13" i="18"/>
  <c r="CR13" i="18"/>
  <c r="CQ13" i="18"/>
  <c r="CP13" i="18"/>
  <c r="CO13" i="18"/>
  <c r="CN13" i="18"/>
  <c r="CM13" i="18"/>
  <c r="CL13" i="18"/>
  <c r="CK13" i="18"/>
  <c r="CJ13" i="18"/>
  <c r="CI13" i="18"/>
  <c r="CH13" i="18"/>
  <c r="CG13" i="18"/>
  <c r="CF13" i="18"/>
  <c r="CE13" i="18"/>
  <c r="CD13" i="18"/>
  <c r="CC13" i="18"/>
  <c r="CB13" i="18"/>
  <c r="CA13" i="18"/>
  <c r="BZ13" i="18"/>
  <c r="BY13" i="18"/>
  <c r="BX13" i="18"/>
  <c r="BW13" i="18"/>
  <c r="BV13" i="18"/>
  <c r="BU13" i="18"/>
  <c r="BT13" i="18"/>
  <c r="BS13" i="18"/>
  <c r="BR13" i="18"/>
  <c r="BQ13" i="18"/>
  <c r="BP13" i="18"/>
  <c r="BO13" i="18"/>
  <c r="BN13" i="18"/>
  <c r="BM13" i="18"/>
  <c r="BL13" i="18"/>
  <c r="BK13" i="18"/>
  <c r="BJ13" i="18"/>
  <c r="BI13" i="18"/>
  <c r="BH13" i="18"/>
  <c r="BG13" i="18"/>
  <c r="BF13" i="18"/>
  <c r="BE13" i="18"/>
  <c r="BD13" i="18"/>
  <c r="BC13" i="18"/>
  <c r="BB13" i="18"/>
  <c r="BA13" i="18"/>
  <c r="AZ13" i="18"/>
  <c r="AY13" i="18"/>
  <c r="AX13" i="18"/>
  <c r="AW13" i="18"/>
  <c r="AV13" i="18"/>
  <c r="AU13" i="18"/>
  <c r="AT13" i="18"/>
  <c r="AS13" i="18"/>
  <c r="AR13"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R13" i="18"/>
  <c r="Q13" i="18"/>
  <c r="P13" i="18"/>
  <c r="O13" i="18"/>
  <c r="N13" i="18"/>
  <c r="M13" i="18"/>
  <c r="L13" i="18"/>
  <c r="K13" i="18"/>
  <c r="J13" i="18"/>
  <c r="EX13" i="18" s="1"/>
  <c r="I13" i="18"/>
  <c r="H13" i="18"/>
  <c r="G13" i="18"/>
  <c r="F13" i="18"/>
  <c r="E13" i="18"/>
  <c r="D13" i="18"/>
  <c r="C13" i="18"/>
  <c r="B13" i="18"/>
  <c r="A13" i="18"/>
  <c r="EW12" i="18"/>
  <c r="EV12" i="18"/>
  <c r="EU12" i="18"/>
  <c r="ET12" i="18"/>
  <c r="ES12" i="18"/>
  <c r="ER12" i="18"/>
  <c r="EQ12" i="18"/>
  <c r="EP12" i="18"/>
  <c r="EO12" i="18"/>
  <c r="EN12" i="18"/>
  <c r="EM12" i="18"/>
  <c r="EL12" i="18"/>
  <c r="EK12" i="18"/>
  <c r="EJ12" i="18"/>
  <c r="EI12" i="18"/>
  <c r="EH12" i="18"/>
  <c r="EG12" i="18"/>
  <c r="EF12" i="18"/>
  <c r="EE12" i="18"/>
  <c r="ED12" i="18"/>
  <c r="EC12" i="18"/>
  <c r="EB12" i="18"/>
  <c r="EA12" i="18"/>
  <c r="DZ12" i="18"/>
  <c r="DY12" i="18"/>
  <c r="DX12" i="18"/>
  <c r="DW12" i="18"/>
  <c r="DV12" i="18"/>
  <c r="DU12" i="18"/>
  <c r="DT12" i="18"/>
  <c r="DS12" i="18"/>
  <c r="DR12" i="18"/>
  <c r="DQ12" i="18"/>
  <c r="DP12" i="18"/>
  <c r="DO12" i="18"/>
  <c r="DN12" i="18"/>
  <c r="DM12" i="18"/>
  <c r="DL12" i="18"/>
  <c r="DK12" i="18"/>
  <c r="DJ12" i="18"/>
  <c r="DI12" i="18"/>
  <c r="DH12" i="18"/>
  <c r="DG12" i="18"/>
  <c r="DF12" i="18"/>
  <c r="DE12" i="18"/>
  <c r="DD12" i="18"/>
  <c r="DC12" i="18"/>
  <c r="DB12" i="18"/>
  <c r="DA12" i="18"/>
  <c r="CZ12" i="18"/>
  <c r="CY12" i="18"/>
  <c r="CX12" i="18"/>
  <c r="CW12" i="18"/>
  <c r="CV12" i="18"/>
  <c r="CU12" i="18"/>
  <c r="CT12" i="18"/>
  <c r="CS12" i="18"/>
  <c r="CR12" i="18"/>
  <c r="CQ12" i="18"/>
  <c r="CP12" i="18"/>
  <c r="CO12" i="18"/>
  <c r="CN12" i="18"/>
  <c r="CM12" i="18"/>
  <c r="CL12" i="18"/>
  <c r="CK12" i="18"/>
  <c r="CJ12" i="18"/>
  <c r="CI12" i="18"/>
  <c r="CH12" i="18"/>
  <c r="CG12" i="18"/>
  <c r="CF12" i="18"/>
  <c r="CE12" i="18"/>
  <c r="CD12" i="18"/>
  <c r="CC12" i="18"/>
  <c r="CB12" i="18"/>
  <c r="CA12" i="18"/>
  <c r="BZ12" i="18"/>
  <c r="BY12" i="18"/>
  <c r="BX12" i="18"/>
  <c r="BW12" i="18"/>
  <c r="BV12" i="18"/>
  <c r="BU12" i="18"/>
  <c r="BT12" i="18"/>
  <c r="BS12" i="18"/>
  <c r="BR12" i="18"/>
  <c r="BQ12" i="18"/>
  <c r="BP12" i="18"/>
  <c r="BO12" i="18"/>
  <c r="BN12" i="18"/>
  <c r="BM12" i="18"/>
  <c r="BL12" i="18"/>
  <c r="BK12" i="18"/>
  <c r="BJ12" i="18"/>
  <c r="BI12" i="18"/>
  <c r="BH12" i="18"/>
  <c r="BG12" i="18"/>
  <c r="BF12" i="18"/>
  <c r="BE12" i="18"/>
  <c r="BD12" i="18"/>
  <c r="BC12" i="18"/>
  <c r="BB12" i="18"/>
  <c r="BA12"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12" i="18"/>
  <c r="EW11" i="18"/>
  <c r="EV11" i="18"/>
  <c r="EU11" i="18"/>
  <c r="ET11" i="18"/>
  <c r="ES11" i="18"/>
  <c r="ER11" i="18"/>
  <c r="EQ11" i="18"/>
  <c r="EP11" i="18"/>
  <c r="EO11" i="18"/>
  <c r="EN11" i="18"/>
  <c r="EM11" i="18"/>
  <c r="EL11" i="18"/>
  <c r="EK11" i="18"/>
  <c r="EJ11" i="18"/>
  <c r="EI11" i="18"/>
  <c r="EH11" i="18"/>
  <c r="EG11" i="18"/>
  <c r="EF11" i="18"/>
  <c r="EE11" i="18"/>
  <c r="ED11" i="18"/>
  <c r="EC11" i="18"/>
  <c r="EB11" i="18"/>
  <c r="EA11" i="18"/>
  <c r="DZ11" i="18"/>
  <c r="DY11" i="18"/>
  <c r="DX11" i="18"/>
  <c r="DW11" i="18"/>
  <c r="DV11" i="18"/>
  <c r="DU11" i="18"/>
  <c r="DT11" i="18"/>
  <c r="DS11" i="18"/>
  <c r="DR11" i="18"/>
  <c r="DQ11" i="18"/>
  <c r="DP11" i="18"/>
  <c r="DO11" i="18"/>
  <c r="DN11" i="18"/>
  <c r="DM11" i="18"/>
  <c r="DL11" i="18"/>
  <c r="DK11" i="18"/>
  <c r="DJ11" i="18"/>
  <c r="DI11" i="18"/>
  <c r="DH11" i="18"/>
  <c r="DG11" i="18"/>
  <c r="DF11" i="18"/>
  <c r="DE11" i="18"/>
  <c r="DD11" i="18"/>
  <c r="DC11" i="18"/>
  <c r="DB11" i="18"/>
  <c r="DA11" i="18"/>
  <c r="CZ11" i="18"/>
  <c r="CY11" i="18"/>
  <c r="CX11" i="18"/>
  <c r="CW11" i="18"/>
  <c r="CV11" i="18"/>
  <c r="CU11" i="18"/>
  <c r="CT11" i="18"/>
  <c r="CS11" i="18"/>
  <c r="CR11" i="18"/>
  <c r="CQ11" i="18"/>
  <c r="CP11" i="18"/>
  <c r="CO11" i="18"/>
  <c r="CN11" i="18"/>
  <c r="CM11" i="18"/>
  <c r="CL11" i="18"/>
  <c r="CK11" i="18"/>
  <c r="CJ11" i="18"/>
  <c r="CI11" i="18"/>
  <c r="CH11" i="18"/>
  <c r="CG11" i="18"/>
  <c r="CF11" i="18"/>
  <c r="CE11" i="18"/>
  <c r="CD11" i="18"/>
  <c r="CC11" i="18"/>
  <c r="CB11" i="18"/>
  <c r="CA11" i="18"/>
  <c r="BZ11" i="18"/>
  <c r="BY11" i="18"/>
  <c r="BX11" i="18"/>
  <c r="BW11" i="18"/>
  <c r="BV11" i="18"/>
  <c r="BU11" i="18"/>
  <c r="BT11" i="18"/>
  <c r="BS11" i="18"/>
  <c r="BR11" i="18"/>
  <c r="BQ11" i="18"/>
  <c r="BP11" i="18"/>
  <c r="BO11" i="18"/>
  <c r="BN11" i="18"/>
  <c r="BM11" i="18"/>
  <c r="BL11" i="18"/>
  <c r="BK11" i="18"/>
  <c r="BJ11" i="18"/>
  <c r="BI11" i="18"/>
  <c r="BH11" i="18"/>
  <c r="BG11" i="18"/>
  <c r="BF11" i="18"/>
  <c r="BE11" i="18"/>
  <c r="BD11" i="18"/>
  <c r="BC11" i="18"/>
  <c r="BB11" i="18"/>
  <c r="BA11" i="18"/>
  <c r="AZ11" i="18"/>
  <c r="AY11" i="18"/>
  <c r="AX11" i="1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EX11" i="18" s="1"/>
  <c r="I11" i="18"/>
  <c r="H11" i="18"/>
  <c r="G11" i="18"/>
  <c r="F11" i="18"/>
  <c r="E11" i="18"/>
  <c r="D11" i="18"/>
  <c r="C11" i="18"/>
  <c r="B11" i="18"/>
  <c r="A11" i="18"/>
  <c r="EX61" i="15"/>
  <c r="EX60" i="15"/>
  <c r="EX59" i="15"/>
  <c r="EX58" i="15"/>
  <c r="EX57" i="15"/>
  <c r="EX56" i="15"/>
  <c r="EX55" i="15"/>
  <c r="EX54" i="15"/>
  <c r="EX53" i="15"/>
  <c r="EX52" i="15"/>
  <c r="EX51" i="15"/>
  <c r="EX50" i="15"/>
  <c r="EX49" i="15"/>
  <c r="EX48" i="15"/>
  <c r="EX47" i="15"/>
  <c r="EX46" i="15"/>
  <c r="EX45" i="15"/>
  <c r="EX44" i="15"/>
  <c r="EX43" i="15"/>
  <c r="EX42" i="15"/>
  <c r="EX41" i="15"/>
  <c r="EX40" i="15"/>
  <c r="EX39" i="15"/>
  <c r="EX38" i="15"/>
  <c r="EX37" i="15"/>
  <c r="EX36" i="15"/>
  <c r="EX35" i="15"/>
  <c r="EX34" i="15"/>
  <c r="EX33" i="15"/>
  <c r="EX32" i="15"/>
  <c r="EX31" i="15"/>
  <c r="EX30" i="15"/>
  <c r="FB10" i="15"/>
  <c r="EX34" i="18"/>
  <c r="EX33" i="18"/>
  <c r="EX32" i="18"/>
  <c r="EX31" i="18"/>
  <c r="EX30" i="18"/>
  <c r="FB10" i="18"/>
  <c r="B266" i="12"/>
  <c r="B289" i="12"/>
  <c r="B300" i="12"/>
  <c r="B141" i="12"/>
  <c r="B200" i="12"/>
  <c r="B302" i="12"/>
  <c r="B2" i="12"/>
  <c r="B5" i="12"/>
  <c r="B6"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66" i="12"/>
  <c r="B171" i="12"/>
  <c r="B172" i="12"/>
  <c r="B173" i="12"/>
  <c r="B174" i="12"/>
  <c r="B175" i="12"/>
  <c r="B176" i="12"/>
  <c r="B177" i="12"/>
  <c r="B178" i="12"/>
  <c r="B179" i="12"/>
  <c r="B180" i="12"/>
  <c r="B181" i="12"/>
  <c r="B182" i="12"/>
  <c r="B183" i="12"/>
  <c r="B196" i="12"/>
  <c r="B197" i="12"/>
  <c r="B198"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383" i="12"/>
  <c r="B396" i="12"/>
  <c r="B409" i="12"/>
  <c r="B384" i="12"/>
  <c r="B385" i="12"/>
  <c r="B386" i="12"/>
  <c r="B387" i="12"/>
  <c r="B388" i="12"/>
  <c r="B389" i="12"/>
  <c r="B400" i="12"/>
  <c r="B413" i="12"/>
  <c r="B390" i="12"/>
  <c r="B401" i="12"/>
  <c r="B414" i="12"/>
  <c r="B391" i="12"/>
  <c r="B402" i="12"/>
  <c r="B415" i="12"/>
  <c r="B392" i="12"/>
  <c r="B403" i="12"/>
  <c r="B416" i="12"/>
  <c r="B393" i="12"/>
  <c r="B404" i="12"/>
  <c r="B417" i="12"/>
  <c r="B394" i="12"/>
  <c r="B405" i="12"/>
  <c r="B418" i="12"/>
  <c r="B270" i="12"/>
  <c r="B271" i="12"/>
  <c r="B272" i="12"/>
  <c r="B273" i="12"/>
  <c r="B274" i="12"/>
  <c r="B275" i="12"/>
  <c r="B276" i="12"/>
  <c r="B277" i="12"/>
  <c r="B278" i="12"/>
  <c r="B279" i="12"/>
  <c r="B280" i="12"/>
  <c r="B281" i="12"/>
  <c r="B282" i="12"/>
  <c r="B283" i="12"/>
  <c r="B284" i="12"/>
  <c r="B285" i="12"/>
  <c r="B286" i="12"/>
  <c r="B287" i="12"/>
  <c r="B288" i="12"/>
  <c r="B291" i="12"/>
  <c r="B292" i="12"/>
  <c r="B293" i="12"/>
  <c r="B294" i="12"/>
  <c r="B295" i="12"/>
  <c r="B296" i="12"/>
  <c r="B297" i="12"/>
  <c r="B298" i="12"/>
  <c r="B299" i="12"/>
  <c r="B303" i="12"/>
  <c r="B304" i="12"/>
  <c r="B305" i="12"/>
  <c r="B306" i="12"/>
  <c r="B42" i="12"/>
  <c r="B43" i="12"/>
  <c r="B44" i="12"/>
  <c r="B45" i="12"/>
  <c r="B46" i="12"/>
  <c r="B47" i="12"/>
  <c r="B397" i="12"/>
  <c r="B410" i="12"/>
  <c r="B398" i="12"/>
  <c r="B411" i="12"/>
  <c r="B399" i="12"/>
  <c r="B412" i="12"/>
  <c r="B406" i="12"/>
  <c r="B419" i="12"/>
  <c r="B407" i="12"/>
  <c r="B420" i="12"/>
  <c r="B255" i="12"/>
  <c r="B256" i="12"/>
  <c r="B257" i="12"/>
  <c r="B258" i="12"/>
  <c r="B259" i="12"/>
  <c r="B260" i="12"/>
  <c r="B184" i="12"/>
  <c r="B185" i="12"/>
  <c r="B186" i="12"/>
  <c r="B187" i="12"/>
  <c r="B188" i="12"/>
  <c r="B189" i="12"/>
  <c r="B190" i="12"/>
  <c r="B191" i="12"/>
  <c r="B192" i="12"/>
  <c r="B193" i="12"/>
  <c r="B194" i="12"/>
  <c r="B195" i="12"/>
  <c r="Z13" i="17"/>
  <c r="Z10" i="17"/>
  <c r="Z5" i="17"/>
  <c r="O13" i="17"/>
  <c r="P13" i="17"/>
  <c r="O10" i="17"/>
  <c r="P10" i="17"/>
  <c r="P5" i="17"/>
  <c r="O5" i="17"/>
  <c r="AD13" i="17"/>
  <c r="AD10" i="17"/>
  <c r="AD5" i="17"/>
  <c r="AC5" i="17"/>
  <c r="AB5" i="17"/>
  <c r="AA5" i="17"/>
  <c r="Y5" i="17"/>
  <c r="X5" i="17"/>
  <c r="W5" i="17"/>
  <c r="V5" i="17"/>
  <c r="U5" i="17"/>
  <c r="T5" i="17"/>
  <c r="S5" i="17"/>
  <c r="R5" i="17"/>
  <c r="Q5" i="17"/>
  <c r="N5" i="17"/>
  <c r="M5" i="17"/>
  <c r="L5" i="17"/>
  <c r="K5" i="17"/>
  <c r="J5" i="17"/>
  <c r="I5" i="17"/>
  <c r="H5" i="17"/>
  <c r="G5" i="17"/>
  <c r="F5" i="17"/>
  <c r="E5" i="17"/>
  <c r="D5" i="17"/>
  <c r="C5" i="17"/>
  <c r="B5" i="17"/>
  <c r="A5" i="17"/>
  <c r="C6" i="17"/>
  <c r="D6" i="17"/>
  <c r="E6" i="17"/>
  <c r="F6" i="17"/>
  <c r="G6" i="17"/>
  <c r="H6" i="17"/>
  <c r="I6" i="17"/>
  <c r="J6" i="17"/>
  <c r="K6" i="17"/>
  <c r="L6" i="17"/>
  <c r="M6" i="17"/>
  <c r="N6" i="17"/>
  <c r="Q6" i="17"/>
  <c r="R6" i="17"/>
  <c r="S6" i="17"/>
  <c r="T6" i="17"/>
  <c r="U6" i="17"/>
  <c r="V6" i="17"/>
  <c r="W6" i="17"/>
  <c r="X6" i="17"/>
  <c r="Y6" i="17"/>
  <c r="AA6" i="17"/>
  <c r="AB6" i="17"/>
  <c r="AC6" i="17"/>
  <c r="C7" i="17"/>
  <c r="D7" i="17"/>
  <c r="E7" i="17"/>
  <c r="F7" i="17"/>
  <c r="G7" i="17"/>
  <c r="H7" i="17"/>
  <c r="I7" i="17"/>
  <c r="J7" i="17"/>
  <c r="K7" i="17"/>
  <c r="L7" i="17"/>
  <c r="M7" i="17"/>
  <c r="N7" i="17"/>
  <c r="Q7" i="17"/>
  <c r="R7" i="17"/>
  <c r="S7" i="17"/>
  <c r="T7" i="17"/>
  <c r="U7" i="17"/>
  <c r="V7" i="17"/>
  <c r="W7" i="17"/>
  <c r="X7" i="17"/>
  <c r="Y7" i="17"/>
  <c r="AA7" i="17"/>
  <c r="AB7" i="17"/>
  <c r="AC7" i="17"/>
  <c r="C8" i="17"/>
  <c r="D8" i="17"/>
  <c r="E8" i="17"/>
  <c r="F8" i="17"/>
  <c r="G8" i="17"/>
  <c r="H8" i="17"/>
  <c r="I8" i="17"/>
  <c r="J8" i="17"/>
  <c r="K8" i="17"/>
  <c r="L8" i="17"/>
  <c r="M8" i="17"/>
  <c r="N8" i="17"/>
  <c r="Q8" i="17"/>
  <c r="R8" i="17"/>
  <c r="S8" i="17"/>
  <c r="T8" i="17"/>
  <c r="U8" i="17"/>
  <c r="V8" i="17"/>
  <c r="W8" i="17"/>
  <c r="X8" i="17"/>
  <c r="Y8" i="17"/>
  <c r="AA8" i="17"/>
  <c r="AB8" i="17"/>
  <c r="AC8" i="17"/>
  <c r="C9" i="17"/>
  <c r="D9" i="17"/>
  <c r="E9" i="17"/>
  <c r="F9" i="17"/>
  <c r="G9" i="17"/>
  <c r="H9" i="17"/>
  <c r="I9" i="17"/>
  <c r="J9" i="17"/>
  <c r="K9" i="17"/>
  <c r="L9" i="17"/>
  <c r="M9" i="17"/>
  <c r="N9" i="17"/>
  <c r="Q9" i="17"/>
  <c r="R9" i="17"/>
  <c r="S9" i="17"/>
  <c r="T9" i="17"/>
  <c r="U9" i="17"/>
  <c r="V9" i="17"/>
  <c r="W9" i="17"/>
  <c r="X9" i="17"/>
  <c r="Y9" i="17"/>
  <c r="AA9" i="17"/>
  <c r="AB9" i="17"/>
  <c r="AC9" i="17"/>
  <c r="C10" i="17"/>
  <c r="D10" i="17"/>
  <c r="E10" i="17"/>
  <c r="F10" i="17"/>
  <c r="G10" i="17"/>
  <c r="H10" i="17"/>
  <c r="I10" i="17"/>
  <c r="J10" i="17"/>
  <c r="K10" i="17"/>
  <c r="L10" i="17"/>
  <c r="M10" i="17"/>
  <c r="N10" i="17"/>
  <c r="Q10" i="17"/>
  <c r="R10" i="17"/>
  <c r="S10" i="17"/>
  <c r="T10" i="17"/>
  <c r="U10" i="17"/>
  <c r="V10" i="17"/>
  <c r="W10" i="17"/>
  <c r="X10" i="17"/>
  <c r="Y10" i="17"/>
  <c r="AA10" i="17"/>
  <c r="AB10" i="17"/>
  <c r="AC10" i="17"/>
  <c r="C11" i="17"/>
  <c r="D11" i="17"/>
  <c r="E11" i="17"/>
  <c r="F11" i="17"/>
  <c r="G11" i="17"/>
  <c r="H11" i="17"/>
  <c r="I11" i="17"/>
  <c r="J11" i="17"/>
  <c r="K11" i="17"/>
  <c r="L11" i="17"/>
  <c r="M11" i="17"/>
  <c r="N11" i="17"/>
  <c r="Q11" i="17"/>
  <c r="R11" i="17"/>
  <c r="S11" i="17"/>
  <c r="T11" i="17"/>
  <c r="U11" i="17"/>
  <c r="V11" i="17"/>
  <c r="W11" i="17"/>
  <c r="X11" i="17"/>
  <c r="Y11" i="17"/>
  <c r="AA11" i="17"/>
  <c r="AB11" i="17"/>
  <c r="AC11" i="17"/>
  <c r="C12" i="17"/>
  <c r="D12" i="17"/>
  <c r="E12" i="17"/>
  <c r="F12" i="17"/>
  <c r="G12" i="17"/>
  <c r="H12" i="17"/>
  <c r="I12" i="17"/>
  <c r="J12" i="17"/>
  <c r="K12" i="17"/>
  <c r="L12" i="17"/>
  <c r="M12" i="17"/>
  <c r="N12" i="17"/>
  <c r="Q12" i="17"/>
  <c r="R12" i="17"/>
  <c r="S12" i="17"/>
  <c r="T12" i="17"/>
  <c r="U12" i="17"/>
  <c r="V12" i="17"/>
  <c r="W12" i="17"/>
  <c r="X12" i="17"/>
  <c r="Y12" i="17"/>
  <c r="AA12" i="17"/>
  <c r="AB12" i="17"/>
  <c r="AC12" i="17"/>
  <c r="C13" i="17"/>
  <c r="D13" i="17"/>
  <c r="E13" i="17"/>
  <c r="F13" i="17"/>
  <c r="G13" i="17"/>
  <c r="H13" i="17"/>
  <c r="I13" i="17"/>
  <c r="J13" i="17"/>
  <c r="K13" i="17"/>
  <c r="L13" i="17"/>
  <c r="M13" i="17"/>
  <c r="N13" i="17"/>
  <c r="Q13" i="17"/>
  <c r="R13" i="17"/>
  <c r="S13" i="17"/>
  <c r="T13" i="17"/>
  <c r="U13" i="17"/>
  <c r="V13" i="17"/>
  <c r="W13" i="17"/>
  <c r="X13" i="17"/>
  <c r="Y13" i="17"/>
  <c r="AA13" i="17"/>
  <c r="AB13" i="17"/>
  <c r="AC13" i="17"/>
  <c r="C14" i="17"/>
  <c r="D14" i="17"/>
  <c r="E14" i="17"/>
  <c r="F14" i="17"/>
  <c r="G14" i="17"/>
  <c r="H14" i="17"/>
  <c r="I14" i="17"/>
  <c r="J14" i="17"/>
  <c r="K14" i="17"/>
  <c r="L14" i="17"/>
  <c r="M14" i="17"/>
  <c r="N14" i="17"/>
  <c r="Q14" i="17"/>
  <c r="R14" i="17"/>
  <c r="S14" i="17"/>
  <c r="T14" i="17"/>
  <c r="U14" i="17"/>
  <c r="V14" i="17"/>
  <c r="W14" i="17"/>
  <c r="X14" i="17"/>
  <c r="Y14" i="17"/>
  <c r="AA14" i="17"/>
  <c r="AB14" i="17"/>
  <c r="AC14" i="17"/>
  <c r="C15" i="17"/>
  <c r="D15" i="17"/>
  <c r="E15" i="17"/>
  <c r="F15" i="17"/>
  <c r="G15" i="17"/>
  <c r="H15" i="17"/>
  <c r="I15" i="17"/>
  <c r="J15" i="17"/>
  <c r="K15" i="17"/>
  <c r="L15" i="17"/>
  <c r="M15" i="17"/>
  <c r="N15" i="17"/>
  <c r="Q15" i="17"/>
  <c r="R15" i="17"/>
  <c r="S15" i="17"/>
  <c r="T15" i="17"/>
  <c r="U15" i="17"/>
  <c r="V15" i="17"/>
  <c r="W15" i="17"/>
  <c r="X15" i="17"/>
  <c r="Y15" i="17"/>
  <c r="AA15" i="17"/>
  <c r="AB15" i="17"/>
  <c r="AC15" i="17"/>
  <c r="C16" i="17"/>
  <c r="D16" i="17"/>
  <c r="E16" i="17"/>
  <c r="F16" i="17"/>
  <c r="G16" i="17"/>
  <c r="H16" i="17"/>
  <c r="I16" i="17"/>
  <c r="J16" i="17"/>
  <c r="K16" i="17"/>
  <c r="L16" i="17"/>
  <c r="M16" i="17"/>
  <c r="N16" i="17"/>
  <c r="Q16" i="17"/>
  <c r="R16" i="17"/>
  <c r="S16" i="17"/>
  <c r="T16" i="17"/>
  <c r="U16" i="17"/>
  <c r="V16" i="17"/>
  <c r="W16" i="17"/>
  <c r="X16" i="17"/>
  <c r="Y16" i="17"/>
  <c r="AA16" i="17"/>
  <c r="AB16" i="17"/>
  <c r="AC16" i="17"/>
  <c r="C17" i="17"/>
  <c r="D17" i="17"/>
  <c r="E17" i="17"/>
  <c r="F17" i="17"/>
  <c r="G17" i="17"/>
  <c r="H17" i="17"/>
  <c r="I17" i="17"/>
  <c r="J17" i="17"/>
  <c r="K17" i="17"/>
  <c r="L17" i="17"/>
  <c r="M17" i="17"/>
  <c r="N17" i="17"/>
  <c r="Q17" i="17"/>
  <c r="R17" i="17"/>
  <c r="S17" i="17"/>
  <c r="T17" i="17"/>
  <c r="U17" i="17"/>
  <c r="V17" i="17"/>
  <c r="W17" i="17"/>
  <c r="X17" i="17"/>
  <c r="Y17" i="17"/>
  <c r="AA17" i="17"/>
  <c r="AB17" i="17"/>
  <c r="AC17" i="17"/>
  <c r="C18" i="17"/>
  <c r="D18" i="17"/>
  <c r="E18" i="17"/>
  <c r="F18" i="17"/>
  <c r="G18" i="17"/>
  <c r="H18" i="17"/>
  <c r="I18" i="17"/>
  <c r="J18" i="17"/>
  <c r="K18" i="17"/>
  <c r="L18" i="17"/>
  <c r="M18" i="17"/>
  <c r="N18" i="17"/>
  <c r="Q18" i="17"/>
  <c r="R18" i="17"/>
  <c r="S18" i="17"/>
  <c r="T18" i="17"/>
  <c r="U18" i="17"/>
  <c r="V18" i="17"/>
  <c r="W18" i="17"/>
  <c r="X18" i="17"/>
  <c r="Y18" i="17"/>
  <c r="AA18" i="17"/>
  <c r="AB18" i="17"/>
  <c r="AC18" i="17"/>
  <c r="C19" i="17"/>
  <c r="D19" i="17"/>
  <c r="E19" i="17"/>
  <c r="F19" i="17"/>
  <c r="G19" i="17"/>
  <c r="H19" i="17"/>
  <c r="I19" i="17"/>
  <c r="J19" i="17"/>
  <c r="K19" i="17"/>
  <c r="L19" i="17"/>
  <c r="M19" i="17"/>
  <c r="N19" i="17"/>
  <c r="Q19" i="17"/>
  <c r="R19" i="17"/>
  <c r="S19" i="17"/>
  <c r="T19" i="17"/>
  <c r="U19" i="17"/>
  <c r="V19" i="17"/>
  <c r="W19" i="17"/>
  <c r="X19" i="17"/>
  <c r="Y19" i="17"/>
  <c r="AA19" i="17"/>
  <c r="AB19" i="17"/>
  <c r="AC19" i="17"/>
  <c r="C20" i="17"/>
  <c r="D20" i="17"/>
  <c r="E20" i="17"/>
  <c r="F20" i="17"/>
  <c r="G20" i="17"/>
  <c r="H20" i="17"/>
  <c r="I20" i="17"/>
  <c r="J20" i="17"/>
  <c r="K20" i="17"/>
  <c r="L20" i="17"/>
  <c r="M20" i="17"/>
  <c r="N20" i="17"/>
  <c r="Q20" i="17"/>
  <c r="R20" i="17"/>
  <c r="S20" i="17"/>
  <c r="T20" i="17"/>
  <c r="U20" i="17"/>
  <c r="V20" i="17"/>
  <c r="W20" i="17"/>
  <c r="X20" i="17"/>
  <c r="Y20" i="17"/>
  <c r="AA20" i="17"/>
  <c r="AB20" i="17"/>
  <c r="AC20" i="17"/>
  <c r="C21" i="17"/>
  <c r="D21" i="17"/>
  <c r="E21" i="17"/>
  <c r="F21" i="17"/>
  <c r="G21" i="17"/>
  <c r="H21" i="17"/>
  <c r="I21" i="17"/>
  <c r="J21" i="17"/>
  <c r="K21" i="17"/>
  <c r="L21" i="17"/>
  <c r="M21" i="17"/>
  <c r="N21" i="17"/>
  <c r="Q21" i="17"/>
  <c r="R21" i="17"/>
  <c r="S21" i="17"/>
  <c r="T21" i="17"/>
  <c r="U21" i="17"/>
  <c r="V21" i="17"/>
  <c r="W21" i="17"/>
  <c r="X21" i="17"/>
  <c r="Y21" i="17"/>
  <c r="AA21" i="17"/>
  <c r="AB21" i="17"/>
  <c r="AC21" i="17"/>
  <c r="C22" i="17"/>
  <c r="D22" i="17"/>
  <c r="E22" i="17"/>
  <c r="F22" i="17"/>
  <c r="G22" i="17"/>
  <c r="H22" i="17"/>
  <c r="I22" i="17"/>
  <c r="J22" i="17"/>
  <c r="K22" i="17"/>
  <c r="L22" i="17"/>
  <c r="M22" i="17"/>
  <c r="N22" i="17"/>
  <c r="Q22" i="17"/>
  <c r="R22" i="17"/>
  <c r="S22" i="17"/>
  <c r="T22" i="17"/>
  <c r="U22" i="17"/>
  <c r="V22" i="17"/>
  <c r="W22" i="17"/>
  <c r="X22" i="17"/>
  <c r="Y22" i="17"/>
  <c r="AA22" i="17"/>
  <c r="AB22" i="17"/>
  <c r="AC22" i="17"/>
  <c r="C23" i="17"/>
  <c r="D23" i="17"/>
  <c r="E23" i="17"/>
  <c r="F23" i="17"/>
  <c r="G23" i="17"/>
  <c r="H23" i="17"/>
  <c r="I23" i="17"/>
  <c r="J23" i="17"/>
  <c r="K23" i="17"/>
  <c r="L23" i="17"/>
  <c r="M23" i="17"/>
  <c r="N23" i="17"/>
  <c r="Q23" i="17"/>
  <c r="R23" i="17"/>
  <c r="S23" i="17"/>
  <c r="T23" i="17"/>
  <c r="U23" i="17"/>
  <c r="V23" i="17"/>
  <c r="W23" i="17"/>
  <c r="X23" i="17"/>
  <c r="Y23" i="17"/>
  <c r="AA23" i="17"/>
  <c r="AB23" i="17"/>
  <c r="AC23" i="17"/>
  <c r="C24" i="17"/>
  <c r="D24" i="17"/>
  <c r="E24" i="17"/>
  <c r="F24" i="17"/>
  <c r="G24" i="17"/>
  <c r="H24" i="17"/>
  <c r="I24" i="17"/>
  <c r="J24" i="17"/>
  <c r="K24" i="17"/>
  <c r="L24" i="17"/>
  <c r="M24" i="17"/>
  <c r="N24" i="17"/>
  <c r="Q24" i="17"/>
  <c r="R24" i="17"/>
  <c r="S24" i="17"/>
  <c r="T24" i="17"/>
  <c r="U24" i="17"/>
  <c r="V24" i="17"/>
  <c r="W24" i="17"/>
  <c r="X24" i="17"/>
  <c r="Y24" i="17"/>
  <c r="AA24" i="17"/>
  <c r="AB24" i="17"/>
  <c r="AC24" i="17"/>
  <c r="B24" i="17"/>
  <c r="B23" i="17"/>
  <c r="B22" i="17"/>
  <c r="B21" i="17"/>
  <c r="B20" i="17"/>
  <c r="B19" i="17"/>
  <c r="B18" i="17"/>
  <c r="B17" i="17"/>
  <c r="B16" i="17"/>
  <c r="B15" i="17"/>
  <c r="B14" i="17"/>
  <c r="B13" i="17"/>
  <c r="B12" i="17"/>
  <c r="B11" i="17"/>
  <c r="B10" i="17"/>
  <c r="B9" i="17"/>
  <c r="B8" i="17"/>
  <c r="B7" i="17"/>
  <c r="B6" i="17"/>
  <c r="B5" i="7"/>
  <c r="C5" i="7"/>
  <c r="D5" i="7"/>
  <c r="E5" i="7"/>
  <c r="F5" i="7"/>
  <c r="G5" i="7" s="1"/>
  <c r="B6" i="7"/>
  <c r="C6" i="7"/>
  <c r="D6" i="7"/>
  <c r="E6" i="7"/>
  <c r="F6" i="7"/>
  <c r="G6" i="7"/>
  <c r="B7" i="7"/>
  <c r="C7" i="7"/>
  <c r="D7" i="7"/>
  <c r="E7" i="7"/>
  <c r="F7" i="7"/>
  <c r="G7" i="7" s="1"/>
  <c r="B8" i="7"/>
  <c r="C8" i="7"/>
  <c r="D8" i="7"/>
  <c r="E8" i="7"/>
  <c r="F8" i="7"/>
  <c r="G8" i="7"/>
  <c r="B9" i="7"/>
  <c r="C9" i="7"/>
  <c r="D9" i="7"/>
  <c r="E9" i="7"/>
  <c r="F9" i="7"/>
  <c r="G9" i="7" s="1"/>
  <c r="B10" i="7"/>
  <c r="C10" i="7"/>
  <c r="D10" i="7"/>
  <c r="E10" i="7"/>
  <c r="F10" i="7"/>
  <c r="G10" i="7"/>
  <c r="B11" i="7"/>
  <c r="C11" i="7"/>
  <c r="D11" i="7"/>
  <c r="E11" i="7"/>
  <c r="F11" i="7"/>
  <c r="G11" i="7" s="1"/>
  <c r="B12" i="7"/>
  <c r="C12" i="7"/>
  <c r="D12" i="7"/>
  <c r="E12" i="7"/>
  <c r="F12" i="7"/>
  <c r="G12" i="7"/>
  <c r="B13" i="7"/>
  <c r="C13" i="7"/>
  <c r="D13" i="7"/>
  <c r="E13" i="7"/>
  <c r="F13" i="7"/>
  <c r="G13" i="7" s="1"/>
  <c r="B14" i="7"/>
  <c r="C14" i="7"/>
  <c r="D14" i="7"/>
  <c r="E14" i="7"/>
  <c r="F14" i="7"/>
  <c r="G14" i="7"/>
  <c r="B15" i="7"/>
  <c r="C15" i="7"/>
  <c r="D15" i="7"/>
  <c r="E15" i="7"/>
  <c r="F15" i="7"/>
  <c r="G15" i="7" s="1"/>
  <c r="B16" i="7"/>
  <c r="C16" i="7"/>
  <c r="D16" i="7"/>
  <c r="E16" i="7"/>
  <c r="F16" i="7"/>
  <c r="G16" i="7"/>
  <c r="B17" i="7"/>
  <c r="C17" i="7"/>
  <c r="D17" i="7"/>
  <c r="E17" i="7"/>
  <c r="F17" i="7"/>
  <c r="G17" i="7" s="1"/>
  <c r="B18" i="7"/>
  <c r="C18" i="7"/>
  <c r="D18" i="7"/>
  <c r="E18" i="7"/>
  <c r="F18" i="7"/>
  <c r="G18" i="7"/>
  <c r="B19" i="7"/>
  <c r="C19" i="7"/>
  <c r="D19" i="7"/>
  <c r="E19" i="7"/>
  <c r="F19" i="7"/>
  <c r="G19" i="7" s="1"/>
  <c r="B20" i="7"/>
  <c r="C20" i="7"/>
  <c r="D20" i="7"/>
  <c r="E20" i="7"/>
  <c r="F20" i="7"/>
  <c r="G20" i="7"/>
  <c r="B21" i="7"/>
  <c r="C21" i="7"/>
  <c r="D21" i="7"/>
  <c r="E21" i="7"/>
  <c r="F21" i="7"/>
  <c r="G21" i="7" s="1"/>
  <c r="B22" i="7"/>
  <c r="C22" i="7"/>
  <c r="D22" i="7"/>
  <c r="E22" i="7"/>
  <c r="F22" i="7"/>
  <c r="G22" i="7"/>
  <c r="B23" i="7"/>
  <c r="C23" i="7"/>
  <c r="D23" i="7"/>
  <c r="E23" i="7"/>
  <c r="F23" i="7"/>
  <c r="G23" i="7" s="1"/>
  <c r="B24" i="7"/>
  <c r="C24" i="7"/>
  <c r="D24" i="7"/>
  <c r="E24" i="7"/>
  <c r="F24" i="7"/>
  <c r="G24" i="7"/>
  <c r="B25" i="7"/>
  <c r="C25" i="7"/>
  <c r="D25" i="7"/>
  <c r="E25" i="7"/>
  <c r="F25" i="7"/>
  <c r="G25" i="7" s="1"/>
  <c r="B26" i="7"/>
  <c r="C26" i="7"/>
  <c r="D26" i="7"/>
  <c r="E26" i="7"/>
  <c r="F26" i="7"/>
  <c r="G26" i="7"/>
  <c r="B27" i="7"/>
  <c r="C27" i="7"/>
  <c r="D27" i="7"/>
  <c r="E27" i="7"/>
  <c r="F27" i="7"/>
  <c r="G27" i="7" s="1"/>
  <c r="B28" i="7"/>
  <c r="C28" i="7"/>
  <c r="D28" i="7"/>
  <c r="E28" i="7"/>
  <c r="F28" i="7"/>
  <c r="G28" i="7"/>
  <c r="B29" i="7"/>
  <c r="C29" i="7"/>
  <c r="D29" i="7"/>
  <c r="E29" i="7"/>
  <c r="F29" i="7"/>
  <c r="G29" i="7" s="1"/>
  <c r="B30" i="7"/>
  <c r="C30" i="7"/>
  <c r="D30" i="7"/>
  <c r="E30" i="7"/>
  <c r="F30" i="7"/>
  <c r="G30" i="7"/>
  <c r="B31" i="7"/>
  <c r="C31" i="7"/>
  <c r="D31" i="7"/>
  <c r="E31" i="7"/>
  <c r="F31" i="7"/>
  <c r="G31" i="7" s="1"/>
  <c r="B32" i="7"/>
  <c r="C32" i="7"/>
  <c r="D32" i="7"/>
  <c r="E32" i="7"/>
  <c r="F32" i="7"/>
  <c r="G32" i="7"/>
  <c r="B33" i="7"/>
  <c r="C33" i="7"/>
  <c r="D33" i="7"/>
  <c r="E33" i="7"/>
  <c r="F33" i="7"/>
  <c r="G33" i="7" s="1"/>
  <c r="B34" i="7"/>
  <c r="C34" i="7"/>
  <c r="D34" i="7"/>
  <c r="E34" i="7"/>
  <c r="F34" i="7"/>
  <c r="G34" i="7"/>
  <c r="B35" i="7"/>
  <c r="C35" i="7"/>
  <c r="D35" i="7"/>
  <c r="E35" i="7"/>
  <c r="F35" i="7"/>
  <c r="G35" i="7" s="1"/>
  <c r="B36" i="7"/>
  <c r="C36" i="7"/>
  <c r="D36" i="7"/>
  <c r="E36" i="7"/>
  <c r="F36" i="7"/>
  <c r="G36" i="7"/>
  <c r="B37" i="7"/>
  <c r="C37" i="7"/>
  <c r="D37" i="7"/>
  <c r="E37" i="7"/>
  <c r="F37" i="7"/>
  <c r="G37" i="7" s="1"/>
  <c r="B38" i="7"/>
  <c r="C38" i="7"/>
  <c r="D38" i="7"/>
  <c r="E38" i="7"/>
  <c r="F38" i="7"/>
  <c r="G38" i="7"/>
  <c r="B39" i="7"/>
  <c r="C39" i="7"/>
  <c r="D39" i="7"/>
  <c r="E39" i="7"/>
  <c r="F39" i="7"/>
  <c r="G39" i="7" s="1"/>
  <c r="B40" i="7"/>
  <c r="C40" i="7"/>
  <c r="D40" i="7"/>
  <c r="E40" i="7"/>
  <c r="F40" i="7"/>
  <c r="G40" i="7"/>
  <c r="B41" i="7"/>
  <c r="C41" i="7"/>
  <c r="D41" i="7"/>
  <c r="E41" i="7"/>
  <c r="F41" i="7"/>
  <c r="G41" i="7" s="1"/>
  <c r="B42" i="7"/>
  <c r="C42" i="7"/>
  <c r="D42" i="7"/>
  <c r="E42" i="7"/>
  <c r="F42" i="7"/>
  <c r="G42" i="7"/>
  <c r="B43" i="7"/>
  <c r="C43" i="7"/>
  <c r="D43" i="7"/>
  <c r="E43" i="7"/>
  <c r="F43" i="7"/>
  <c r="G43" i="7" s="1"/>
  <c r="B44" i="7"/>
  <c r="C44" i="7"/>
  <c r="D44" i="7"/>
  <c r="E44" i="7"/>
  <c r="F44" i="7"/>
  <c r="G44" i="7"/>
  <c r="B45" i="7"/>
  <c r="C45" i="7"/>
  <c r="D45" i="7"/>
  <c r="E45" i="7"/>
  <c r="F45" i="7"/>
  <c r="G45" i="7" s="1"/>
  <c r="B46" i="7"/>
  <c r="C46" i="7"/>
  <c r="D46" i="7"/>
  <c r="E46" i="7"/>
  <c r="F46" i="7"/>
  <c r="G46" i="7"/>
  <c r="B47" i="7"/>
  <c r="C47" i="7"/>
  <c r="D47" i="7"/>
  <c r="E47" i="7"/>
  <c r="F47" i="7"/>
  <c r="G47" i="7" s="1"/>
  <c r="B48" i="7"/>
  <c r="C48" i="7"/>
  <c r="D48" i="7"/>
  <c r="E48" i="7"/>
  <c r="F48" i="7"/>
  <c r="G48" i="7"/>
  <c r="B49" i="7"/>
  <c r="C49" i="7"/>
  <c r="D49" i="7"/>
  <c r="E49" i="7"/>
  <c r="F49" i="7"/>
  <c r="G49" i="7" s="1"/>
  <c r="B50" i="7"/>
  <c r="C50" i="7"/>
  <c r="D50" i="7"/>
  <c r="E50" i="7"/>
  <c r="F50" i="7"/>
  <c r="G50" i="7"/>
  <c r="B51" i="7"/>
  <c r="C51" i="7"/>
  <c r="D51" i="7"/>
  <c r="E51" i="7"/>
  <c r="F51" i="7"/>
  <c r="G51" i="7" s="1"/>
  <c r="B52" i="7"/>
  <c r="C52" i="7"/>
  <c r="D52" i="7"/>
  <c r="E52" i="7"/>
  <c r="F52" i="7"/>
  <c r="G52" i="7" s="1"/>
  <c r="B53" i="7"/>
  <c r="C53" i="7"/>
  <c r="D53" i="7"/>
  <c r="E53" i="7"/>
  <c r="F53" i="7"/>
  <c r="G53" i="7" s="1"/>
  <c r="B54" i="7"/>
  <c r="C54" i="7"/>
  <c r="D54" i="7"/>
  <c r="E54" i="7"/>
  <c r="F54" i="7"/>
  <c r="G54" i="7" s="1"/>
  <c r="B55" i="7"/>
  <c r="C55" i="7"/>
  <c r="D55" i="7"/>
  <c r="E55" i="7"/>
  <c r="F55" i="7"/>
  <c r="G55" i="7" s="1"/>
  <c r="B56" i="7"/>
  <c r="C56" i="7"/>
  <c r="D56" i="7"/>
  <c r="E56" i="7"/>
  <c r="F56" i="7"/>
  <c r="G56" i="7" s="1"/>
  <c r="B57" i="7"/>
  <c r="C57" i="7"/>
  <c r="D57" i="7"/>
  <c r="E57" i="7"/>
  <c r="F57" i="7"/>
  <c r="G57" i="7" s="1"/>
  <c r="B58" i="7"/>
  <c r="C58" i="7"/>
  <c r="D58" i="7"/>
  <c r="E58" i="7"/>
  <c r="F58" i="7"/>
  <c r="G58" i="7" s="1"/>
  <c r="B59" i="7"/>
  <c r="C59" i="7"/>
  <c r="D59" i="7"/>
  <c r="E59" i="7"/>
  <c r="F59" i="7"/>
  <c r="G59" i="7" s="1"/>
  <c r="B60" i="7"/>
  <c r="C60" i="7"/>
  <c r="D60" i="7"/>
  <c r="E60" i="7"/>
  <c r="F60" i="7"/>
  <c r="G60" i="7" s="1"/>
  <c r="B61" i="7"/>
  <c r="C61" i="7"/>
  <c r="D61" i="7"/>
  <c r="E61" i="7"/>
  <c r="F61" i="7"/>
  <c r="G61" i="7" s="1"/>
  <c r="B62" i="7"/>
  <c r="C62" i="7"/>
  <c r="D62" i="7"/>
  <c r="E62" i="7"/>
  <c r="F62" i="7"/>
  <c r="G62" i="7" s="1"/>
  <c r="B63" i="7"/>
  <c r="C63" i="7"/>
  <c r="D63" i="7"/>
  <c r="E63" i="7"/>
  <c r="F63" i="7"/>
  <c r="G63" i="7" s="1"/>
  <c r="B64" i="7"/>
  <c r="C64" i="7"/>
  <c r="D64" i="7"/>
  <c r="E64" i="7"/>
  <c r="F64" i="7"/>
  <c r="G64" i="7" s="1"/>
  <c r="B65" i="7"/>
  <c r="C65" i="7"/>
  <c r="D65" i="7"/>
  <c r="E65" i="7"/>
  <c r="F65" i="7"/>
  <c r="G65" i="7" s="1"/>
  <c r="B66" i="7"/>
  <c r="C66" i="7"/>
  <c r="D66" i="7"/>
  <c r="E66" i="7"/>
  <c r="F66" i="7"/>
  <c r="G66" i="7" s="1"/>
  <c r="B67" i="7"/>
  <c r="C67" i="7"/>
  <c r="D67" i="7"/>
  <c r="E67" i="7"/>
  <c r="F67" i="7"/>
  <c r="G67" i="7" s="1"/>
  <c r="B68" i="7"/>
  <c r="C68" i="7"/>
  <c r="D68" i="7"/>
  <c r="E68" i="7"/>
  <c r="F68" i="7"/>
  <c r="G68" i="7" s="1"/>
  <c r="B69" i="7"/>
  <c r="C69" i="7"/>
  <c r="D69" i="7"/>
  <c r="E69" i="7"/>
  <c r="F69" i="7"/>
  <c r="G69" i="7" s="1"/>
  <c r="B70" i="7"/>
  <c r="C70" i="7"/>
  <c r="D70" i="7"/>
  <c r="E70" i="7"/>
  <c r="F70" i="7"/>
  <c r="G70" i="7" s="1"/>
  <c r="B71" i="7"/>
  <c r="C71" i="7"/>
  <c r="D71" i="7"/>
  <c r="E71" i="7"/>
  <c r="F71" i="7"/>
  <c r="G71" i="7" s="1"/>
  <c r="B72" i="7"/>
  <c r="C72" i="7"/>
  <c r="D72" i="7"/>
  <c r="E72" i="7"/>
  <c r="F72" i="7"/>
  <c r="G72" i="7" s="1"/>
  <c r="B73" i="7"/>
  <c r="C73" i="7"/>
  <c r="D73" i="7"/>
  <c r="E73" i="7"/>
  <c r="F73" i="7"/>
  <c r="G73" i="7" s="1"/>
  <c r="B74" i="7"/>
  <c r="C74" i="7"/>
  <c r="D74" i="7"/>
  <c r="E74" i="7"/>
  <c r="F74" i="7"/>
  <c r="G74" i="7" s="1"/>
  <c r="B75" i="7"/>
  <c r="C75" i="7"/>
  <c r="D75" i="7"/>
  <c r="E75" i="7"/>
  <c r="F75" i="7"/>
  <c r="G75" i="7" s="1"/>
  <c r="B76" i="7"/>
  <c r="C76" i="7"/>
  <c r="D76" i="7"/>
  <c r="E76" i="7"/>
  <c r="F76" i="7"/>
  <c r="G76" i="7" s="1"/>
  <c r="B77" i="7"/>
  <c r="C77" i="7"/>
  <c r="D77" i="7"/>
  <c r="E77" i="7"/>
  <c r="F77" i="7"/>
  <c r="G77" i="7" s="1"/>
  <c r="B78" i="7"/>
  <c r="C78" i="7"/>
  <c r="D78" i="7"/>
  <c r="E78" i="7"/>
  <c r="F78" i="7"/>
  <c r="G78" i="7" s="1"/>
  <c r="B79" i="7"/>
  <c r="C79" i="7"/>
  <c r="D79" i="7"/>
  <c r="E79" i="7"/>
  <c r="F79" i="7"/>
  <c r="G79" i="7" s="1"/>
  <c r="B80" i="7"/>
  <c r="C80" i="7"/>
  <c r="D80" i="7"/>
  <c r="E80" i="7"/>
  <c r="F80" i="7"/>
  <c r="G80" i="7" s="1"/>
  <c r="B81" i="7"/>
  <c r="C81" i="7"/>
  <c r="D81" i="7"/>
  <c r="E81" i="7"/>
  <c r="F81" i="7"/>
  <c r="G81" i="7" s="1"/>
  <c r="B82" i="7"/>
  <c r="C82" i="7"/>
  <c r="D82" i="7"/>
  <c r="E82" i="7"/>
  <c r="F82" i="7"/>
  <c r="G82" i="7" s="1"/>
  <c r="B83" i="7"/>
  <c r="C83" i="7"/>
  <c r="D83" i="7"/>
  <c r="E83" i="7"/>
  <c r="F83" i="7"/>
  <c r="G83" i="7" s="1"/>
  <c r="B84" i="7"/>
  <c r="C84" i="7"/>
  <c r="D84" i="7"/>
  <c r="E84" i="7"/>
  <c r="F84" i="7"/>
  <c r="G84" i="7" s="1"/>
  <c r="B85" i="7"/>
  <c r="C85" i="7"/>
  <c r="D85" i="7"/>
  <c r="E85" i="7"/>
  <c r="F85" i="7"/>
  <c r="G85" i="7" s="1"/>
  <c r="B86" i="7"/>
  <c r="C86" i="7"/>
  <c r="D86" i="7"/>
  <c r="E86" i="7"/>
  <c r="F86" i="7"/>
  <c r="G86" i="7" s="1"/>
  <c r="B87" i="7"/>
  <c r="C87" i="7"/>
  <c r="D87" i="7"/>
  <c r="E87" i="7"/>
  <c r="F87" i="7"/>
  <c r="G87" i="7" s="1"/>
  <c r="B88" i="7"/>
  <c r="C88" i="7"/>
  <c r="D88" i="7"/>
  <c r="E88" i="7"/>
  <c r="F88" i="7"/>
  <c r="G88" i="7" s="1"/>
  <c r="B89" i="7"/>
  <c r="C89" i="7"/>
  <c r="D89" i="7"/>
  <c r="E89" i="7"/>
  <c r="F89" i="7"/>
  <c r="G89" i="7" s="1"/>
  <c r="B90" i="7"/>
  <c r="C90" i="7"/>
  <c r="D90" i="7"/>
  <c r="E90" i="7"/>
  <c r="F90" i="7"/>
  <c r="G90" i="7" s="1"/>
  <c r="B91" i="7"/>
  <c r="C91" i="7"/>
  <c r="D91" i="7"/>
  <c r="E91" i="7"/>
  <c r="F91" i="7"/>
  <c r="G91" i="7" s="1"/>
  <c r="B92" i="7"/>
  <c r="C92" i="7"/>
  <c r="D92" i="7"/>
  <c r="E92" i="7"/>
  <c r="F92" i="7"/>
  <c r="G92" i="7" s="1"/>
  <c r="B93" i="7"/>
  <c r="C93" i="7"/>
  <c r="D93" i="7"/>
  <c r="E93" i="7"/>
  <c r="F93" i="7"/>
  <c r="G93" i="7" s="1"/>
  <c r="B94" i="7"/>
  <c r="C94" i="7"/>
  <c r="D94" i="7"/>
  <c r="E94" i="7"/>
  <c r="F94" i="7"/>
  <c r="G94" i="7" s="1"/>
  <c r="B95" i="7"/>
  <c r="C95" i="7"/>
  <c r="D95" i="7"/>
  <c r="E95" i="7"/>
  <c r="F95" i="7"/>
  <c r="G95" i="7" s="1"/>
  <c r="B96" i="7"/>
  <c r="C96" i="7"/>
  <c r="D96" i="7"/>
  <c r="E96" i="7"/>
  <c r="F96" i="7"/>
  <c r="G96" i="7" s="1"/>
  <c r="B97" i="7"/>
  <c r="C97" i="7"/>
  <c r="D97" i="7"/>
  <c r="E97" i="7"/>
  <c r="F97" i="7"/>
  <c r="G97" i="7" s="1"/>
  <c r="B98" i="7"/>
  <c r="C98" i="7"/>
  <c r="D98" i="7"/>
  <c r="E98" i="7"/>
  <c r="F98" i="7"/>
  <c r="G98" i="7" s="1"/>
  <c r="B99" i="7"/>
  <c r="C99" i="7"/>
  <c r="D99" i="7"/>
  <c r="E99" i="7"/>
  <c r="F99" i="7"/>
  <c r="G99" i="7" s="1"/>
  <c r="B100" i="7"/>
  <c r="C100" i="7"/>
  <c r="D100" i="7"/>
  <c r="E100" i="7"/>
  <c r="F100" i="7"/>
  <c r="G100" i="7" s="1"/>
  <c r="B101" i="7"/>
  <c r="C101" i="7"/>
  <c r="D101" i="7"/>
  <c r="E101" i="7"/>
  <c r="F101" i="7"/>
  <c r="G101" i="7" s="1"/>
  <c r="B102" i="7"/>
  <c r="C102" i="7"/>
  <c r="D102" i="7"/>
  <c r="E102" i="7"/>
  <c r="F102" i="7"/>
  <c r="G102" i="7" s="1"/>
  <c r="B103" i="7"/>
  <c r="C103" i="7"/>
  <c r="D103" i="7"/>
  <c r="E103" i="7"/>
  <c r="F103" i="7"/>
  <c r="G103" i="7" s="1"/>
  <c r="B104" i="7"/>
  <c r="C104" i="7"/>
  <c r="D104" i="7"/>
  <c r="E104" i="7"/>
  <c r="F104" i="7"/>
  <c r="G104" i="7" s="1"/>
  <c r="B105" i="7"/>
  <c r="C105" i="7"/>
  <c r="D105" i="7"/>
  <c r="E105" i="7"/>
  <c r="F105" i="7"/>
  <c r="G105" i="7" s="1"/>
  <c r="B106" i="7"/>
  <c r="C106" i="7"/>
  <c r="D106" i="7"/>
  <c r="E106" i="7"/>
  <c r="F106" i="7"/>
  <c r="G106" i="7" s="1"/>
  <c r="B107" i="7"/>
  <c r="C107" i="7"/>
  <c r="D107" i="7"/>
  <c r="E107" i="7"/>
  <c r="F107" i="7"/>
  <c r="G107" i="7" s="1"/>
  <c r="B108" i="7"/>
  <c r="C108" i="7"/>
  <c r="D108" i="7"/>
  <c r="E108" i="7"/>
  <c r="F108" i="7"/>
  <c r="G108" i="7" s="1"/>
  <c r="B109" i="7"/>
  <c r="C109" i="7"/>
  <c r="D109" i="7"/>
  <c r="E109" i="7"/>
  <c r="F109" i="7"/>
  <c r="G109" i="7" s="1"/>
  <c r="B110" i="7"/>
  <c r="C110" i="7"/>
  <c r="D110" i="7"/>
  <c r="E110" i="7"/>
  <c r="F110" i="7"/>
  <c r="G110" i="7" s="1"/>
  <c r="B111" i="7"/>
  <c r="C111" i="7"/>
  <c r="D111" i="7"/>
  <c r="E111" i="7"/>
  <c r="F111" i="7"/>
  <c r="G111" i="7" s="1"/>
  <c r="B112" i="7"/>
  <c r="C112" i="7"/>
  <c r="D112" i="7"/>
  <c r="E112" i="7"/>
  <c r="F112" i="7"/>
  <c r="G112" i="7" s="1"/>
  <c r="B113" i="7"/>
  <c r="C113" i="7"/>
  <c r="D113" i="7"/>
  <c r="E113" i="7"/>
  <c r="F113" i="7"/>
  <c r="G113" i="7" s="1"/>
  <c r="B114" i="7"/>
  <c r="C114" i="7"/>
  <c r="D114" i="7"/>
  <c r="E114" i="7"/>
  <c r="F114" i="7"/>
  <c r="G114" i="7" s="1"/>
  <c r="B115" i="7"/>
  <c r="C115" i="7"/>
  <c r="D115" i="7"/>
  <c r="E115" i="7"/>
  <c r="F115" i="7"/>
  <c r="G115" i="7" s="1"/>
  <c r="B116" i="7"/>
  <c r="C116" i="7"/>
  <c r="D116" i="7"/>
  <c r="E116" i="7"/>
  <c r="F116" i="7"/>
  <c r="G116" i="7" s="1"/>
  <c r="B117" i="7"/>
  <c r="C117" i="7"/>
  <c r="D117" i="7"/>
  <c r="E117" i="7"/>
  <c r="F117" i="7"/>
  <c r="G117" i="7" s="1"/>
  <c r="B118" i="7"/>
  <c r="C118" i="7"/>
  <c r="D118" i="7"/>
  <c r="E118" i="7"/>
  <c r="F118" i="7"/>
  <c r="G118" i="7" s="1"/>
  <c r="B119" i="7"/>
  <c r="C119" i="7"/>
  <c r="D119" i="7"/>
  <c r="E119" i="7"/>
  <c r="F119" i="7"/>
  <c r="G119" i="7" s="1"/>
  <c r="B120" i="7"/>
  <c r="C120" i="7"/>
  <c r="D120" i="7"/>
  <c r="E120" i="7"/>
  <c r="F120" i="7"/>
  <c r="G120" i="7" s="1"/>
  <c r="B121" i="7"/>
  <c r="C121" i="7"/>
  <c r="D121" i="7"/>
  <c r="E121" i="7"/>
  <c r="F121" i="7"/>
  <c r="G121" i="7" s="1"/>
  <c r="B122" i="7"/>
  <c r="C122" i="7"/>
  <c r="D122" i="7"/>
  <c r="E122" i="7"/>
  <c r="F122" i="7"/>
  <c r="G122" i="7" s="1"/>
  <c r="B123" i="7"/>
  <c r="C123" i="7"/>
  <c r="D123" i="7"/>
  <c r="E123" i="7"/>
  <c r="F123" i="7"/>
  <c r="G123" i="7" s="1"/>
  <c r="B124" i="7"/>
  <c r="C124" i="7"/>
  <c r="D124" i="7"/>
  <c r="E124" i="7"/>
  <c r="F124" i="7"/>
  <c r="G124" i="7" s="1"/>
  <c r="B125" i="7"/>
  <c r="C125" i="7"/>
  <c r="D125" i="7"/>
  <c r="E125" i="7"/>
  <c r="F125" i="7"/>
  <c r="G125" i="7" s="1"/>
  <c r="B126" i="7"/>
  <c r="C126" i="7"/>
  <c r="D126" i="7"/>
  <c r="E126" i="7"/>
  <c r="F126" i="7"/>
  <c r="G126" i="7" s="1"/>
  <c r="B127" i="7"/>
  <c r="C127" i="7"/>
  <c r="D127" i="7"/>
  <c r="E127" i="7"/>
  <c r="F127" i="7"/>
  <c r="G127" i="7" s="1"/>
  <c r="B128" i="7"/>
  <c r="C128" i="7"/>
  <c r="D128" i="7"/>
  <c r="E128" i="7"/>
  <c r="F128" i="7"/>
  <c r="G128" i="7" s="1"/>
  <c r="B129" i="7"/>
  <c r="C129" i="7"/>
  <c r="D129" i="7"/>
  <c r="E129" i="7"/>
  <c r="F129" i="7"/>
  <c r="G129" i="7" s="1"/>
  <c r="B130" i="7"/>
  <c r="C130" i="7"/>
  <c r="D130" i="7"/>
  <c r="E130" i="7"/>
  <c r="F130" i="7"/>
  <c r="G130" i="7" s="1"/>
  <c r="B131" i="7"/>
  <c r="C131" i="7"/>
  <c r="D131" i="7"/>
  <c r="E131" i="7"/>
  <c r="F131" i="7"/>
  <c r="G131" i="7" s="1"/>
  <c r="B132" i="7"/>
  <c r="C132" i="7"/>
  <c r="D132" i="7"/>
  <c r="E132" i="7"/>
  <c r="F132" i="7"/>
  <c r="G132" i="7" s="1"/>
  <c r="B133" i="7"/>
  <c r="C133" i="7"/>
  <c r="D133" i="7"/>
  <c r="E133" i="7"/>
  <c r="F133" i="7"/>
  <c r="G133" i="7" s="1"/>
  <c r="B134" i="7"/>
  <c r="C134" i="7"/>
  <c r="D134" i="7"/>
  <c r="E134" i="7"/>
  <c r="F134" i="7"/>
  <c r="G134" i="7" s="1"/>
  <c r="B135" i="7"/>
  <c r="C135" i="7"/>
  <c r="D135" i="7"/>
  <c r="E135" i="7"/>
  <c r="F135" i="7"/>
  <c r="G135" i="7" s="1"/>
  <c r="B136" i="7"/>
  <c r="C136" i="7"/>
  <c r="D136" i="7"/>
  <c r="E136" i="7"/>
  <c r="F136" i="7"/>
  <c r="G136" i="7" s="1"/>
  <c r="B137" i="7"/>
  <c r="C137" i="7"/>
  <c r="D137" i="7"/>
  <c r="E137" i="7"/>
  <c r="F137" i="7"/>
  <c r="G137" i="7" s="1"/>
  <c r="B138" i="7"/>
  <c r="C138" i="7"/>
  <c r="D138" i="7"/>
  <c r="E138" i="7"/>
  <c r="F138" i="7"/>
  <c r="G138" i="7" s="1"/>
  <c r="B139" i="7"/>
  <c r="C139" i="7"/>
  <c r="D139" i="7"/>
  <c r="E139" i="7"/>
  <c r="F139" i="7"/>
  <c r="G139" i="7" s="1"/>
  <c r="B140" i="7"/>
  <c r="C140" i="7"/>
  <c r="D140" i="7"/>
  <c r="E140" i="7"/>
  <c r="F140" i="7"/>
  <c r="G140" i="7" s="1"/>
  <c r="B141" i="7"/>
  <c r="C141" i="7"/>
  <c r="D141" i="7"/>
  <c r="E141" i="7"/>
  <c r="F141" i="7"/>
  <c r="G141" i="7" s="1"/>
  <c r="B142" i="7"/>
  <c r="C142" i="7"/>
  <c r="D142" i="7"/>
  <c r="E142" i="7"/>
  <c r="F142" i="7"/>
  <c r="G142" i="7" s="1"/>
  <c r="B143" i="7"/>
  <c r="C143" i="7"/>
  <c r="D143" i="7"/>
  <c r="E143" i="7"/>
  <c r="F143" i="7"/>
  <c r="G143" i="7" s="1"/>
  <c r="B144" i="7"/>
  <c r="C144" i="7"/>
  <c r="D144" i="7"/>
  <c r="E144" i="7"/>
  <c r="F144" i="7"/>
  <c r="G144" i="7" s="1"/>
  <c r="B145" i="7"/>
  <c r="C145" i="7"/>
  <c r="D145" i="7"/>
  <c r="E145" i="7"/>
  <c r="F145" i="7"/>
  <c r="G145" i="7" s="1"/>
  <c r="B146" i="7"/>
  <c r="C146" i="7"/>
  <c r="D146" i="7"/>
  <c r="E146" i="7"/>
  <c r="F146" i="7"/>
  <c r="G146" i="7" s="1"/>
  <c r="B147" i="7"/>
  <c r="C147" i="7"/>
  <c r="D147" i="7"/>
  <c r="E147" i="7"/>
  <c r="F147" i="7"/>
  <c r="G147" i="7" s="1"/>
  <c r="B148" i="7"/>
  <c r="C148" i="7"/>
  <c r="D148" i="7"/>
  <c r="E148" i="7"/>
  <c r="F148" i="7"/>
  <c r="G148" i="7" s="1"/>
  <c r="B149" i="7"/>
  <c r="C149" i="7"/>
  <c r="D149" i="7"/>
  <c r="E149" i="7"/>
  <c r="F149" i="7"/>
  <c r="G149" i="7" s="1"/>
  <c r="B150" i="7"/>
  <c r="C150" i="7"/>
  <c r="D150" i="7"/>
  <c r="E150" i="7"/>
  <c r="F150" i="7"/>
  <c r="G150" i="7" s="1"/>
  <c r="B151" i="7"/>
  <c r="C151" i="7"/>
  <c r="D151" i="7"/>
  <c r="E151" i="7"/>
  <c r="F151" i="7"/>
  <c r="G151" i="7" s="1"/>
  <c r="B152" i="7"/>
  <c r="C152" i="7"/>
  <c r="D152" i="7"/>
  <c r="E152" i="7"/>
  <c r="F152" i="7"/>
  <c r="G152" i="7" s="1"/>
  <c r="B153" i="7"/>
  <c r="C153" i="7"/>
  <c r="D153" i="7"/>
  <c r="E153" i="7"/>
  <c r="F153" i="7"/>
  <c r="G153" i="7" s="1"/>
  <c r="B154" i="7"/>
  <c r="C154" i="7"/>
  <c r="D154" i="7"/>
  <c r="E154" i="7"/>
  <c r="F154" i="7"/>
  <c r="G154" i="7" s="1"/>
  <c r="B155" i="7"/>
  <c r="C155" i="7"/>
  <c r="D155" i="7"/>
  <c r="E155" i="7"/>
  <c r="F155" i="7"/>
  <c r="G155" i="7" s="1"/>
  <c r="B156" i="7"/>
  <c r="C156" i="7"/>
  <c r="D156" i="7"/>
  <c r="E156" i="7"/>
  <c r="F156" i="7"/>
  <c r="G156" i="7" s="1"/>
  <c r="B157" i="7"/>
  <c r="C157" i="7"/>
  <c r="D157" i="7"/>
  <c r="E157" i="7"/>
  <c r="F157" i="7"/>
  <c r="G157" i="7" s="1"/>
  <c r="F4" i="7"/>
  <c r="G4" i="7" s="1"/>
  <c r="E4" i="7"/>
  <c r="D4" i="7"/>
  <c r="C4" i="7"/>
  <c r="B4" i="7"/>
  <c r="I11" i="7"/>
  <c r="I22" i="7"/>
  <c r="I34" i="7"/>
  <c r="I46" i="7"/>
  <c r="I54" i="7"/>
  <c r="I58" i="7"/>
  <c r="I65" i="7"/>
  <c r="I71" i="7"/>
  <c r="I76" i="7"/>
  <c r="I79" i="7"/>
  <c r="I80" i="7"/>
  <c r="K81" i="7"/>
  <c r="I84" i="7"/>
  <c r="I85" i="7"/>
  <c r="I89" i="7"/>
  <c r="I90" i="7"/>
  <c r="I91" i="7"/>
  <c r="I92" i="7"/>
  <c r="I95" i="7"/>
  <c r="I96" i="7"/>
  <c r="I115" i="7"/>
  <c r="I44" i="7"/>
  <c r="J44" i="7"/>
  <c r="I37" i="7"/>
  <c r="J37" i="7"/>
  <c r="I118" i="7"/>
  <c r="J118" i="7"/>
  <c r="J86" i="7"/>
  <c r="I86" i="7"/>
  <c r="J81" i="7"/>
  <c r="I81" i="7"/>
  <c r="J77" i="7"/>
  <c r="I77" i="7"/>
  <c r="I55" i="7"/>
  <c r="J55" i="7"/>
  <c r="I35" i="7"/>
  <c r="J35" i="7"/>
  <c r="I23" i="7"/>
  <c r="J23" i="7"/>
  <c r="I15" i="7"/>
  <c r="J15" i="7"/>
  <c r="EM111" i="15"/>
  <c r="EM110" i="15"/>
  <c r="EM109" i="15"/>
  <c r="EM108" i="15"/>
  <c r="EM107" i="15"/>
  <c r="EM106" i="15"/>
  <c r="EM105" i="15"/>
  <c r="EM104" i="15"/>
  <c r="EM103" i="15"/>
  <c r="EM102" i="15"/>
  <c r="EM101" i="15"/>
  <c r="EM100" i="15"/>
  <c r="EM99" i="15"/>
  <c r="EM98" i="15"/>
  <c r="EM97" i="15"/>
  <c r="EM96" i="15"/>
  <c r="EM95" i="15"/>
  <c r="EM94" i="15"/>
  <c r="EM93" i="15"/>
  <c r="EM92" i="15"/>
  <c r="EM91" i="15"/>
  <c r="EM90" i="15"/>
  <c r="EM89" i="15"/>
  <c r="EM88" i="15"/>
  <c r="EM87" i="15"/>
  <c r="EM86" i="15"/>
  <c r="EM85" i="15"/>
  <c r="EM84" i="15"/>
  <c r="EM83" i="15"/>
  <c r="EM82" i="15"/>
  <c r="EM81" i="15"/>
  <c r="EM80" i="15"/>
  <c r="EM79" i="15"/>
  <c r="EM78" i="15"/>
  <c r="EM77" i="15"/>
  <c r="EM76" i="15"/>
  <c r="EM75" i="15"/>
  <c r="EM74" i="15"/>
  <c r="EM73" i="15"/>
  <c r="EM72" i="15"/>
  <c r="EM71" i="15"/>
  <c r="EM70" i="15"/>
  <c r="EM69" i="15"/>
  <c r="EM68" i="15"/>
  <c r="EM67" i="15"/>
  <c r="EM66" i="15"/>
  <c r="EM65" i="15"/>
  <c r="EM64" i="15"/>
  <c r="EM63" i="15"/>
  <c r="EM62" i="15"/>
  <c r="H55" i="7"/>
  <c r="H77" i="7" s="1"/>
  <c r="EJ13" i="1"/>
  <c r="EJ7" i="1"/>
  <c r="M2" i="12"/>
  <c r="M5" i="12"/>
  <c r="M6" i="12"/>
  <c r="M171" i="12"/>
  <c r="M172" i="12"/>
  <c r="M173" i="12"/>
  <c r="M270" i="12"/>
  <c r="M271" i="12"/>
  <c r="M272" i="12"/>
  <c r="M273" i="12"/>
  <c r="M274" i="12"/>
  <c r="M303" i="12"/>
  <c r="M304" i="12"/>
  <c r="M305" i="12"/>
  <c r="M306" i="12"/>
  <c r="I129" i="7" l="1"/>
  <c r="EM93" i="18"/>
  <c r="EM110" i="18"/>
  <c r="M283" i="12"/>
  <c r="M249" i="12"/>
  <c r="M78" i="12"/>
  <c r="M79" i="12"/>
  <c r="M399" i="12"/>
  <c r="M250" i="12"/>
  <c r="M189" i="12"/>
  <c r="M190" i="12"/>
  <c r="M179" i="12"/>
  <c r="M180" i="12"/>
  <c r="M284" i="12"/>
  <c r="M98" i="12"/>
  <c r="M414" i="12"/>
  <c r="M99" i="12"/>
  <c r="M211" i="12"/>
  <c r="M25" i="12"/>
  <c r="M133" i="12"/>
  <c r="M230" i="12"/>
  <c r="M57" i="12"/>
  <c r="M401" i="12"/>
  <c r="M132" i="12"/>
  <c r="M213" i="12"/>
  <c r="M411" i="12"/>
  <c r="M231" i="12"/>
  <c r="M58" i="12"/>
  <c r="M251" i="12"/>
  <c r="M406" i="12"/>
  <c r="M415" i="12"/>
  <c r="M215" i="12"/>
  <c r="M135" i="12"/>
  <c r="M81" i="12"/>
  <c r="M257" i="12"/>
  <c r="M404" i="12"/>
  <c r="M221" i="12"/>
  <c r="M121" i="12"/>
  <c r="M37" i="12"/>
  <c r="M412" i="12"/>
  <c r="M402" i="12"/>
  <c r="M193" i="12"/>
  <c r="M252" i="12"/>
  <c r="M233" i="12"/>
  <c r="M183" i="12"/>
  <c r="M115" i="12"/>
  <c r="M61" i="12"/>
  <c r="M42" i="12"/>
  <c r="M239" i="12"/>
  <c r="M202" i="12"/>
  <c r="M88" i="12"/>
  <c r="M67" i="12"/>
  <c r="M15" i="12"/>
  <c r="M258" i="12"/>
  <c r="M295" i="12"/>
  <c r="M394" i="12"/>
  <c r="M385" i="12"/>
  <c r="M240" i="12"/>
  <c r="M222" i="12"/>
  <c r="M203" i="12"/>
  <c r="M123" i="12"/>
  <c r="M89" i="12"/>
  <c r="M69" i="12"/>
  <c r="M38" i="12"/>
  <c r="M16" i="12"/>
  <c r="M259" i="12"/>
  <c r="M44" i="12"/>
  <c r="M296" i="12"/>
  <c r="M405" i="12"/>
  <c r="M386" i="12"/>
  <c r="M241" i="12"/>
  <c r="M223" i="12"/>
  <c r="M205" i="12"/>
  <c r="M124" i="12"/>
  <c r="M90" i="12"/>
  <c r="M70" i="12"/>
  <c r="M39" i="12"/>
  <c r="M19" i="12"/>
  <c r="M191" i="12"/>
  <c r="M232" i="12"/>
  <c r="M214" i="12"/>
  <c r="M134" i="12"/>
  <c r="M114" i="12"/>
  <c r="M80" i="12"/>
  <c r="M59" i="12"/>
  <c r="M294" i="12"/>
  <c r="M384" i="12"/>
  <c r="M260" i="12"/>
  <c r="M45" i="12"/>
  <c r="M297" i="12"/>
  <c r="M418" i="12"/>
  <c r="M388" i="12"/>
  <c r="M242" i="12"/>
  <c r="M224" i="12"/>
  <c r="M206" i="12"/>
  <c r="M125" i="12"/>
  <c r="M93" i="12"/>
  <c r="M71" i="12"/>
  <c r="M40" i="12"/>
  <c r="M20" i="12"/>
  <c r="M419" i="12"/>
  <c r="M278" i="12"/>
  <c r="M254" i="12"/>
  <c r="M243" i="12"/>
  <c r="M234" i="12"/>
  <c r="M225" i="12"/>
  <c r="M216" i="12"/>
  <c r="M207" i="12"/>
  <c r="M196" i="12"/>
  <c r="M175" i="12"/>
  <c r="M137" i="12"/>
  <c r="M126" i="12"/>
  <c r="M116" i="12"/>
  <c r="M94" i="12"/>
  <c r="M83" i="12"/>
  <c r="M72" i="12"/>
  <c r="M62" i="12"/>
  <c r="M41" i="12"/>
  <c r="M194" i="12"/>
  <c r="M101" i="12"/>
  <c r="M403" i="12"/>
  <c r="M235" i="12"/>
  <c r="M208" i="12"/>
  <c r="M138" i="12"/>
  <c r="M117" i="12"/>
  <c r="M95" i="12"/>
  <c r="M74" i="12"/>
  <c r="M63" i="12"/>
  <c r="M53" i="12"/>
  <c r="M22" i="12"/>
  <c r="M46" i="12"/>
  <c r="M392" i="12"/>
  <c r="M47" i="12"/>
  <c r="M383" i="12"/>
  <c r="M85" i="12"/>
  <c r="M195" i="12"/>
  <c r="M187" i="12"/>
  <c r="M255" i="12"/>
  <c r="M410" i="12"/>
  <c r="M291" i="12"/>
  <c r="M416" i="12"/>
  <c r="M413" i="12"/>
  <c r="M396" i="12"/>
  <c r="M247" i="12"/>
  <c r="M237" i="12"/>
  <c r="M227" i="12"/>
  <c r="M218" i="12"/>
  <c r="M209" i="12"/>
  <c r="M198" i="12"/>
  <c r="M177" i="12"/>
  <c r="M139" i="12"/>
  <c r="M129" i="12"/>
  <c r="M118" i="12"/>
  <c r="M96" i="12"/>
  <c r="M86" i="12"/>
  <c r="M75" i="12"/>
  <c r="M65" i="12"/>
  <c r="M54" i="12"/>
  <c r="M23" i="12"/>
  <c r="M185" i="12"/>
  <c r="M389" i="12"/>
  <c r="M186" i="12"/>
  <c r="M420" i="12"/>
  <c r="M279" i="12"/>
  <c r="M400" i="12"/>
  <c r="M245" i="12"/>
  <c r="M226" i="12"/>
  <c r="M217" i="12"/>
  <c r="M197" i="12"/>
  <c r="M127" i="12"/>
  <c r="M188" i="12"/>
  <c r="M256" i="12"/>
  <c r="M398" i="12"/>
  <c r="M393" i="12"/>
  <c r="M390" i="12"/>
  <c r="M409" i="12"/>
  <c r="M248" i="12"/>
  <c r="M238" i="12"/>
  <c r="M229" i="12"/>
  <c r="M219" i="12"/>
  <c r="M210" i="12"/>
  <c r="M201" i="12"/>
  <c r="M178" i="12"/>
  <c r="M140" i="12"/>
  <c r="M130" i="12"/>
  <c r="M119" i="12"/>
  <c r="M97" i="12"/>
  <c r="M87" i="12"/>
  <c r="M77" i="12"/>
  <c r="M66" i="12"/>
  <c r="M56" i="12"/>
  <c r="M35" i="12"/>
  <c r="M24" i="12"/>
  <c r="EM61" i="18"/>
  <c r="EM53" i="18"/>
  <c r="EM85" i="18"/>
  <c r="EM45" i="18"/>
  <c r="EM109" i="18"/>
  <c r="EM77" i="18"/>
  <c r="EM69" i="18"/>
  <c r="EM37" i="18"/>
  <c r="EM101" i="18"/>
  <c r="M131" i="12"/>
  <c r="M122" i="12"/>
  <c r="M102" i="12"/>
  <c r="M91" i="12"/>
  <c r="M82" i="12"/>
  <c r="M73" i="12"/>
  <c r="M64" i="12"/>
  <c r="M55" i="12"/>
  <c r="M36" i="12"/>
  <c r="M17" i="12"/>
  <c r="EM52" i="18"/>
  <c r="EM68" i="18"/>
  <c r="EM84" i="18"/>
  <c r="EM108" i="18"/>
  <c r="EM35" i="18"/>
  <c r="EM59" i="18"/>
  <c r="EM83" i="18"/>
  <c r="EM107" i="18"/>
  <c r="EM50" i="18"/>
  <c r="EM74" i="18"/>
  <c r="EM90" i="18"/>
  <c r="EM40" i="18"/>
  <c r="EM48" i="18"/>
  <c r="EM56" i="18"/>
  <c r="EM64" i="18"/>
  <c r="EM72" i="18"/>
  <c r="EM80" i="18"/>
  <c r="EM88" i="18"/>
  <c r="EM96" i="18"/>
  <c r="EM104" i="18"/>
  <c r="EM36" i="18"/>
  <c r="EM92" i="18"/>
  <c r="EM43" i="18"/>
  <c r="EM67" i="18"/>
  <c r="EM91" i="18"/>
  <c r="EM58" i="18"/>
  <c r="EM98" i="18"/>
  <c r="EM41" i="18"/>
  <c r="EM49" i="18"/>
  <c r="EM57" i="18"/>
  <c r="EM65" i="18"/>
  <c r="EM73" i="18"/>
  <c r="EM81" i="18"/>
  <c r="EM89" i="18"/>
  <c r="EM97" i="18"/>
  <c r="EM105" i="18"/>
  <c r="EM39" i="18"/>
  <c r="EM47" i="18"/>
  <c r="EM55" i="18"/>
  <c r="EM63" i="18"/>
  <c r="EM71" i="18"/>
  <c r="EM79" i="18"/>
  <c r="EM87" i="18"/>
  <c r="EM95" i="18"/>
  <c r="EM103" i="18"/>
  <c r="EM111" i="18"/>
  <c r="EM44" i="18"/>
  <c r="EM60" i="18"/>
  <c r="EM76" i="18"/>
  <c r="EM100" i="18"/>
  <c r="EM51" i="18"/>
  <c r="EM75" i="18"/>
  <c r="EM99" i="18"/>
  <c r="EM42" i="18"/>
  <c r="EM66" i="18"/>
  <c r="EM82" i="18"/>
  <c r="EM106" i="18"/>
  <c r="EM38" i="18"/>
  <c r="EM46" i="18"/>
  <c r="EM54" i="18"/>
  <c r="EM62" i="18"/>
  <c r="EM70" i="18"/>
  <c r="EM78" i="18"/>
  <c r="EM86" i="18"/>
  <c r="EM94" i="18"/>
  <c r="EM102" i="18"/>
  <c r="M8" i="12"/>
  <c r="M192" i="12"/>
  <c r="M184" i="12"/>
  <c r="M407" i="12"/>
  <c r="M397" i="12"/>
  <c r="M282" i="12"/>
  <c r="M417" i="12"/>
  <c r="M391" i="12"/>
  <c r="M387" i="12"/>
  <c r="M253" i="12"/>
  <c r="M244" i="12"/>
  <c r="M236" i="12"/>
  <c r="M228" i="12"/>
  <c r="M220" i="12"/>
  <c r="M212" i="12"/>
  <c r="M204" i="12"/>
  <c r="M182" i="12"/>
  <c r="M136" i="12"/>
  <c r="M128" i="12"/>
  <c r="M120" i="12"/>
  <c r="M100" i="12"/>
  <c r="M92" i="12"/>
  <c r="M84" i="12"/>
  <c r="M76" i="12"/>
  <c r="M68" i="12"/>
  <c r="M60" i="12"/>
  <c r="M52" i="12"/>
  <c r="M34" i="12"/>
  <c r="M18" i="12"/>
  <c r="EX17" i="18" l="1"/>
  <c r="EX12" i="18"/>
  <c r="EX15" i="18" l="1"/>
  <c r="EX19" i="18" l="1"/>
  <c r="EX18" i="18" l="1"/>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family val="2"/>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<sst xmlns="http://schemas.openxmlformats.org/spreadsheetml/2006/main" count="7452" uniqueCount="2152">
  <si>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</si>
  <si>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</si>
  <si>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</si>
  <si>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</si>
  <si>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</si>
  <si>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</si>
  <si>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</si>
  <si>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</si>
  <si>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</si>
  <si>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</si>
  <si>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</si>
  <si>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</si>
  <si>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</si>
  <si>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</si>
  <si>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</si>
  <si>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</si>
  <si>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</si>
  <si>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</si>
  <si>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</si>
  <si>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</si>
  <si>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</si>
  <si>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</si>
  <si>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</si>
  <si>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</si>
  <si>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</si>
  <si>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</si>
  <si>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</si>
  <si>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</si>
  <si>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</si>
  <si>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</si>
  <si>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</si>
  <si>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</si>
  <si>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</si>
  <si>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</si>
  <si>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</si>
  <si>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</si>
  <si>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</si>
  <si>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</si>
  <si>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</si>
  <si>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</si>
  <si>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</si>
  <si>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</si>
  <si>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</si>
  <si>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</si>
  <si>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</si>
  <si>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</si>
  <si>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</si>
  <si>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</si>
  <si>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</si>
  <si>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</si>
  <si>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</si>
  <si>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</si>
  <si>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</si>
  <si>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</si>
  <si>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</si>
  <si>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</si>
  <si>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</si>
  <si>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</si>
  <si>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</si>
  <si>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</si>
  <si>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</si>
  <si>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</si>
  <si>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</si>
  <si>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</si>
  <si>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</si>
  <si>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</si>
  <si>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</si>
  <si>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</si>
  <si>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</si>
  <si>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</si>
  <si>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</si>
  <si>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</si>
  <si>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</si>
  <si>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</si>
  <si>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</si>
  <si>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</si>
  <si>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</si>
  <si>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</si>
  <si>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</si>
  <si>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</si>
  <si>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</si>
  <si>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</si>
  <si>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</si>
  <si>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</si>
  <si>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</si>
  <si>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</si>
  <si>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</si>
  <si>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</si>
  <si>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</si>
  <si>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</si>
  <si>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</si>
  <si>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</si>
  <si>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</si>
  <si>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</si>
  <si>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</si>
  <si>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</si>
  <si>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</si>
  <si>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</si>
  <si>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</si>
  <si>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</si>
  <si>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</si>
  <si>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</si>
  <si>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</si>
  <si>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</si>
  <si>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</si>
  <si>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</si>
  <si>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</si>
  <si>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</si>
  <si>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</si>
  <si>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</si>
  <si>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</si>
  <si>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</si>
  <si>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</si>
  <si>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</si>
  <si>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</si>
  <si>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</si>
  <si>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</si>
  <si>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</si>
  <si>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</si>
  <si>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</si>
  <si>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</si>
  <si>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</si>
  <si>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</si>
  <si>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</si>
  <si>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</si>
  <si>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</si>
  <si>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</si>
  <si>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</si>
  <si>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</si>
  <si>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</si>
  <si>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</si>
  <si>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</si>
  <si>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</si>
  <si>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</si>
  <si>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</si>
  <si>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</si>
  <si>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</si>
  <si>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</si>
  <si>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</si>
  <si>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</si>
  <si>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</si>
  <si>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</si>
  <si>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</si>
  <si>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</si>
  <si>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</si>
  <si>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</si>
  <si>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</si>
  <si>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</si>
  <si>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</si>
  <si>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</si>
  <si>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</si>
  <si>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</si>
  <si>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</si>
  <si>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</si>
  <si>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</si>
  <si>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</si>
  <si>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</si>
  <si>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</si>
  <si>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</si>
  <si>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</si>
  <si>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</si>
  <si>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</si>
  <si>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</si>
  <si>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</si>
  <si>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</si>
  <si>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</si>
  <si>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</si>
  <si>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</si>
  <si>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</si>
  <si>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</si>
  <si>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</si>
  <si>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</si>
  <si>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</si>
  <si>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</si>
  <si>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</si>
  <si>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</si>
  <si>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</si>
  <si>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</si>
  <si>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</si>
  <si>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</si>
  <si>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</si>
  <si>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</si>
  <si>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</si>
  <si>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</si>
  <si>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</si>
  <si>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</si>
  <si>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</si>
  <si>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</si>
  <si>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</si>
  <si>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</si>
  <si>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</si>
  <si>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</si>
  <si>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</si>
  <si>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</si>
  <si>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</si>
  <si>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</si>
  <si>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</si>
  <si>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</si>
  <si>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</si>
  <si>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</si>
  <si>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</si>
  <si>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</si>
  <si>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</si>
  <si>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</si>
  <si>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</si>
  <si>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</si>
  <si>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</si>
  <si>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</si>
  <si>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</si>
  <si>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</si>
  <si>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</si>
  <si>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</si>
  <si>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</si>
  <si>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</si>
  <si>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</si>
  <si>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</si>
  <si>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</si>
  <si>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</si>
  <si>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</si>
  <si>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</si>
  <si>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</si>
  <si>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</si>
  <si>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</si>
  <si>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</si>
  <si>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</si>
  <si>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</si>
  <si>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</si>
  <si>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</si>
  <si>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</si>
  <si>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</si>
  <si>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</si>
  <si>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</si>
  <si>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</si>
  <si>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</si>
  <si>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</si>
  <si>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</si>
  <si>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</si>
  <si>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</si>
  <si>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</si>
  <si>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</si>
  <si>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</si>
  <si>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</si>
  <si>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</si>
  <si>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</si>
  <si>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</si>
  <si>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</si>
  <si>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</si>
  <si>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</si>
  <si>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</si>
  <si>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</si>
  <si>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</si>
  <si>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</si>
  <si>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</si>
  <si>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</si>
  <si>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</si>
  <si>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</si>
  <si>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</si>
  <si>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</si>
  <si>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</si>
  <si>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</si>
  <si>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</si>
  <si>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</si>
  <si>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</si>
  <si>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</si>
  <si>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</si>
  <si>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</si>
  <si>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</si>
  <si>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</si>
  <si>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</si>
  <si>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</si>
  <si>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</si>
  <si>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</si>
  <si>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</si>
  <si>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</si>
  <si>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</si>
  <si>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</si>
  <si>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</si>
  <si>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</si>
  <si>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</si>
  <si>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</si>
  <si>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</si>
  <si>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</si>
  <si>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</si>
  <si>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</si>
  <si>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</si>
  <si>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</si>
  <si>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</si>
  <si>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</si>
  <si>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</si>
  <si>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</si>
  <si>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</si>
  <si>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</si>
  <si>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</si>
  <si>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</si>
  <si>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</si>
  <si>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</si>
  <si>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</si>
  <si>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</si>
  <si>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</si>
  <si>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</si>
  <si>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</si>
  <si>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</si>
  <si>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</si>
  <si>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</si>
  <si>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</si>
  <si>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</si>
  <si>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</si>
  <si>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</si>
  <si>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</si>
  <si>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</si>
  <si>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</si>
  <si>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</si>
  <si>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</si>
  <si>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</si>
  <si>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</si>
  <si>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</si>
  <si>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</si>
  <si>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</si>
  <si>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</si>
  <si>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</si>
  <si>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</si>
  <si>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</si>
  <si>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</si>
  <si>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</si>
  <si>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</si>
  <si>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</si>
  <si>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</si>
  <si>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</si>
  <si>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</si>
  <si>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</si>
  <si>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</si>
  <si>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</si>
  <si>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</si>
  <si>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</si>
  <si>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</si>
  <si>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</si>
  <si>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</si>
  <si>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</si>
  <si>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</si>
  <si>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</si>
  <si>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</si>
  <si>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</si>
  <si>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</si>
  <si>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</si>
  <si>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</si>
  <si>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</si>
  <si>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</si>
  <si>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</si>
  <si>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</si>
  <si>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</si>
  <si>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</si>
  <si>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</si>
  <si>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</si>
  <si>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</si>
  <si>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</si>
  <si>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</si>
  <si>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</si>
  <si>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</si>
  <si>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</si>
  <si>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</si>
  <si>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</si>
  <si>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</si>
  <si>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</si>
  <si>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</si>
  <si>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</si>
  <si>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</si>
  <si>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</si>
  <si>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</si>
  <si>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</si>
  <si>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</si>
  <si>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</si>
  <si>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</si>
  <si>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</si>
  <si>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</si>
  <si>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</si>
  <si>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</si>
  <si>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</si>
  <si>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</si>
  <si>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</si>
  <si>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</si>
  <si>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</si>
  <si>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</si>
  <si>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</si>
  <si>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</si>
  <si>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</si>
  <si>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</si>
  <si>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</si>
  <si>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</si>
  <si>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</si>
  <si>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</si>
  <si>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</si>
  <si>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</si>
  <si>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</si>
  <si>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</si>
  <si>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</si>
  <si>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</si>
  <si>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</si>
  <si>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</si>
  <si>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</si>
  <si>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</si>
  <si>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</si>
  <si>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</si>
  <si>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</si>
  <si>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</si>
  <si>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</si>
  <si>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</si>
  <si>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</si>
  <si>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</si>
  <si>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</si>
  <si>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</si>
  <si>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</si>
  <si>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</si>
  <si>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</si>
  <si>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</si>
  <si>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</si>
  <si>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</si>
  <si>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</si>
  <si>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</si>
  <si>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</si>
  <si>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</si>
  <si>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</si>
  <si>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</si>
  <si>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</si>
  <si>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</si>
  <si>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</si>
  <si>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</si>
  <si>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</si>
  <si>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</si>
  <si>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</si>
  <si>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</si>
  <si>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</si>
  <si>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</si>
  <si>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</si>
  <si>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</si>
  <si>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</si>
  <si>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</si>
  <si>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</si>
  <si>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</si>
  <si>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</si>
  <si>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</si>
  <si>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</si>
  <si>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</si>
  <si>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</si>
  <si>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</si>
  <si>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</si>
  <si>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</si>
  <si>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</si>
  <si>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</si>
  <si>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</si>
  <si>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</si>
  <si>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</si>
  <si>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</si>
  <si>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</si>
  <si>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</si>
  <si>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</si>
  <si>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</si>
  <si>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</si>
  <si>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</si>
  <si>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</si>
  <si>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</si>
  <si>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</si>
  <si>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</si>
  <si>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</si>
  <si>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</si>
  <si>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</si>
  <si>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</si>
  <si>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</si>
  <si>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</si>
  <si>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</si>
  <si>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</si>
  <si>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</si>
  <si>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</si>
  <si>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</si>
  <si>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</si>
  <si>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</si>
  <si>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</si>
  <si>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</si>
  <si>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</si>
  <si>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</si>
  <si>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</si>
  <si>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</si>
  <si>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</si>
  <si>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</si>
  <si>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</si>
  <si>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</si>
  <si>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</si>
  <si>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</si>
  <si>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</si>
  <si>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</si>
  <si>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</si>
  <si>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</si>
  <si>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</si>
  <si>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</si>
  <si>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</si>
  <si>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</si>
  <si>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</si>
  <si>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</si>
  <si>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</si>
  <si>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</si>
  <si>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</si>
  <si>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</si>
  <si>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</si>
  <si>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</si>
  <si>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</si>
  <si>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</si>
  <si>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</si>
  <si>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</si>
  <si>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</si>
  <si>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</si>
  <si>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</si>
  <si>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</si>
  <si>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</si>
  <si>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</si>
  <si>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</si>
  <si>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</si>
  <si>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</si>
  <si>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</si>
  <si>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</si>
  <si>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</si>
  <si>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</si>
  <si>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</si>
  <si>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</si>
  <si>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</si>
  <si>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</si>
  <si>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</si>
  <si>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</si>
  <si>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</si>
  <si>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</si>
  <si>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</si>
  <si>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</si>
  <si>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</si>
  <si>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</si>
  <si>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</si>
  <si>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</si>
  <si>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</si>
  <si>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</si>
  <si>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</si>
  <si>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</si>
  <si>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</si>
  <si>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</si>
  <si>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</si>
  <si>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</si>
  <si>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</si>
  <si>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</si>
  <si>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</si>
  <si>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</si>
  <si>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</si>
  <si>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</si>
  <si>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</si>
  <si>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</si>
  <si>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</si>
  <si>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</si>
  <si>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</si>
  <si>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</si>
  <si>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</si>
  <si>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</si>
  <si>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</si>
  <si>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</si>
  <si>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</si>
  <si>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</si>
  <si>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</si>
  <si>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</si>
  <si>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</si>
  <si>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</si>
  <si>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</si>
  <si>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</si>
  <si>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</si>
  <si>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</si>
  <si>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</si>
  <si>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</si>
  <si>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</si>
  <si>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</si>
  <si>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</si>
  <si>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</si>
  <si>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</si>
  <si>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</si>
  <si>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</si>
  <si>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</si>
  <si>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</si>
  <si>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</si>
  <si>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</si>
  <si>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</si>
  <si>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</si>
  <si>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</si>
  <si>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</si>
  <si>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</si>
  <si>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</si>
  <si>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</si>
  <si>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</si>
  <si>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</si>
  <si>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</si>
  <si>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</si>
  <si>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</si>
  <si>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</si>
  <si>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</si>
  <si>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</si>
  <si>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</si>
  <si>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</si>
  <si>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</si>
  <si>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</si>
  <si>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</si>
  <si>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</si>
  <si>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</si>
  <si>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</si>
  <si>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</si>
  <si>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</si>
  <si>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</si>
  <si>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</si>
  <si>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</si>
  <si>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</si>
  <si>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</si>
  <si>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</si>
  <si>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</si>
  <si>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</si>
  <si>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</si>
  <si>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</si>
  <si>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</si>
  <si>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</si>
  <si>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</si>
  <si>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</si>
  <si>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</si>
  <si>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</si>
  <si>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</si>
  <si>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</si>
  <si>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</si>
  <si>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</si>
  <si>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</si>
  <si>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</si>
  <si>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</si>
  <si>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</si>
  <si>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</si>
  <si>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</si>
  <si>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</si>
  <si>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</si>
  <si>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</si>
  <si>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</si>
  <si>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</si>
  <si>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</si>
  <si>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</si>
  <si>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</si>
  <si>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</si>
  <si>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</si>
  <si>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</si>
  <si>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</si>
  <si>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</si>
  <si>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</si>
  <si>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</si>
  <si>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</si>
  <si>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</si>
  <si>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</si>
  <si>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</si>
  <si>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</si>
  <si>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</si>
  <si>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</si>
  <si>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</si>
  <si>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</si>
  <si>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</si>
  <si>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</si>
  <si>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</si>
  <si>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</si>
  <si>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</si>
  <si>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</si>
  <si>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</si>
  <si>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</si>
  <si>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</si>
  <si>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</si>
  <si>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</si>
  <si>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</si>
  <si>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</si>
  <si>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</si>
  <si>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</si>
  <si>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</si>
  <si>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</si>
  <si>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</si>
  <si>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</si>
  <si>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</si>
  <si>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</si>
  <si>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</si>
  <si>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</si>
  <si>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</si>
  <si>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</si>
  <si>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</si>
  <si>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</si>
  <si>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</si>
  <si>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</si>
  <si>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</si>
  <si>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</si>
  <si>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</si>
  <si>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</si>
  <si>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</si>
  <si>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</si>
  <si>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</si>
  <si>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</si>
  <si>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</si>
  <si>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</si>
  <si>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</si>
  <si>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</si>
  <si>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</si>
  <si>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</si>
  <si>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</si>
  <si>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</si>
  <si>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</si>
  <si>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</si>
  <si>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</si>
  <si>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</si>
  <si>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</si>
  <si>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</si>
  <si>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</si>
  <si>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</si>
  <si>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</si>
  <si>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</si>
  <si>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</si>
  <si>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</si>
  <si>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</si>
  <si>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</si>
  <si>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</si>
  <si>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</si>
  <si>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</si>
  <si>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</si>
  <si>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</si>
  <si>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</si>
  <si>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</si>
  <si>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</si>
  <si>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</si>
  <si>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</si>
  <si>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</si>
  <si>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</si>
  <si>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</si>
  <si>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</si>
  <si>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</si>
  <si>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</si>
  <si>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</si>
  <si>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</si>
  <si>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</si>
  <si>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</si>
  <si>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</si>
  <si>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</si>
  <si>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</si>
  <si>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</si>
  <si>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</si>
  <si>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</si>
  <si>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</si>
  <si>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</si>
  <si>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</si>
  <si>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</si>
  <si>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</si>
  <si>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</si>
  <si>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</si>
  <si>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</si>
  <si>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</si>
  <si>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</si>
  <si>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</si>
  <si>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</si>
  <si>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</si>
  <si>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</si>
  <si>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</si>
  <si>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</si>
  <si>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</si>
  <si>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</si>
  <si>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</si>
  <si>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</si>
  <si>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</si>
  <si>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</si>
  <si>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</si>
  <si>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</si>
  <si>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</si>
  <si>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</si>
  <si>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</si>
  <si>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</si>
  <si>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</si>
  <si>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</si>
  <si>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</si>
  <si>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</si>
  <si>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</si>
  <si>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</si>
  <si>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</si>
  <si>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</si>
  <si>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</si>
  <si>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</si>
  <si>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</si>
  <si>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</si>
  <si>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</si>
  <si>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</si>
  <si>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</si>
  <si>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</si>
  <si>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</si>
  <si>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</si>
  <si>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</si>
  <si>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</si>
  <si>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</si>
  <si>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</si>
  <si>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</si>
  <si>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</si>
  <si>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</si>
  <si>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</si>
  <si>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</si>
  <si>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</si>
  <si>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</si>
  <si>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</si>
  <si>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</si>
  <si>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</si>
  <si>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</si>
  <si>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</si>
  <si>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</si>
  <si>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</si>
  <si>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</si>
  <si>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</si>
  <si>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</si>
  <si>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</si>
  <si>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</si>
  <si>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</si>
  <si>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</si>
  <si>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</si>
  <si>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</si>
  <si>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</si>
  <si>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</si>
  <si>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</si>
  <si>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</si>
  <si>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</si>
  <si>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</si>
  <si>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</si>
  <si>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</si>
  <si>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</si>
  <si>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</si>
  <si>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</si>
  <si>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</si>
  <si>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</si>
  <si>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</si>
  <si>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</si>
  <si>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</si>
  <si>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</si>
  <si>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</si>
  <si>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</si>
  <si>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</si>
  <si>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</si>
  <si>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</si>
  <si>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</si>
  <si>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</si>
  <si>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</si>
  <si>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</si>
  <si>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</si>
  <si>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</si>
  <si>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</si>
  <si>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</si>
  <si>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</si>
  <si>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</si>
  <si>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</si>
  <si>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</si>
  <si>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</si>
  <si>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</si>
  <si>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</si>
  <si>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</si>
  <si>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</si>
  <si>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</si>
  <si>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</si>
  <si>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</si>
  <si>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</si>
  <si>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</si>
  <si>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</si>
  <si>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</si>
  <si>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</si>
  <si>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</si>
  <si>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</si>
  <si>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</si>
  <si>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</si>
  <si>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</si>
  <si>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</si>
  <si>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</si>
  <si>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</si>
  <si>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</si>
  <si>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</si>
  <si>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</si>
  <si>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</si>
  <si>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</si>
  <si>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</si>
  <si>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</si>
  <si>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</si>
  <si>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</si>
  <si>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</si>
  <si>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</si>
  <si>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</si>
  <si>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</si>
  <si>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</si>
  <si>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</si>
  <si>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</si>
  <si>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</si>
  <si>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</si>
  <si>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</si>
  <si>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</si>
  <si>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</si>
  <si>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</si>
  <si>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</si>
  <si>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</si>
  <si>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</si>
  <si>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</si>
  <si>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</si>
  <si>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</si>
  <si>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</si>
  <si>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</si>
  <si>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</si>
  <si>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</si>
  <si>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</si>
  <si>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</si>
  <si>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</si>
  <si>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</si>
  <si>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</si>
  <si>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</si>
  <si>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</si>
  <si>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</si>
  <si>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</si>
  <si>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</si>
  <si>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</si>
  <si>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</si>
  <si>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</si>
  <si>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</si>
  <si>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</si>
  <si>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</si>
  <si>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</si>
  <si>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</si>
  <si>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</si>
  <si>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</si>
  <si>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</si>
  <si>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</si>
  <si>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</si>
  <si>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</si>
  <si>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</si>
  <si>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</si>
  <si>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</si>
  <si>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</si>
  <si>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</si>
  <si>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</si>
  <si>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</si>
  <si>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</si>
  <si>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</si>
  <si>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</si>
  <si>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</si>
  <si>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</si>
  <si>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</si>
  <si>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</si>
  <si>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</si>
  <si>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</si>
  <si>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</si>
  <si>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</si>
  <si>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</si>
  <si>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</si>
  <si>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</si>
  <si>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</si>
  <si>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</si>
  <si>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</si>
  <si>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</si>
  <si>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</si>
  <si>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</si>
  <si>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</si>
  <si>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</si>
  <si>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</si>
  <si>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</si>
  <si>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</si>
  <si>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</si>
  <si>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</si>
  <si>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</si>
  <si>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</si>
  <si>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</si>
  <si>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</si>
  <si>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</si>
  <si>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</si>
  <si>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</si>
  <si>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</si>
  <si>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</si>
  <si>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</si>
  <si>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</si>
  <si>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</si>
  <si>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</si>
  <si>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</si>
  <si>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</si>
  <si>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</si>
  <si>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</si>
  <si>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</si>
  <si>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</si>
  <si>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</si>
  <si>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</si>
  <si>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</si>
  <si>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</si>
  <si>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</si>
  <si>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</si>
  <si>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</si>
  <si>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</si>
  <si>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</si>
  <si>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</si>
  <si>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</si>
  <si>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</si>
  <si>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</si>
  <si>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</si>
  <si>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</si>
  <si>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</si>
  <si>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</si>
  <si>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</si>
  <si>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</si>
  <si>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</si>
  <si>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</si>
  <si>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</si>
  <si>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</si>
  <si>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</si>
  <si>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</si>
  <si>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</si>
  <si>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</si>
  <si>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</si>
  <si>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</si>
  <si>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</si>
  <si>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</si>
  <si>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</si>
  <si>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</si>
  <si>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</si>
  <si>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</si>
  <si>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</si>
  <si>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</si>
  <si>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</si>
  <si>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</si>
  <si>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</si>
  <si>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</si>
  <si>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</si>
  <si>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</si>
  <si>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</si>
  <si>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</si>
  <si>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</si>
  <si>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</si>
  <si>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</si>
  <si>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</si>
  <si>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</si>
  <si>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</si>
  <si>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</si>
  <si>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</si>
  <si>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</si>
  <si>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</si>
  <si>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</si>
  <si>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</si>
  <si>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</si>
  <si>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</si>
  <si>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</si>
  <si>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</si>
  <si>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</si>
  <si>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</si>
  <si>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</si>
  <si>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</si>
  <si>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</si>
  <si>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</si>
  <si>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</si>
  <si>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</si>
  <si>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</si>
  <si>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</si>
  <si>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</si>
  <si>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</si>
  <si>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</si>
  <si>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</si>
  <si>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</si>
  <si>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</si>
  <si>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</si>
  <si>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</si>
  <si>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</si>
  <si>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</si>
  <si>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</si>
  <si>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</si>
  <si>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</si>
  <si>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</si>
  <si>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</si>
  <si>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</si>
  <si>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</si>
  <si>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</si>
  <si>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</si>
  <si>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</si>
  <si>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</si>
  <si>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</si>
  <si>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</si>
  <si>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</si>
  <si>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</si>
  <si>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</si>
  <si>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</si>
  <si>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</si>
  <si>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</si>
  <si>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</si>
  <si>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</si>
  <si>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</si>
  <si>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</si>
  <si>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</si>
  <si>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</si>
  <si>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</si>
  <si>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</si>
  <si>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</si>
  <si>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</si>
  <si>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</si>
  <si>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</si>
  <si>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</si>
  <si>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</si>
  <si>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</si>
  <si>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</si>
  <si>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</si>
  <si>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</si>
  <si>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</si>
  <si>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</si>
  <si>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</si>
  <si>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</si>
  <si>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</si>
  <si>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</si>
  <si>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</si>
  <si>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</si>
  <si>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</si>
  <si>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</si>
  <si>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</si>
  <si>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</si>
  <si>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</si>
  <si>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</si>
  <si>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</si>
  <si>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</si>
  <si>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</si>
  <si>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</si>
  <si>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</si>
  <si>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</si>
  <si>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</si>
  <si>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</si>
  <si>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</si>
  <si>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</si>
  <si>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</si>
  <si>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</si>
  <si>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</si>
  <si>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</si>
  <si>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</si>
  <si>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</si>
  <si>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</si>
  <si>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</si>
  <si>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</si>
  <si>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</si>
  <si>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</si>
  <si>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</si>
  <si>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</si>
  <si>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</si>
  <si>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</si>
  <si>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</si>
  <si>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</si>
  <si>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</si>
  <si>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</si>
  <si>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</si>
  <si>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</si>
  <si>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</si>
  <si>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</si>
  <si>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</si>
  <si>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</si>
  <si>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</si>
  <si>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</si>
  <si>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</si>
  <si>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</si>
  <si>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</si>
  <si>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</si>
  <si>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</si>
  <si>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</si>
  <si>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</si>
  <si>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</si>
  <si>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</si>
  <si>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</si>
  <si>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</si>
  <si>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</si>
  <si>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</si>
  <si>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</si>
  <si>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</si>
  <si>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</si>
  <si>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</si>
  <si>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</si>
  <si>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</si>
  <si>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</si>
  <si>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</si>
  <si>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</si>
  <si>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</si>
  <si>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</si>
  <si>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</si>
  <si>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</si>
  <si>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</si>
  <si>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</si>
  <si>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</si>
  <si>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</si>
  <si>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</si>
  <si>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</si>
  <si>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</si>
  <si>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</si>
  <si>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</si>
  <si>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</si>
  <si>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</si>
  <si>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</si>
  <si>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</si>
  <si>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</si>
  <si>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</si>
  <si>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</si>
  <si>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</si>
  <si>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</si>
  <si>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</si>
  <si>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</si>
  <si>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</si>
  <si>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</si>
  <si>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</si>
  <si>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</si>
  <si>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</si>
  <si>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</si>
  <si>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</si>
  <si>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</si>
  <si>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</si>
  <si>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</si>
  <si>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</si>
  <si>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</si>
  <si>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</si>
  <si>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</si>
  <si>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</si>
  <si>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</si>
  <si>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</si>
  <si>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</si>
  <si>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</si>
  <si>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</si>
  <si>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</si>
  <si>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</si>
  <si>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</si>
  <si>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</si>
  <si>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</si>
  <si>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</si>
  <si>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</si>
  <si>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</si>
  <si>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</si>
  <si>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</si>
  <si>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</si>
  <si>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</si>
  <si>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</si>
  <si>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</si>
  <si>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</si>
  <si>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</si>
  <si>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</si>
  <si>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</si>
  <si>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</si>
  <si>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</si>
  <si>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</si>
  <si>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</si>
  <si>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</si>
  <si>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</si>
  <si>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</si>
  <si>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</si>
  <si>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</si>
  <si>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</si>
  <si>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</si>
  <si>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</si>
  <si>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</si>
  <si>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</si>
  <si>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</si>
  <si>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</si>
  <si>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</si>
  <si>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</si>
  <si>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</si>
  <si>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</si>
  <si>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</si>
  <si>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</si>
  <si>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</si>
  <si>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</si>
  <si>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</si>
  <si>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</si>
  <si>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</si>
  <si>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</si>
  <si>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</si>
  <si>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</si>
  <si>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</si>
  <si>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</si>
  <si>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</si>
  <si>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</si>
  <si>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</si>
  <si>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</si>
  <si>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</si>
  <si>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</si>
  <si>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</si>
  <si>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</si>
  <si>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</si>
  <si>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</si>
  <si>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</si>
  <si>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</si>
  <si>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</si>
  <si>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</si>
  <si>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</si>
  <si>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</si>
  <si>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</si>
  <si>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</si>
  <si>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</si>
  <si>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</si>
  <si>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</si>
  <si>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</si>
  <si>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</si>
  <si>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</si>
  <si>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</si>
  <si>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</si>
  <si>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</si>
  <si>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</si>
  <si>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</si>
  <si>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</si>
  <si>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</si>
  <si>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</si>
  <si>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</si>
  <si>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</si>
  <si>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</si>
  <si>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</si>
  <si>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</si>
  <si>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</si>
  <si>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</si>
  <si>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</si>
  <si>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</si>
  <si>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</si>
  <si>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</si>
  <si>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</si>
  <si>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</si>
  <si>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</si>
  <si>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</si>
  <si>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</si>
  <si>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</si>
  <si>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</si>
  <si>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</si>
  <si>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</si>
  <si>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</si>
  <si>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</si>
  <si>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</si>
  <si>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</si>
  <si>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</si>
  <si>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</si>
  <si>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</si>
  <si>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</si>
  <si>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</si>
  <si>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</si>
  <si>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</si>
  <si>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</si>
  <si>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</si>
  <si>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</si>
  <si>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</si>
  <si>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</si>
  <si>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</si>
  <si>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</si>
  <si>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</si>
  <si>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</si>
  <si>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</si>
  <si>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</si>
  <si>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</si>
  <si>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</si>
  <si>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</si>
  <si>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</si>
  <si>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</si>
  <si>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</si>
  <si>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</si>
  <si>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</si>
  <si>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</si>
  <si>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</si>
  <si>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</si>
  <si>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</si>
  <si>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</si>
  <si>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</si>
  <si>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</si>
  <si>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</si>
  <si>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</si>
  <si>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</si>
  <si>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</si>
  <si>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</si>
  <si>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</si>
  <si>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</si>
  <si>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</si>
  <si>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</si>
  <si>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</si>
  <si>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</si>
  <si>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</si>
  <si>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</si>
  <si>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</si>
  <si>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</si>
  <si>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</si>
  <si>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</si>
  <si>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</si>
  <si>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</si>
  <si>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</si>
  <si>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</si>
  <si>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</si>
  <si>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</si>
  <si>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</si>
  <si>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</si>
  <si>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</si>
  <si>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</si>
  <si>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</si>
  <si>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</si>
  <si>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</si>
  <si>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</si>
  <si>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</si>
  <si>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</si>
  <si>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</si>
  <si>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</si>
  <si>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</si>
  <si>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</si>
  <si>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</si>
  <si>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</si>
  <si>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</si>
  <si>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</si>
  <si>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</si>
  <si>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</si>
  <si>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</si>
  <si>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</si>
  <si>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</si>
  <si>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</si>
  <si>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</si>
  <si>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</si>
  <si>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</si>
  <si>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</si>
  <si>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</si>
  <si>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</si>
  <si>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</si>
  <si>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</si>
  <si>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</si>
  <si>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</si>
  <si>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</si>
  <si>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</si>
  <si>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</si>
  <si>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</si>
  <si>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</si>
  <si>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</si>
  <si>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</si>
  <si>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</si>
  <si>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</si>
  <si>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</si>
  <si>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</si>
  <si>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</si>
  <si>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</si>
  <si>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</si>
  <si>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</si>
  <si>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</si>
  <si>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</si>
  <si>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</si>
  <si>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</si>
  <si>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</si>
  <si>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</si>
  <si>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</si>
  <si>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</si>
  <si>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</si>
  <si>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</si>
  <si>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</si>
  <si>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</si>
  <si>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</si>
  <si>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</si>
  <si>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</si>
  <si>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</si>
  <si>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</si>
  <si>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</si>
  <si>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</si>
  <si>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</si>
  <si>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</si>
  <si>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</si>
  <si>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</si>
  <si>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</si>
  <si>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</si>
  <si>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</si>
  <si>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</si>
  <si>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</si>
  <si>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</si>
  <si>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</si>
  <si>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</si>
  <si>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</si>
  <si>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</si>
  <si>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</si>
  <si>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</si>
  <si>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</si>
  <si>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</si>
  <si>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</si>
  <si>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</si>
  <si>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</si>
  <si>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</si>
  <si>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</si>
  <si>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</si>
  <si>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</si>
  <si>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</si>
  <si>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</si>
  <si>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</si>
  <si>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</si>
  <si>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</si>
  <si>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</si>
  <si>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</si>
  <si>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</si>
  <si>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</si>
  <si>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</si>
  <si>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</si>
  <si>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</si>
  <si>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</si>
  <si>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</si>
  <si>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</si>
  <si>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</si>
  <si>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</si>
  <si>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</si>
  <si>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</si>
  <si>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</si>
  <si>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</si>
  <si>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</si>
  <si>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</si>
  <si>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</si>
  <si>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</si>
  <si>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</si>
  <si>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</si>
  <si>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</si>
  <si>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</si>
  <si>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</si>
  <si>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</si>
  <si>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</si>
  <si>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</si>
  <si>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</si>
  <si>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</si>
  <si>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</si>
  <si>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</si>
  <si>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</si>
  <si>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</si>
  <si>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</si>
  <si>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</si>
  <si>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</si>
  <si>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</si>
  <si>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</si>
  <si>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</si>
  <si>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</si>
  <si>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</si>
  <si>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</si>
  <si>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</si>
  <si>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</si>
  <si>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</si>
  <si>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</si>
  <si>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</si>
  <si>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</si>
  <si>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</si>
  <si>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</si>
  <si>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</si>
  <si>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</si>
  <si>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</si>
  <si>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</si>
  <si>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</si>
  <si>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</si>
  <si>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</si>
  <si>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</si>
  <si>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</si>
  <si>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</si>
  <si>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</si>
  <si>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</si>
  <si>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</si>
  <si>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</si>
  <si>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</si>
  <si>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</si>
  <si>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</si>
  <si>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</si>
  <si>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</si>
  <si>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</si>
  <si>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</si>
  <si>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</si>
  <si>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</si>
  <si>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</si>
  <si>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</si>
  <si>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</si>
  <si>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</si>
  <si>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</si>
  <si>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</si>
  <si>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</si>
  <si>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</si>
  <si>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</si>
  <si>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</si>
  <si>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</si>
  <si>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</si>
  <si>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</si>
  <si>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</si>
  <si>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</si>
  <si>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</si>
  <si>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</si>
  <si>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</si>
  <si>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</si>
  <si>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</si>
  <si>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</si>
  <si>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</si>
  <si>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</si>
  <si>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</si>
  <si>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</si>
  <si>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</si>
  <si>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</si>
  <si>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</si>
  <si>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</si>
  <si>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</si>
  <si>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</si>
  <si>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</si>
  <si>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</si>
  <si>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</si>
  <si>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</si>
  <si>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</si>
  <si>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</si>
  <si>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</si>
  <si>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</si>
  <si>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</si>
  <si>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</si>
  <si>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</si>
  <si>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</si>
  <si>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</si>
  <si>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</si>
  <si>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</si>
  <si>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</si>
  <si>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</si>
  <si>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</si>
  <si>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</si>
  <si>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</si>
  <si>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</si>
  <si>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</si>
  <si>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</si>
  <si>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</si>
  <si>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</si>
  <si>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</si>
  <si>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</si>
  <si>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</si>
  <si>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</si>
  <si>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</si>
  <si>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</si>
  <si>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</si>
  <si>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</si>
  <si>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</si>
  <si>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</si>
  <si>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</si>
  <si>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</si>
  <si>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</si>
  <si>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</si>
  <si>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</si>
  <si>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</si>
  <si>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</si>
  <si>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</si>
  <si>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</si>
  <si>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</si>
  <si>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</si>
  <si>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</si>
  <si>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</si>
  <si>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</si>
  <si>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</si>
  <si>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</si>
  <si>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</si>
  <si>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</si>
  <si>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</si>
  <si>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</si>
  <si>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</si>
  <si>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</si>
  <si>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Arquivos(semlinks)</t>
  </si>
  <si>
    <t>http://gestaourbana.prefeitura.sp.gov.br/wp-content/uploads/piu-monitoramento/</t>
  </si>
  <si>
    <t>.pdf</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</si>
  <si>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</si>
  <si>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</si>
  <si>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</si>
  <si>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</si>
  <si>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</si>
  <si>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</si>
  <si>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</si>
  <si>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</si>
  <si>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</si>
  <si>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</si>
  <si>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</si>
  <si>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</si>
  <si>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</si>
  <si>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</si>
  <si>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</si>
  <si>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</si>
  <si>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</si>
  <si>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http://gestaourbana.prefeitura.sp.gov.br/wp-content/uploads/piu-monitoramento/ACT5_ConvocacaoCMPU_2016-09-27.pdf.pdf</t>
  </si>
  <si>
    <t>http://gestaourbana.prefeitura.sp.gov.br/wp-content/uploads/piu-monitoramento/Oficio_PMSP_RetiradaACT.pdf</t>
  </si>
  <si>
    <t>http://gestaourbana.prefeitura.sp.gov.br/wp-content/uploads/piu-monitoramento/CTLU_20180614_Extrato_item_2_05.pdf</t>
  </si>
  <si>
    <t>http://gestaourbana.prefeitura.sp.gov.br/wp-content/uploads/piu-monitoramento/ACT7_PL0581-2016.pdf</t>
  </si>
  <si>
    <t>http://gestaourbana.prefeitura.sp.gov.br/wp-content/uploads/piu-monitoramento/ACT7_PL0581-2016-ANEXOS.pdf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</si>
  <si>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</si>
  <si>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</si>
  <si>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</si>
  <si>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</si>
  <si>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</si>
  <si>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</si>
  <si>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</si>
  <si>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</si>
  <si>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</si>
  <si>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</si>
  <si>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</si>
  <si>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</si>
  <si>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</si>
  <si>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</si>
  <si>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</si>
  <si>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</si>
  <si>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</si>
  <si>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</si>
  <si>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</si>
  <si>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</si>
  <si>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</si>
  <si>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</si>
  <si>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</si>
  <si>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</si>
  <si>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http://gestaourbana.prefeitura.sp.gov.br/wp-content/uploads/piu-monitoramento/nu2_ConvocacaoInstancia_GGOUCFL_2a_RE_convocacao_2018_05_22.pdf</t>
  </si>
  <si>
    <t>http://gestaourbana.prefeitura.sp.gov.br/wp-content/uploads/piu-monitoramento/nu2_ApresentacaoInstancia_GGOUCFL_2a_RE_apresentacao_2018_05_22.pdf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</si>
  <si>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</si>
  <si>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</si>
  <si>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</si>
  <si>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</si>
  <si>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</si>
  <si>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</si>
  <si>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VL2_34_Consulta_DOC</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</si>
  <si>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</si>
  <si>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</si>
  <si>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</si>
  <si>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</si>
  <si>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</si>
  <si>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</si>
  <si>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</si>
  <si>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</si>
  <si>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</si>
  <si>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</si>
  <si>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</si>
  <si>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</si>
  <si>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</si>
  <si>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</si>
  <si>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http://www.prefeitura.sp.gov.br/cidade/secretarias/desestatizacao/projetos/pacaembu/index.php?p=234285</t>
  </si>
  <si>
    <t>http://www.prefeitura.sp.gov.br/cidade/secretarias/urbanismo/noticias/?p=253505</t>
  </si>
  <si>
    <t>PAC6_Parecer_ConsolidacaoMinuta_SPURB</t>
  </si>
  <si>
    <t>PAC6_Parecer_ConsolidacaoMinuta_SPURB_decreto</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</si>
  <si>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</si>
  <si>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</si>
  <si>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</si>
  <si>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</si>
  <si>
    <t>http://gestaourbana.prefeitura.sp.gov.br/estruturacao-territorial/piu/piu-setor-central/</t>
  </si>
  <si>
    <t>Diagnóstico sócio-territorial</t>
  </si>
  <si>
    <t>http://minuta.gestaourbana.prefeitura.sp.gov.br/piu-setor-central/anexos/Diagnostico_Socio-Territorial.pdf</t>
  </si>
  <si>
    <t>http://minuta.gestaourbana.prefeitura.sp.gov.br/piu-setor-central/anexos/Diagnostico_Ambiental.pdf</t>
  </si>
  <si>
    <t>Diagnóstico ambiental</t>
  </si>
  <si>
    <t>http://gestaourbana.prefeitura.sp.gov.br/wp-content/uploads/2018/02/PA-MO.pdf</t>
  </si>
  <si>
    <t>Caderno propostas Planos Regionais Moóca</t>
  </si>
  <si>
    <t>Caderno propostas Planos Regionais Sé</t>
  </si>
  <si>
    <t>http://gestaourbana.prefeitura.sp.gov.br/wp-content/uploads/2018/02/PA-SE.pdf</t>
  </si>
  <si>
    <t>http://www.prefeitura.sp.gov.br/cidade/secretarias/urbanismo/sp_urbanismo/operacoes_urbanas/centro/index.php?p=257994</t>
  </si>
  <si>
    <t>http://www.prefeitura.sp.gov.br/cidade/secretarias/urbanismo/sp_urbanismo/operacoes_urbanas/centro/index.php?p=19621</t>
  </si>
  <si>
    <t>Agenda reuniões Comissão Executiva</t>
  </si>
  <si>
    <t>Agenda reuniões Comissão Executiva (pauta Revisão Operação Urbana Centro)</t>
  </si>
  <si>
    <t>http://gestaourbana.prefeitura.sp.gov.br/wp-content/uploads/2018/02/ANH_ConsultaPublica1_Devolutiva_R01_A.pdf</t>
  </si>
  <si>
    <t>Sistematização das Contribuições</t>
  </si>
  <si>
    <t>2ª Consulta Pública</t>
  </si>
  <si>
    <t>http://gestaourbana.prefeitura.sp.gov.br/estruturacao-territorial/piu/anhembi/</t>
  </si>
  <si>
    <t>http://participe.gestaourbana.prefeitura.sp.gov.br/#/anhembi2</t>
  </si>
  <si>
    <t>Processo Administrativo</t>
  </si>
  <si>
    <t>Processo SEI</t>
  </si>
  <si>
    <t>https://sei.prefeitura.sp.gov.br/sei/modulos/pesquisa/md_pesq_processo_exibir.php?rGf-D8XZF-LuQKZYBQSviuiUCmmg76SUUtcmpNSwrGlWBIvgL3eBU0edb_XNRIzqR0U2_qjZLrrY711epuPlKxkuL3tvHq2a7yIRcjxVhISoqk2Z0hSCL8jg8W9zHM4V</t>
  </si>
  <si>
    <t>http://gestaourbana.prefeitura.sp.gov.br/wp-content/uploads/2018/04/Apresenta%C3%A7%C3%A3o-PIU-VLVL-Audi%C3%AAncia-Econ%C3%B4mico.pdf</t>
  </si>
  <si>
    <t>http://gestaourbana.prefeitura.sp.gov.br/wp-content/uploads/2018/04/TEM%C3%81TICAS-JUR%C3%8DDICO.pdf</t>
  </si>
  <si>
    <t>http://gestaourbana.prefeitura.sp.gov.br/wp-content/uploads/2018/04/PIU_VLVL_RT_apresenta%C3%A7%C3%A3o_planourbanisticoemeioambiente_2018_07_24.pdf</t>
  </si>
  <si>
    <t>30/07/18: Estudos Jurídicos - Lista de presença</t>
  </si>
  <si>
    <t>24/07/18: Plano Urbanístico e Meio Ambiente -  Lista de presença</t>
  </si>
  <si>
    <t>30/07/18: Estudos Jurídicos - Apresentação</t>
  </si>
  <si>
    <t>31/07/18: Estudos Econômicos  - Apresentação</t>
  </si>
  <si>
    <t>02/08/18: Habitação de Interesse Social e Meio Ambiente  - Apresentação</t>
  </si>
  <si>
    <t>24/07/18: Plano Urbanístico e Meio Ambiente - Apresentação</t>
  </si>
  <si>
    <t>http://gestaourbana.prefeitura.sp.gov.br/wp-content/uploads/2018/04/PIU_VLVL_RT_listadeprsen%C3%A7a_planourbanisticoemeioambiente_2018_07_24.pdf</t>
  </si>
  <si>
    <t>http://gestaourbana.prefeitura.sp.gov.br/wp-content/uploads/2018/04/PIU_VLVL_RT_estudosjuridicos_listadepresen%C3%A7a_2018_07_30.pdf.pdf</t>
  </si>
  <si>
    <t>7810.2018/0000257-5</t>
  </si>
  <si>
    <t>https://sei.prefeitura.sp.gov.br/sei/modulos/pesquisa/md_pesq_processo_exibir.php?rGf-D8XZF-LuQKZYBQSviuiUCmmg76SUUtcmpNSwrGlWBIvgL3eBU0edb_XNRIzqR0U2_qjZLrrY711epuPlK4Nru03eTYGHK3qaH40IKh1f0zuWrTbYbU4B8f1_VvfS</t>
  </si>
  <si>
    <t>https://sei.prefeitura.sp.gov.br/sei/modulos/pesquisa/md_pesq_processo_exibir.php?rGf-D8XZF-LuQKZYBQSviuiUCmmg76SUUtcmpNSwrGlWBIvgL3eBU0edb_XNRIzqR0U2_qjZLrrY711epuPlK7kKc4FZwEgbp3Sf85wM97bg3zW3pDxrnVPoW4fBJDcO</t>
  </si>
  <si>
    <t>https://sei.prefeitura.sp.gov.br/sei/modulos/pesquisa/md_pesq_processo_exibir.php?rGf-D8XZF-LuQKZYBQSviuiUCmmg76SUUtcmpNSwrGlWBIvgL3eBU0edb_XNRIzqR0U2_qjZLrrY711epuPlK7_wzZFkCa-QWzdHF7vkMYAI4ZdB2Tb1rGcLvl1Yu0oJ</t>
  </si>
  <si>
    <t>7810.2018/0000331-8</t>
  </si>
  <si>
    <t xml:space="preserve">6068.2018/0000591-9 </t>
  </si>
  <si>
    <t>7810.2018/0000069-6</t>
  </si>
  <si>
    <t>6068.2018/0000595-1</t>
  </si>
  <si>
    <t>https://sei.prefeitura.sp.gov.br/sei/modulos/pesquisa/md_pesq_processo_exibir.php?rGf-D8XZF-LuQKZYBQSviuiUCmmg76SUUtcmpNSwrGlWBIvgL3eBU0edb_XNRIzqR0U2_qjZLrrY711epuPlK0rOXY7UPLzQQqycwvTFwXPO3ccOPbYN3sIVb6KoPFA5</t>
  </si>
  <si>
    <t>https://sei.prefeitura.sp.gov.br/sei/modulos/pesquisa/md_pesq_processo_exibir.php?rGf-D8XZF-LuQKZYBQSviuiUCmmg76SUUtcmpNSwrGlWBIvgL3eBU0edb_XNRIzqR0U2_qjZLrrY711epuPlK0UpHVrbQ1xxnjisDGujdZzHNLH9TIDRqmTUVGRyJe6F</t>
  </si>
  <si>
    <t>https://sei.prefeitura.sp.gov.br/sei/modulos/pesquisa/md_pesq_processo_exibir.php?rGf-D8XZF-LuQKZYBQSviuiUCmmg76SUUtcmpNSwrGlWBIvgL3eBU0edb_XNRIzqR0U2_qjZLrrY711epuPlKwoPiiILjdQNcRVRgNUShOcNLOlTYtv8o0bue_XWzlYI</t>
  </si>
  <si>
    <t>7810.2018/0000588-4</t>
  </si>
  <si>
    <t>https://sei.prefeitura.sp.gov.br/sei/modulos/pesquisa/md_pesq_processo_exibir.php?XJe606xoyp3QxxkeXOtNa0fx5PPdOBVgkXyyCkRr268Y7xoi5fMBgzr21Gi2DD48HqC6CR8GlHl6lm-9YjSC5wbWaWM96zw_nrHejEBTEfYYCFiTmJenP-3fLqE1jm62</t>
  </si>
  <si>
    <t>https://sei.prefeitura.sp.gov.br/sei/modulos/pesquisa/md_pesq_processo_exibir.php?rGf-D8XZF-LuQKZYBQSviuiUCmmg76SUUtcmpNSwrGlWBIvgL3eBU0edb_XNRIzqR0U2_qjZLrrY711epuPlK63j-248cfPDkslHsSl67d3uqwuyf8GU5Th2zDAqqNbP</t>
  </si>
  <si>
    <t>Decreto 58.335/18 - revoga § 2º do artigo 2º do Decreto nº 58.226</t>
  </si>
  <si>
    <t>http://www.docidadesp.imprensaoficial.com.br/NavegaEdicao.aspx?ClipID=2ee94d6df2f2cb4f2b35da7ea211e066&amp;PalavraChave=58.355</t>
  </si>
  <si>
    <t>http://gestaourbana.prefeitura.sp.gov.br/wp-content/uploads/2018/04/PIUVLVL_Tematica_HIS_Densidades.pdf</t>
  </si>
  <si>
    <t>02/08/18: Habitação de Interesse Social e Meio Ambiente  - Lista de presença</t>
  </si>
  <si>
    <t>http://gestaourbana.prefeitura.sp.gov.br/wp-content/uploads/2018/04/PIU__LEOPOLDINA_2018_08_02.pdf.pdf</t>
  </si>
  <si>
    <t>http://gestaourbana.prefeitura.sp.gov.br/wp-content/uploads/2018/04/PIU_VL_ATA_DialogoSocial_PlanoUrbanistico_rev.pdf</t>
  </si>
  <si>
    <t>24/07/18: Plano Urbanístico e Meio Ambiente - Ata da reunião</t>
  </si>
  <si>
    <t>30/07/18: Estudos Jurídicos - Ata da reunião</t>
  </si>
  <si>
    <t>31/07/18: Estudos Econômicos  - Ata da reunião</t>
  </si>
  <si>
    <t>02/08/18: Habitação de Interesse Social e Meio Ambiente  - Ata da reunião</t>
  </si>
  <si>
    <t>http://gestaourbana.prefeitura.sp.gov.br/wp-content/uploads/2018/04/PIU_VL_ATA_DialogoSocial_EstudosJuridicos_rev.pdf</t>
  </si>
  <si>
    <t>http://gestaourbana.prefeitura.sp.gov.br/wp-content/uploads/2018/04/PIU_VL_ATA_DialogoSocial_EstudosEconomicos_rev.pdf</t>
  </si>
  <si>
    <t>http://gestaourbana.prefeitura.sp.gov.br/wp-content/uploads/2018/04/PIU_VL_ATA_DialogoSocial_HIS_Contamina%C3%A7ao_rev.pdf</t>
  </si>
  <si>
    <t>refazer link</t>
  </si>
  <si>
    <t>novos</t>
  </si>
  <si>
    <t>https://www.imprensaoficial.com.br/DO/BuscaDO2001Documento_11_4.aspx?link=/2018/diario%2520oficial%2520cidade%2520de%2520sao%2520paulo/agosto/17/pag_0001_2f411f956384aa45144ed20ca21e6050.pdf&amp;pagina=1&amp;data=17/08/2018&amp;caderno=Di%C3%A1rio%20Oficial%20Cidade%252</t>
  </si>
  <si>
    <t>Decreto Nº 58.368/18</t>
  </si>
  <si>
    <t>7810.2018/0000601-5</t>
  </si>
  <si>
    <t>https://sei.prefeitura.sp.gov.br/sei/modulos/pesquisa/md_pesq_processo_exibir.php?XJe606xoyp3QxxkeXOtNa0fx5PPdOBVgkXyyCkRr268Y7xoi5fMBgzr21Gi2DD48HqC6CR8GlHl6lm-9YjSC55ySWitBFe42qehcL2tw5RfuRGiET7lEfGVT5gdHgHEJ</t>
  </si>
  <si>
    <t>http://documentacao.saopaulo.sp.leg.br/iah/fulltext/leis/L16833.pdf</t>
  </si>
  <si>
    <t>Lei Parque Minhocão</t>
  </si>
  <si>
    <t>Câmara de São Paulo</t>
  </si>
  <si>
    <t>Em prospecção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</si>
  <si>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</si>
  <si>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</si>
  <si>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</si>
  <si>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Email SMUL</t>
  </si>
  <si>
    <t>https://www.prefeitura.sp.gov.br/cidade/secretarias/upload/desenvolvimento_urbano/arquivos/orgaos_colegiados/CMPU/Apresentacoes/51RO.pdf</t>
  </si>
  <si>
    <t xml:space="preserve">23/08/18: Reunião do Conselho Municipal de Política Urbana  (CMPU) - Apresentação </t>
  </si>
  <si>
    <t>11/06/18 Conselho Participativo Moóca</t>
  </si>
  <si>
    <t xml:space="preserve">12/06/18 Mundaréu da Luz </t>
  </si>
  <si>
    <t>20/06/18 Associação Comercial</t>
  </si>
  <si>
    <t>04/07/18 Conselho Participativo Sé</t>
  </si>
  <si>
    <t>http://gestaourbana.prefeitura.sp.gov.br/noticias/prefeitura-lanca-segunda-consulta-publica-para-o-piu-anhembi/</t>
  </si>
  <si>
    <t>Notícia abertura 2ª Consulta Pública</t>
  </si>
  <si>
    <t>https://www.prefeitura.sp.gov.br/cidade/secretarias/urbanismo/noticias/index.php?p=261294</t>
  </si>
  <si>
    <t>Notícia abertura 2ª Consulta Pública - Portal PMSP</t>
  </si>
  <si>
    <t>http://gestaourbana.prefeitura.sp.gov.br/wp-content/uploads/piu-monitoramento/20180704_Lista_presenca_CP_Se.jpg</t>
  </si>
  <si>
    <t>http://gestaourbana.prefeitura.sp.gov.br/wp-content/uploads/piu-monitoramento/20180620_Lista_presenca_ACSP.jpg</t>
  </si>
  <si>
    <t>http://gestaourbana.prefeitura.sp.gov.br/wp-content/uploads/piu-monitoramento/20180612_Lista_presenca_Mudareuluz.jpg</t>
  </si>
  <si>
    <t>http://gestaourbana.prefeitura.sp.gov.br/wp-content/uploads/piu-monitoramento/20180611_Lista_presenca_CP_Mooca.jpg</t>
  </si>
  <si>
    <t>https://gestaourbana.prefeitura.sp.gov.br/wp-content/uploads/2018/02/PIU-Anhembi-ConsultaPublica-2-Devolutiva-1.pdf</t>
  </si>
  <si>
    <t>Devolutiva 2ª Consulta Pública</t>
  </si>
  <si>
    <t>https://gestaourbana.prefeitura.sp.gov.br/wp-content/uploads/2018/02/PIU-Anhembi-Relatorio-Tecnico-Consolidado.pdf</t>
  </si>
  <si>
    <t>Relatório técnico Consolidado (pós 2ª Consulta Pública)</t>
  </si>
  <si>
    <t>https://gestaourbana.prefeitura.sp.gov.br/wp-content/uploads/2018/02/PIU-Anhembi-Minuta-do-Decreto.pdf</t>
  </si>
  <si>
    <t>Minuta Decreto (pós 2ª Consulta Pública)</t>
  </si>
  <si>
    <t>https://gestaourbana.prefeitura.sp.gov.br/wp-content/uploads/2018/02/PIU-Anhembi-P18-MAPA-1.pdf</t>
  </si>
  <si>
    <t>https://gestaourbana.prefeitura.sp.gov.br/wp-content/uploads/2018/02/PIU-Anhembi-P18-MAPA-2.pdf</t>
  </si>
  <si>
    <t>https://gestaourbana.prefeitura.sp.gov.br/wp-content/uploads/2018/02/PIU-Anhembi-P18-MAPA-3.pdf</t>
  </si>
  <si>
    <t>https://gestaourbana.prefeitura.sp.gov.br/wp-content/uploads/2018/02/PIU-Anhembi-P18-MAPA-4.pdf</t>
  </si>
  <si>
    <t>https://gestaourbana.prefeitura.sp.gov.br/wp-content/uploads/2018/02/PIU-Anhembi-Quadro-1-a-4.pdf</t>
  </si>
  <si>
    <t>https://gestaourbana.prefeitura.sp.gov.br/wp-content/uploads/2018/02/PIU-Anhembi-Quadro-5.pdf</t>
  </si>
  <si>
    <t>Minuta Decreto - MAPA 1</t>
  </si>
  <si>
    <t>Minuta Decreto - MAPA 2</t>
  </si>
  <si>
    <t>Minuta Decreto - MAPA 3</t>
  </si>
  <si>
    <t>Minuta Decreto - MAPA 4</t>
  </si>
  <si>
    <t>Minuta Decreto - Quadros 1, 2, 3 e 4</t>
  </si>
  <si>
    <t>Minuta Decreto - Quadro 5</t>
  </si>
  <si>
    <t>https://sei.prefeitura.sp.gov.br/sei/modulos/pesquisa/md_pesq_processo_exibir.php?XJe606xoyp3QxxkeXOtNa0fx5PPdOBVgkXyyCkRr268Y7xoi5fMBgzr21Gi2DD48HqC6CR8GlHl6lm-9YjSC54yGk_ngUU1PJdwdiUq5E_rRIJZ8e_6nNKFcCP1ujd1C</t>
  </si>
  <si>
    <t>7810.2018/0000720-8</t>
  </si>
  <si>
    <t>7810.2018/0000720-8 (SEI - ATL)</t>
  </si>
  <si>
    <t>Arquivos em formato aberto - ver página PIU Anhembi</t>
  </si>
  <si>
    <t>https://gestaourbana.prefeitura.sp.gov.br/estruturacao-territorial/piu/anhembi/</t>
  </si>
  <si>
    <t>https://participe.gestaourbana.prefeitura.sp.gov.br/#/arco-pinheiros</t>
  </si>
  <si>
    <t>Noticia Consulta Pública Inicial</t>
  </si>
  <si>
    <t>https://gestaourbana.prefeitura.sp.gov.br/noticias/contribua-na-consulta-publica-do-piu-arco-pinheiros/</t>
  </si>
  <si>
    <t>http://www.docidadesp.imprensaoficial.com.br/NavegaEdicao.aspx?ClipID=671919f5ef6bc5a9e0b018b3f639073d&amp;PalavraChave=arco%20pinheiros</t>
  </si>
  <si>
    <t>DOM - Consulta Pública Inicial</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</si>
  <si>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</si>
  <si>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</si>
  <si>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https://www.prefeitura.sp.gov.br/cidade/secretarias/upload/desenvolvimento_urbano/sp_urbanismo/op_urbana_CENTRO/2018/REVISAO/20180911Lista_Presenca_Page_1.pdf</t>
  </si>
  <si>
    <t>11/09/18 Reunião com a UMM</t>
  </si>
  <si>
    <t xml:space="preserve">13/09/18 Reunião com a Câmara Temática de Mobilidade à Pé </t>
  </si>
  <si>
    <t>19/09/18 40a Reunião Ordinária do CMTT</t>
  </si>
  <si>
    <t>https://www.prefeitura.sp.gov.br/cidade/secretarias/upload/desenvolvimento_urbano/sp_urbanismo/op_urbana_CENTRO/2018/REVISAO/Lista_01.pdf</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</si>
  <si>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</si>
  <si>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</si>
  <si>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https://www.prefeitura.sp.gov.br/cidade/secretarias/upload/desenvolvimento_urbano/sp_urbanismo/op_urbana_CENTRO/2018/REVISAO/IMG-20181004-WA0001.jpg</t>
  </si>
  <si>
    <t>04/10/2018 Reunião SECOVI (termo de reunião)</t>
  </si>
  <si>
    <t>Noticia Consulta Pública Inicial Prorrogação</t>
  </si>
  <si>
    <t>https://gestaourbana.prefeitura.sp.gov.br/wp-content/uploads/2018/03/PIU_Na%C3%A7oesUnidas_Devolutiva_Consulta_rev1.pdf</t>
  </si>
  <si>
    <t>Devolutiva Consulta Pública Inicial</t>
  </si>
  <si>
    <t>04/10/2018 Reunião SECOVI (apresentação)</t>
  </si>
  <si>
    <t>15/10/2018 Reunião ASBEA (apresentação)</t>
  </si>
  <si>
    <t>15/10/2018 Reunião ASBEA (termo de reunião)</t>
  </si>
  <si>
    <t>https://www.prefeitura.sp.gov.br/cidade/secretarias/upload/desenvolvimento_urbano/sp_urbanismo/op_urbana_CENTRO/2018/REVISAO/PIU_SETOR_CENTRA_lista_presenca_ASBEA_20181015_site.pdf</t>
  </si>
  <si>
    <t>15/10/2018 Reunião ASBEA (lista de presença)</t>
  </si>
  <si>
    <t>https://www.prefeitura.sp.gov.br/cidade/secretarias/urbanismo/sp_urbanismo/operacoes_urbanas/centro/index.php?p=257994</t>
  </si>
  <si>
    <t>Agenda com todas atividades e registros</t>
  </si>
  <si>
    <t>http://gestaourbana.prefeitura.sp.gov.br/wp-content/uploads/piu-monitoramento/PA_20160193579_6/PA 2016-0.193.579-6-p-01-a-62.pdf</t>
  </si>
  <si>
    <t>http://gestaourbana.prefeitura.sp.gov.br/wp-content/uploads/piu-monitoramento/PA_20160193579_6/PA 2016-0.193.579-6-p-384-a-557.pdf</t>
  </si>
  <si>
    <t>http://gestaourbana.prefeitura.sp.gov.br/wp-content/uploads/piu-monitoramento/PA_20160193579_6/PA 2016-0.193.579-6-p-100-a-123.pdf</t>
  </si>
  <si>
    <t>http://gestaourbana.prefeitura.sp.gov.br/wp-content/uploads/piu-monitoramento/PA_20160193579_6/PA 2016-0.193.579-6-p-558-a-580.pdf</t>
  </si>
  <si>
    <t xml:space="preserve">http://gestaourbana.prefeitura.sp.gov.br/wp-content/uploads/piu-monitoramento/PA_20160193579_6/PA 2016-0.193.579-6-p-124-a-156.pdf </t>
  </si>
  <si>
    <t>http://gestaourbana.prefeitura.sp.gov.br/wp-content/uploads/piu-monitoramento/PA_20160193579_6/PA 2016-0.193.579-6-p-581-a-586.pdf</t>
  </si>
  <si>
    <t>http://gestaourbana.prefeitura.sp.gov.br/wp-content/uploads/piu-monitoramento/PA_20160193579_6/PA 2016-0.193.579-6-p-156v-a-157.pdf</t>
  </si>
  <si>
    <t>http://gestaourbana.prefeitura.sp.gov.br/wp-content/uploads/piu-monitoramento/PA_20160193579_6/PA 2016-0.193.579-6-p-62-a-73.pdf</t>
  </si>
  <si>
    <t>http://gestaourbana.prefeitura.sp.gov.br/wp-content/uploads/piu-monitoramento/PA_20160193579_6/PA 2016-0.193.579-6-p-157v-a-244.pdf</t>
  </si>
  <si>
    <t>http://gestaourbana.prefeitura.sp.gov.br/wp-content/uploads/piu-monitoramento/PA_20160193579_6/PA 2016-0.193.579-6-p-74-a-99.pdf</t>
  </si>
  <si>
    <t>http://gestaourbana.prefeitura.sp.gov.br/wp-content/uploads/piu-monitoramento/PA_20160193579_6/PA 2016-0.193.579-6-p-244v-a-371.pdf</t>
  </si>
  <si>
    <t>PA 2016-0.193.579-6 - Parte 1 pgs 01 a 62</t>
  </si>
  <si>
    <t>Parte 2 pgs 62 a 73</t>
  </si>
  <si>
    <t>Parte 3 pgs 74 a 99</t>
  </si>
  <si>
    <t>Parte 4 pgs 100 a 123</t>
  </si>
  <si>
    <t xml:space="preserve">Parte 5 pgs 124 a 156 </t>
  </si>
  <si>
    <t>Parte 9 pgs 384 a 557</t>
  </si>
  <si>
    <t>Parte 10 pgs 558 a 580</t>
  </si>
  <si>
    <t>Parte 11 pgs 581 a 586</t>
  </si>
  <si>
    <t>Parte 6 pgs 156 a 157</t>
  </si>
  <si>
    <t>Parte 7 pgs 157 a 244</t>
  </si>
  <si>
    <t>Parte 8 pgs 244 a 371</t>
  </si>
  <si>
    <t>Devolutiva 2ª Consulta Pública – 1º Bloco</t>
  </si>
  <si>
    <t>https://gestaourbana.prefeitura.sp.gov.br/wp-content/uploads/2018/04/PIU_VL_Devolutiva_Consulta2_Parte1_R1.pdf</t>
  </si>
  <si>
    <t>https://www.prefeitura.sp.gov.br/cidade/secretarias/desestatizacao/noticias/?p=260408</t>
  </si>
  <si>
    <t>https://www.prefeitura.sp.gov.br/cidade/secretarias/desestatizacao/projetos/pacaembu/edital_pacaembu/index.php</t>
  </si>
  <si>
    <t>Republicação dos documentos do Edital de Concessão</t>
  </si>
  <si>
    <t>http://gestaourbana.prefeitura.sp.gov.br/wp-content/uploads/piu-monitoramento/VO1_Parecer_Assessoria_Juridica_SEP_SPURB.pdf</t>
  </si>
  <si>
    <t>http://gestaourbana.prefeitura.sp.gov.br/wp-content/uploads/piu-monitoramento/VO1_Parecer_SEP_SPURB.pdf</t>
  </si>
  <si>
    <t>https://www.prefeitura.sp.gov.br/cidade/secretarias/urbanismo/participacao_social/conselhos_e_orgaos_colegiados/cmpu/index.php?p=266059</t>
  </si>
  <si>
    <t>https://www.imprensaoficial.com.br/DO/BuscaDO2001Documento_11_4.aspx?link=/2018/diario%2520oficial%2520cidade%2520de%2520sao%2520paulo/outubro/23/pag_0017_3bdd82b711a792ca5e0c0f5908ef8669.pdf&amp;pagina=17&amp;data=23/10/2018&amp;caderno=Di%C3%A1rio%20Oficial%20Cidade</t>
  </si>
  <si>
    <t>Convocação CMPU - site SMUL</t>
  </si>
  <si>
    <t>Convocação CMPU - Diário Oficial</t>
  </si>
  <si>
    <t>https://www.prefeitura.sp.gov.br/cidade/secretarias/upload/desenvolvimento_urbano/sp_urbanismo/op_urbana_CENTRO/2018/REVISAO/2018_Ata_Reuniao_ASBEA.pdf</t>
  </si>
  <si>
    <r>
      <t>19/10/2018: Reunião com</t>
    </r>
    <r>
      <rPr>
        <sz val="11"/>
        <color rgb="FF333333"/>
        <rFont val="Arial"/>
        <family val="2"/>
      </rPr>
      <t> </t>
    </r>
    <r>
      <rPr>
        <b/>
        <sz val="11"/>
        <color rgb="FF333333"/>
        <rFont val="Arial"/>
        <family val="2"/>
      </rPr>
      <t>SMDHC (apresentação)</t>
    </r>
  </si>
  <si>
    <r>
      <t>19/10/2018: Reunião com</t>
    </r>
    <r>
      <rPr>
        <sz val="11"/>
        <color rgb="FF333333"/>
        <rFont val="Arial"/>
        <family val="2"/>
      </rPr>
      <t> </t>
    </r>
    <r>
      <rPr>
        <b/>
        <sz val="11"/>
        <color rgb="FF333333"/>
        <rFont val="Arial"/>
        <family val="2"/>
      </rPr>
      <t>SMDHC (termo de reunião)</t>
    </r>
  </si>
  <si>
    <r>
      <t>19/10/2018: Reunião com</t>
    </r>
    <r>
      <rPr>
        <sz val="11"/>
        <color rgb="FF333333"/>
        <rFont val="Arial"/>
        <family val="2"/>
      </rPr>
      <t> </t>
    </r>
    <r>
      <rPr>
        <b/>
        <sz val="11"/>
        <color rgb="FF333333"/>
        <rFont val="Arial"/>
        <family val="2"/>
      </rPr>
      <t>SMDHC (lista de presença)</t>
    </r>
  </si>
  <si>
    <t>https://www.prefeitura.sp.gov.br/cidade/secretarias/upload/urbanismo/spurbanismo/CMH.pdf</t>
  </si>
  <si>
    <t>https://www.prefeitura.sp.gov.br/cidade/secretarias/upload/desenvolvimento_urbano/sp_urbanismo/op_urbana_CENTRO/2018/REVISAO/2018_Ata_Reuniao_Conselhos.pdf</t>
  </si>
  <si>
    <t>https://www.prefeitura.sp.gov.br/cidade/secretarias/upload/desenvolvimento_urbano/sp_urbanismo/op_urbana_CENTRO/2018/REVISAO/20181019_ListaPresenca_site.pdf</t>
  </si>
  <si>
    <t>29/10/2018: Seminário sobre PEUC – Prof. Luciana Royer FAU USP (apresentação)</t>
  </si>
  <si>
    <t>https://www.prefeitura.sp.gov.br/cidade/secretarias/upload/desenvolvimento_urbano/sp_urbanismo/arquivos/Pesquisa_peucfauusp_site.pdf</t>
  </si>
  <si>
    <t>Devolutiva 2ª Consulta Pública – 2º Bloco</t>
  </si>
  <si>
    <t>https://gestaourbana.prefeitura.sp.gov.br/wp-content/uploads/2018/04/PIUVLVL_Consulta2_ListaContribui%C3%A7oes.xls</t>
  </si>
  <si>
    <t>Contribuições recebidas 2ª Consulta Pública</t>
  </si>
  <si>
    <t>https://www.prefeitura.sp.gov.br/cidade/secretarias/upload/desenvolvimento_urbano/sp_urbanismo/arquivos/PIU_2018_11_05_GERAL.pdf</t>
  </si>
  <si>
    <t>06/11/2018 Reunião Universidades - Mackenzie  (apresentação 1)</t>
  </si>
  <si>
    <t>https://www.prefeitura.sp.gov.br/cidade/secretarias/upload/desenvolvimento_urbano/sp_urbanismo/arquivos/PIU_2018_11_06_PRIT.pdf</t>
  </si>
  <si>
    <t>Consulta Pública Minuta de Projeto de Lei</t>
  </si>
  <si>
    <t>23/11/2018 Reunião Universidades - São Judas Tadeu</t>
  </si>
  <si>
    <t>06/11/2018 Reunião Universidades - Mackenzie (apresentação 2)</t>
  </si>
  <si>
    <t xml:space="preserve">22/10/2018 Divulgação </t>
  </si>
  <si>
    <t>22/10/2018 Apresentação</t>
  </si>
  <si>
    <t>22/10/2018 Lista de Presença</t>
  </si>
  <si>
    <t>22/10/2018 Vídeo Youtube</t>
  </si>
  <si>
    <t>22/10/2018  Ata</t>
  </si>
  <si>
    <t>11/12/2018 Pauta: apresentação da minuta do PL</t>
  </si>
  <si>
    <t>https://gestaourbana.prefeitura.sp.gov.br/wp-content/uploads/2018/04/Devolutiva_PIUVL_27-11-18.pdf</t>
  </si>
  <si>
    <t>cancelada</t>
  </si>
  <si>
    <t>https://sei.prefeitura.sp.gov.br/sei/modulos/pesquisa/md_pesq_processo_exibir.php?rGf-D8XZF-LuQKZYBQSviuiUCmmg76SUUtcmpNSwrGlWBIvgL3eBU0edb_XNRIzqR0U2_qjZLrrY711epuPlK1QV-3ri6bKVe9qoB5gQ-Q258tlDslVnjam3rnqD-566</t>
  </si>
  <si>
    <t>27/11/2018 Ata reunião DEVOLUTIVA</t>
  </si>
  <si>
    <t>https://gestaourbana.prefeitura.sp.gov.br/wp-content/uploads/2018/04/PIU_VL_ATA_Devolutiva_Consulta2_27112018-R2.pdf</t>
  </si>
  <si>
    <t>https://gestaourbana.prefeitura.sp.gov.br/wp-content/uploads/2018/04/PIU_VL_Devolutiva_Consulta2_Parte2_R2.pdf</t>
  </si>
  <si>
    <t>27/11/2018 Lista de presença DEVOLUTIVA</t>
  </si>
  <si>
    <t>https://gestaourbana.prefeitura.sp.gov.br/wp-content/uploads/2018/04/PIU_VL_listadepresen%C3%A7a_2018_11_27_.pdf</t>
  </si>
  <si>
    <t>27/11/2018 Apresentação DEVOLUTIVA</t>
  </si>
  <si>
    <t>7810.2018/0000072-6</t>
  </si>
  <si>
    <t>7810.2018/0001045-4</t>
  </si>
  <si>
    <t>https://sei.prefeitura.sp.gov.br/sei/modulos/pesquisa/md_pesq_processo_exibir.php?XJe606xoyp3QxxkeXOtNa0fx5PPdOBVgkXyyCkRr268Y7xoi5fMBgzr21Gi2DD48HqC6CR8GlHl6lm-9YjSC51VAWR8kxmAAmKDLbdaxtJ8ep7geW-astQ3KwMhzobL4</t>
  </si>
  <si>
    <t>Arquivo KML</t>
  </si>
  <si>
    <t>Arquivo SHP</t>
  </si>
  <si>
    <t>20180904_PIUs_gestao_urbana_44-ELEVADO</t>
  </si>
  <si>
    <t>\\spurbsp01\PIUs_Monitoramento\03_Controle Territorial\BD_Geo\kml</t>
  </si>
  <si>
    <t>Descrição das atualizações</t>
  </si>
  <si>
    <t>Inserido na página do Monitoramento</t>
  </si>
  <si>
    <t>20180205_PIUs_gestao_urbana</t>
  </si>
  <si>
    <t>ID PIU Elevado João Goulart passou a ser 20, e PIU Terminal AE Carvalho, 44; Esse arquivo foi feito só para atualizar o kml do Gestão Urbana. Agora só terá o ID e o nome do PIU, pois o restante das informações está vinculado ao banco</t>
  </si>
  <si>
    <t>PIUs: Todos</t>
  </si>
  <si>
    <t>0_</t>
  </si>
  <si>
    <t>http://www.prefeitura.sp.gov.br/cidade/secretarias/upload/urbanismo/spurbanismo/CE_OUCentro_28a_RE_apresentacao_2018_11_30_v1.pdf</t>
  </si>
  <si>
    <t>https://www.prefeitura.sp.gov.br/cidade/secretarias/upload/desenvolvimento_urbano/sp_urbanismo/op_urbana_CENTRO/2018/REVISAO/Lista_presenca_28RE_OUCentro.pdf</t>
  </si>
  <si>
    <r>
      <t>05/12/2018 – </t>
    </r>
    <r>
      <rPr>
        <b/>
        <sz val="11"/>
        <color rgb="FF333333"/>
        <rFont val="Arial"/>
        <family val="2"/>
      </rPr>
      <t> </t>
    </r>
    <r>
      <rPr>
        <sz val="11"/>
        <color rgb="FF333333"/>
        <rFont val="Arial"/>
        <family val="2"/>
      </rPr>
      <t>Encontro sobre Transferência de Potencial Construtivo dentro da Operação Urbana Centro: Apresentação</t>
    </r>
  </si>
  <si>
    <r>
      <t>05/12/2018 – </t>
    </r>
    <r>
      <rPr>
        <b/>
        <sz val="11"/>
        <color rgb="FF333333"/>
        <rFont val="Arial"/>
        <family val="2"/>
      </rPr>
      <t> </t>
    </r>
    <r>
      <rPr>
        <sz val="11"/>
        <color rgb="FF333333"/>
        <rFont val="Arial"/>
        <family val="2"/>
      </rPr>
      <t xml:space="preserve">Encontro sobre Transferência de Potencial Construtivo dentro da Operação Urbana Centro: Foto 1 </t>
    </r>
  </si>
  <si>
    <t>05/12/2018 –  Encontro sobre Transferência de Potencial Construtivo dentro da Operação Urbana Centro: Foto 2</t>
  </si>
  <si>
    <t>05/12/2018 –  Encontro sobre Transferência de Potencial Construtivo dentro da Operação Urbana Centro: Foto 3</t>
  </si>
  <si>
    <t>04/12/2018 - Recebimento das contribuições da Associação Comercial de São Paulo</t>
  </si>
  <si>
    <t>30/11/ 2018 – 28ª Reunião Extraordinária da Comissão Executiva da OU Centro: Lista de presença</t>
  </si>
  <si>
    <t>30/11/ 2018 – 28ª Reunião Extraordinária da Comissão Executiva da OU Centro: Apresentação</t>
  </si>
  <si>
    <t>https://www.prefeitura.sp.gov.br/cidade/secretarias/upload/desenvolvimento_urbano/sp_urbanismo/op_urbana_CENTRO/2018/REVISAO/TDC-InstitutoEngenharia_A.pdf</t>
  </si>
  <si>
    <t>https://www.prefeitura.sp.gov.br/cidade/secretarias/upload/desenvolvimento_urbano/sp_urbanismo/op_urbana_CENTRO/2018/REVISAO/IMG-20181205-WA0000.jpg</t>
  </si>
  <si>
    <t>https://www.prefeitura.sp.gov.br/cidade/secretarias/upload/desenvolvimento_urbano/sp_urbanismo/op_urbana_CENTRO/2018/REVISAO/IMG-20181205-WA0002.jpg</t>
  </si>
  <si>
    <t>https://www.prefeitura.sp.gov.br/cidade/secretarias/upload/desenvolvimento_urbano/sp_urbanismo/op_urbana_CENTRO/2018/REVISAO/IMG-20181205-WA0001.jpg</t>
  </si>
  <si>
    <t>12/12/2018 – Reunião com SECOVI / ABRAINC: Apresentação</t>
  </si>
  <si>
    <t>12/12/2018 – Reunião com SECOVI / ABRAINC: Termo de Reunião</t>
  </si>
  <si>
    <t>12/12/2018 – Reunião com SECOVI / ABRAINC: Lista de presença</t>
  </si>
  <si>
    <t>https://www.prefeitura.sp.gov.br/cidade/secretarias/upload/desenvolvimento_urbano/sp_urbanismo/op_urbana_CENTRO/2018/REVISAO/Sugest%C3%B5es%20Setor%20Imobili%C3%A1rio.pdf</t>
  </si>
  <si>
    <t>https://www.prefeitura.sp.gov.br/cidade/secretarias/upload/desenvolvimento_urbano/sp_urbanismo/op_urbana_CENTRO/2019/Revisao_OUCentro/PIU_SETOR_CENTRAL_termo_reuniao_SECOVI_2018_12_12.pdf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</si>
  <si>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</si>
  <si>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https://www.prefeitura.sp.gov.br/cidade/secretarias/upload/desenvolvimento_urbano/sp_urbanismo/op_urbana_CENTRO/2019/Revisao_OUCentro/TDC_PIUSetor_Central.pdf</t>
  </si>
  <si>
    <t>04/02/2019 – Reunião Temática referente a Transferência do Potencial Construtivo: Apresentação 1</t>
  </si>
  <si>
    <t>04/02/2019 – Reunião Temática referente a Transferência do Potencial Construtivo: Apresentação 2</t>
  </si>
  <si>
    <t>04/02/2019 – Reunião Temática referente a Transferência do Potencial Construtivo: Lista de presença</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</si>
  <si>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</si>
  <si>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</si>
  <si>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</si>
  <si>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Decreto 58.623/2018</t>
  </si>
  <si>
    <t>Imprensa oficial</t>
  </si>
  <si>
    <t>http://diariooficial.imprensaoficial.com.br/nav_cidade/index.asp?c=1&amp;e=20181129&amp;p=1&amp;clipID=6db13a75a0c66403f3c18ff8981e62da</t>
  </si>
  <si>
    <t xml:space="preserve">Contrato FUNDURB </t>
  </si>
  <si>
    <t xml:space="preserve">SEI 7810.2019/0000090-6 </t>
  </si>
  <si>
    <t>https://sei.prefeitura.sp.gov.br/sei/modulos/pesquisa/md_pesq_processo_exibir.php?XJe606xoyp3QxxkeXOtNa0fx5PPdOBVgkXyyCkRr268Y7xoi5fMBgzr21Gi2DD48HqC6CR8GlHl6lm-9YjSC514U4bTsYkOj7gxDsusUhz3WkfwwJ7ik4wNXTrUYwk8J</t>
  </si>
  <si>
    <t>http://processos.prefeitura.sp.gov.br/Forms/consultarProcessos.aspx#!</t>
  </si>
  <si>
    <t>PA 2017-0.150.852-0 (Proposição privada)</t>
  </si>
  <si>
    <t>SIMPROC</t>
  </si>
  <si>
    <t>Parecer SMUL-AJ</t>
  </si>
  <si>
    <t>https://sei.prefeitura.sp.gov.br/sei/modulos/pesquisa/md_pesq_documento_consulta_externa.php?mBbOCb_2AS_khM_ZysW23nzM42CP0KQFwPO_BlTkMtgUQNYq1GgTEcX8ur4yt8YFnjO_D18UJZsk2ZQjwDuPQniODLwHW2HZLj7d21ig5nMLso5dv2LxnD0IUB0Xk-tB</t>
  </si>
  <si>
    <t>https://www.prefeitura.sp.gov.br/cidade/secretarias/desestatizacao/projetos/sp_turis/alienacao/index.php?p=270668</t>
  </si>
  <si>
    <t>Noticia Edital de Licitação</t>
  </si>
  <si>
    <t>https://www.prefeitura.sp.gov.br/cidade/secretarias/desestatizacao/projetos/pacaembu/edital_pacaembu/index.php?p=260406</t>
  </si>
  <si>
    <t>Republicação do Edital de concessão (08/02/2019)</t>
  </si>
  <si>
    <t>Notícia Republicação do Edital de Concessão (24/10/18)</t>
  </si>
  <si>
    <t>Página da Concessão (24/10/18)</t>
  </si>
  <si>
    <t>Edital de Concessão (16/05/18)</t>
  </si>
  <si>
    <t>Notícia Consulta Pública Edital de Concessão (28/03/18)</t>
  </si>
  <si>
    <t>Estudos para elaboração do Edital Concessão  (16/05/18)</t>
  </si>
  <si>
    <t xml:space="preserve">Ata Audiência Pública Edital de Concessão (20/04/2018) </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</si>
  <si>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</si>
  <si>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</si>
  <si>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</si>
  <si>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https://sei.prefeitura.sp.gov.br/sei/modulos/pesquisa/md_pesq_documento_consulta_externa.php?mBbOCb_2AS_khM_ZysW23nzM42CP0KQFwPO_BlTkMthZikiq9kuNTmldg0m0NLuCbvPK4KL25cOuv_vel2MQx3OlM2E_PYH2tKqBkJ6IkLfc4T1DnbHiqgxDfDof5v0q</t>
  </si>
  <si>
    <t>https://sei.prefeitura.sp.gov.br/sei/modulos/pesquisa/md_pesq_documento_consulta_externa.php?mBbOCb_2AS_khM_ZysW23nzM42CP0KQFwPO_BlTkMtilDWIkKH8zSVG6qOIohPeZnFmWkK1kg5IclfHd-8lPf2cjBjInJEpOjauRl0RX-3e-78rTBRtu2NIrB4M5Z5Jx</t>
  </si>
  <si>
    <t>Parecer SMUL-PLANURBE</t>
  </si>
  <si>
    <t>https://sei.prefeitura.sp.gov.br/sei/modulos/pesquisa/md_pesq_documento_consulta_externa.php?mBbOCb_2AS_khM_ZysW23nzM42CP0KQFwPO_BlTkMtiLykQk7FqtT2_k4qgBuo44pITi4E8GzBhZUuTbI9ozA39Yb1KvgRhMK05jBS9ZGmTY-cREsVN-K7IPWowh0w93</t>
  </si>
  <si>
    <t>Parecer SMUL-DEUSO  (Etapa 1)</t>
  </si>
  <si>
    <t>Despacho Autorizatório SMUL-Gabinete</t>
  </si>
  <si>
    <t>https://gestaourbana.prefeitura.sp.gov.br/noticias/prefeitura-realiza-terceira-audiencia-publica-para-debater-o-piu-vila-leopoldina-villa-lobos/</t>
  </si>
  <si>
    <t>http://www.docidadesp.imprensaoficial.com.br/NavegaEdicao.aspx?ClipID=f7f4039eb4f30491505f885c6d878144&amp;PalavraChave=Vila%20Leopoldina</t>
  </si>
  <si>
    <t>12/03/2019 - Reunião Conselho Participativo da Lapa</t>
  </si>
  <si>
    <t>http://www.docidadesp.imprensaoficial.com.br/NavegaEdicao.aspx?ClipID=90d016732e03793758fdeb204d78c12f&amp;PalavraChave=Vila%20Leopoldina</t>
  </si>
  <si>
    <t>14/03/2019 - Divulgação Audiência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</si>
  <si>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</si>
  <si>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</si>
  <si>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</si>
  <si>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</si>
  <si>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http://www.docidadesp.imprensaoficial.com.br/NavegaEdicao.aspx?ClipId=67MVE58951QH6e2DLPJ13MS1T9P</t>
  </si>
  <si>
    <t>Pedido de esclarecimentos Masterplan (pg 81 DOC)</t>
  </si>
  <si>
    <t>http://www.docidadesp.imprensaoficial.com.br/NavegaEdicao.aspx?ClipID=AOGJCF1QB4KP9eFBTL8TVA0KDIE&amp;PalavraChave=2017-0.154.918-9</t>
  </si>
  <si>
    <t>Deferimento "Plano de Urbanização da ZOE-Perus" (pg 25 DOC)</t>
  </si>
  <si>
    <t>https://participe.gestaourbana.prefeitura.sp.gov.br/#/vila-leopoldina-projeto-de-lei</t>
  </si>
  <si>
    <t>Abertura Consulta Pública MINUTA</t>
  </si>
  <si>
    <t>Consulta Pública MINUTA</t>
  </si>
  <si>
    <t>14/03/2019 - PPT Audiência</t>
  </si>
  <si>
    <t>14/03/2019 - Noticia pós Audiência</t>
  </si>
  <si>
    <t>https://gestaourbana.prefeitura.sp.gov.br/noticias/terceira-audiencia-publica-do-piu-vila-leopoldina-villa-lobos-discute-conteudo-final-do-projeto/</t>
  </si>
  <si>
    <t>https://gestaourbana.prefeitura.sp.gov.br/wp-content/uploads/2018/04/02_PIU_VL_AUDIENCIA_R_14-03-2019.pdf</t>
  </si>
  <si>
    <t>Sistematização das contribuições - Consulta MINUTA</t>
  </si>
  <si>
    <t>https://gestaourbana.prefeitura.sp.gov.br/wp-content/uploads/2018/04/PIU_VL_Consula3_ListaContribuicoes.xls</t>
  </si>
  <si>
    <t>https://esaj.tjsp.jus.br/cposg/show.do?processo.foro=990&amp;processo.codigo=RI00513JK0000#</t>
  </si>
  <si>
    <t>Suspensão Judicial</t>
  </si>
  <si>
    <t>TJSP</t>
  </si>
  <si>
    <t>https://www.prefeitura.sp.gov.br/cidade/secretarias/governo/projetos/desestatizacao/terminais_de_onibus_urbano/edital_terminais_de_onibus_urbano/concessoes_terminais__de_onibus_urbano/index.php?p=268824</t>
  </si>
  <si>
    <t>Suspensão Concessão - SEI 6071.2018/0000148-0</t>
  </si>
  <si>
    <t>PMSP</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</si>
  <si>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</si>
  <si>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</si>
  <si>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Despacho Autorizatório SMDU-Gabinete (pg 19)</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</si>
  <si>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</si>
  <si>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</si>
  <si>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Parecer SMDU-PLANURBE</t>
  </si>
  <si>
    <t xml:space="preserve">Parecer SMDU-DEUSO </t>
  </si>
  <si>
    <t>Parecer SMDU-AJ</t>
  </si>
  <si>
    <t>https://participe.gestaourbana.prefeitura.sp.gov.br/arco-pinheiros-2</t>
  </si>
  <si>
    <t>Cronograma Processo Participativo</t>
  </si>
  <si>
    <t>https://gestaourbana.prefeitura.sp.gov.br/piu-arco-pinheiros/</t>
  </si>
  <si>
    <t>https://sei.prefeitura.sp.gov.br/sei/modulos/pesquisa/md_pesq_documento_consulta_externa.php?mBbOCb_2AS_khM_ZysW23nzM42CP0KQFwPO_BlTkMtiWbb7F0MlNBLRW3qQ2g3KHzFrEXW1nzJsB1lzfMqs3t4iKre1WnQCnCLh8wLR1T2tv1WKAvxImuEygDyXF3NCw</t>
  </si>
  <si>
    <t>Memorando de abertura PIU</t>
  </si>
  <si>
    <t>https://sei.prefeitura.sp.gov.br/sei/modulos/pesquisa/md_pesq_processo_exibir.php?XJe606xoyp3QxxkeXOtNa0fx5PPdOBVgkXyyCkRr268Y7xoi5fMBgzr21Gi2DD48HqC6CR8GlHl6lm-9YjSC5537PKBGCRO19sDm0Thny0R2p7fVWidm9Cuws0oiTedW</t>
  </si>
  <si>
    <t>SEI 6068.2019/0001700-5</t>
  </si>
  <si>
    <t>Minhocão</t>
  </si>
  <si>
    <t>https://www.prefeitura.sp.gov.br/cidade/secretarias/urbanismo/participacao_social/conselhos_e_orgaos_colegiados/cmpu/index.php?p=275204</t>
  </si>
  <si>
    <t>Contribuições Consulta Pública MINUTA</t>
  </si>
  <si>
    <t>23/04/19 Lista Presença - Reunião devolutiva sobre a 3ª consulta pública</t>
  </si>
  <si>
    <t>23/04/19 PPT - Reunião devolutiva sobre a 3ª consulta pública</t>
  </si>
  <si>
    <t>23/04/19 Ata - Reunião devolutiva sobre a 3ª consulta pública</t>
  </si>
  <si>
    <t>https://gestaourbana.prefeitura.sp.gov.br/wp-content/uploads/2018/04/DEVOLUTIVA_PIUVL_3a_consulta_23.04.pdf</t>
  </si>
  <si>
    <t>https://gestaourbana.prefeitura.sp.gov.br/wp-content/uploads/2018/04/PIU_VLVL_reuniaodevolutiva_list.pdf</t>
  </si>
  <si>
    <t>https://gestaourbana.prefeitura.sp.gov.br/wp-content/uploads/2018/04/PIU_VL_ATA_Devolutiva_23042019.R0.pdf</t>
  </si>
  <si>
    <t>Abertura Consulta Pública CADERNO</t>
  </si>
  <si>
    <t>https://gestaourbana.prefeitura.sp.gov.br/noticias/plano-urbanistico-para-regiao-central-e-apresentado-em-consulta-publica/</t>
  </si>
  <si>
    <t>Consulta Pública CADERNO</t>
  </si>
  <si>
    <t>https://participe.gestaourbana.prefeitura.sp.gov.br/setor-central-2</t>
  </si>
  <si>
    <t>https://gestaourbana.prefeitura.sp.gov.br/estruturacao-territorial/piu/piu-setor-central/</t>
  </si>
  <si>
    <t>07/05/2019 – Reunião Empresarial e Setor Imobiliário</t>
  </si>
  <si>
    <t>08/05/2019 – Reuniões Movimentos de Moradia</t>
  </si>
  <si>
    <t>08/05/2019 – GG OUCAB Informe Consulta Pública</t>
  </si>
  <si>
    <t>10/05/2019 – Reunião Setor Acadêmico</t>
  </si>
  <si>
    <t>https://www.prefeitura.sp.gov.br/cidade/secretarias/urbanismo/participacao_social/conselhos_e_orgaos_colegiados/cmpu/index.php?p=275707</t>
  </si>
  <si>
    <t>02/05/2019 – Diálogo C.P.M + CADES SUB Pinheiros</t>
  </si>
  <si>
    <t>09/05/2019 – Diálogo Colegiado C.P.M + CADES</t>
  </si>
  <si>
    <t>30/04/2019 - Informe na 55a. Reunião CMPU</t>
  </si>
  <si>
    <t>23/04/2019 - Diálogos C.P.M + CADES</t>
  </si>
  <si>
    <t>Noticia abertura consulta</t>
  </si>
  <si>
    <t>https://gestaourbana.prefeitura.sp.gov.br/noticias/prefeitura-inicia-uma-nova-etapa-de-discussao-do-parque-minhocao/</t>
  </si>
  <si>
    <t>Texto da Consulta Pública Fase Inicial</t>
  </si>
  <si>
    <t>https://participe.gestaourbana.prefeitura.sp.gov.br/parque-minhocao</t>
  </si>
  <si>
    <t>https://www.prefeitura.sp.gov.br/cidade/secretarias/upload/desenvolvimento_urbano/PIU%20MINHOCAO.pdf</t>
  </si>
  <si>
    <t>Site SMDU</t>
  </si>
  <si>
    <t>PPT CMPU</t>
  </si>
  <si>
    <t>Extrato CMPU</t>
  </si>
  <si>
    <t>15/05/2019 – Reunião Temática Infraestrutura Cicloviária</t>
  </si>
  <si>
    <t>06/06/2019 – Diálogo C.P.M+CADES, Subprefeituras Butantã, Lapa e Pinheiros</t>
  </si>
  <si>
    <t>13/06/2019 – CTLU</t>
  </si>
  <si>
    <t>17/06/2019 – Audiência Pública - Investe SP</t>
  </si>
  <si>
    <t>3ª Consulta Pública - Minuta do PL</t>
  </si>
  <si>
    <t>13/06/2019 – Audiência Pública - Igreja Batista</t>
  </si>
  <si>
    <t>http://www.docidadesp.imprensaoficial.com.br/NavegaEdicao.aspx?ClipID=f6c886a3f578b9787cd80d0cfa0b3821&amp;PalavraChave=arco%20pinheiros</t>
  </si>
  <si>
    <t>http://www.docidadesp.imprensaoficial.com.br/NavegaEdicao.aspx?ClipID=3f3bce2f0bfdce608ec2a2410dbcf758&amp;PalavraChave=arco+pinheiros</t>
  </si>
  <si>
    <t>05/06/2019 – Diálogo SECOVI</t>
  </si>
  <si>
    <t>11/06/2019 – 1ª Audiência Pública</t>
  </si>
  <si>
    <t>https://sei.prefeitura.sp.gov.br/sei/modulos/pesquisa/md_pesq_documento_consulta_externa.php?mBbOCb_2AS_khM_ZysW23nzM42CP0KQFwPO_BlTkMtjf034FQ3B0zd79z0EMnOOmPTx1zmgFEKu81GWyQdDqg2uCA9h_UVI7QhVCVbJ_7-Jm6ozd5wHhqCJMz6abRrD2</t>
  </si>
  <si>
    <t>Despacho Autorizatório SMDU-Gabinete</t>
  </si>
  <si>
    <t>https://gestaourbana.prefeitura.sp.gov.br/wp-content/uploads/2018/04/PIU_VL_Devolutiva_Consulta3.pdf</t>
  </si>
  <si>
    <t>Devolutiva 3a. Consulta Pública</t>
  </si>
  <si>
    <t>18/06/2019 – Audiência Pública Habitação e Polos Comerciais</t>
  </si>
  <si>
    <t>https://gestaourbana.prefeitura.sp.gov.br/noticias/audiencia-publica-para-debater-piu-setor-central-acontece-dia-18-de-junho/</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</si>
  <si>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</si>
  <si>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</si>
  <si>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</si>
  <si>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</si>
  <si>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https://www.prefeitura.sp.gov.br/cidade/secretarias/urbanismo/participacao_social/conselhos_e_orgaos_colegiados/cmpu/index.php?p=278259</t>
  </si>
  <si>
    <t>19/06/2019 – CMPU - PAUTA - Reunião Devolutiva</t>
  </si>
  <si>
    <t>https://www.prefeitura.sp.gov.br/cidade/secretarias/urbanismo/participacao_social/conselhos_e_orgaos_colegiados/cmpu/index.php?p=278796</t>
  </si>
  <si>
    <t>19/06/2019 – CMPU extrato</t>
  </si>
  <si>
    <t>https://sei.prefeitura.sp.gov.br/sei/modulos/pesquisa/md_pesq_processo_exibir.php?XJe606xoyp3QxxkeXOtNa0fx5PPdOBVgkXyyCkRr268Y7xoi5fMBgzr21Gi2DD48HqC6CR8GlHl6lm-9YjSC59VPZufICE50M7M6ZoGfH7cGmUQIj9YfSd5Xq34Q7oaA</t>
  </si>
  <si>
    <t>19/06/2019 – CMPU - PPT - Reunião Devolutiva</t>
  </si>
  <si>
    <t>https://sei.prefeitura.sp.gov.br/sei/modulos/pesquisa/md_pesq_documento_consulta_externa.php?mBbOCb_2AS_khM_ZysW23nzM42CP0KQFwPO_BlTkMtimw5zyDA4wRbvDKCCdcUtu79ePn4oywpeedTi-wFIU8S51wSxyGLvM0n6-gnkUIchIvllKVx0j0glSiX1A4ZDb</t>
  </si>
  <si>
    <t>Exposição de Motivos - envio PL</t>
  </si>
  <si>
    <t>http://www.docidadesp.imprensaoficial.com.br/NavegaEdicao.aspx?ClipID=ef864099af32403f25cd52722542026a&amp;PalavraChave=PIU%20vila%20leopoldina</t>
  </si>
  <si>
    <t>PORTARIA Nº 101/SEHAB.G/2019: Constituição dos Conselhos Gestores das ZEIS 1 - C006 “Conjunto e Ocupação do Térreo Madeirite”; ZEIS 1 - C082 “Da Linha”; ZEIS 1 -C227 “Japiaçu / Do Nove”</t>
  </si>
  <si>
    <t>http://splegisconsulta.camara.sp.gov.br/Pesquisa/DetailsDetalhado?COD_MTRA_LEGL=1&amp;ANO_PCSS_CMSP=2019&amp;COD_PCSS_CMSP=428</t>
  </si>
  <si>
    <t>Site CMSP</t>
  </si>
  <si>
    <t>http://splegisconsulta.camara.sp.gov.br/Pesquisa/DetailsDetalhado?COD_MTRA_LEGL=1&amp;ANO_PCSS_CMSP=2019&amp;COD_PCSS_CMSP=427</t>
  </si>
  <si>
    <t>PL 427/19 - site Câmara de São Paulo</t>
  </si>
  <si>
    <t>PL 428/19 - site Câmara de São Paulo</t>
  </si>
  <si>
    <t>https://gestaourbana.prefeitura.sp.gov.br/wp-content/uploads/2018/09/ACP_P3_Parte3_Nota-Tecnica.pdf</t>
  </si>
  <si>
    <t>Nota Técnica - Consolidação do PL</t>
  </si>
  <si>
    <t>Arquivos do PL (texto, quadros e mapas)</t>
  </si>
  <si>
    <t>SEI ATL: 7810.2019/0000570-3</t>
  </si>
  <si>
    <t>https://sei.prefeitura.sp.gov.br/sei/modulos/pesquisa/md_pesq_documento_consulta_externa.php?mBbOCb_2AS_khM_ZysW23nzM42CP0KQFwPO_BlTkMtj7hRqhV_SNt9NfzWAmWxciZCF5o61-W3QAjdt_iraFzMq5MP42AOjFgeUxW-6SIq59S_pW0WBA70DyDwqwkxVM</t>
  </si>
  <si>
    <t>Sistematização da Devolutiva</t>
  </si>
  <si>
    <t>Contribuições da 2a. Consulta Pública</t>
  </si>
  <si>
    <t>03/07/2019 – Audiência Pública Patrimônio e Gestão Participativa</t>
  </si>
  <si>
    <t>10/06/2019 – Reunião Temática Polos econômicos e Produção Imobiliária</t>
  </si>
  <si>
    <t>06/08/2019 – Audiência Pública Patrimônio Histórico e Produção Imobiliária</t>
  </si>
  <si>
    <t>18/06/2019 – ATA Audiência Pública Habitação e Polos Comerciais</t>
  </si>
  <si>
    <t>03/07/2019 – ATA Audiência Pública Patrimônio e Gestão Participativa</t>
  </si>
  <si>
    <t>10/06/2019 – ATA Reunião Temática Polos econômicos e Produção Imobiliária</t>
  </si>
  <si>
    <t>18/06/2019 – PPT Audiência Pública Habitação e Polos Comerciais</t>
  </si>
  <si>
    <t>03/07/2019 – PPT Audiência Pública Patrimônio e Gestão Participativa</t>
  </si>
  <si>
    <t>10/06/2019 – PPT Reunião Temática Polos econômicos e Produção Imobiliária</t>
  </si>
  <si>
    <t>18/06/2019 – Lista de presença - Audiência Pública Habitação e Polos Comerciais</t>
  </si>
  <si>
    <t>03/07/2019 – Lista de presença -  Audiência Pública Patrimônio e Gestão Participativa</t>
  </si>
  <si>
    <t>10/06/2019 – Lista de presença -  Reunião Temática Polos econômicos e Produção Imobiliária</t>
  </si>
  <si>
    <t>https://gestaourbana.prefeitura.sp.gov.br/wp-content/uploads/2018/07/PIUSEC_1_AUDIENCIAS_PUBLICAS_2019_06_18.pdf</t>
  </si>
  <si>
    <t>https://gestaourbana.prefeitura.sp.gov.br/wp-content/uploads/2018/07/PIU_setor_central_apresentacao_2019_07_03-1.pdf</t>
  </si>
  <si>
    <t>https://gestaourbana.prefeitura.sp.gov.br/wp-content/uploads/2018/07/PIU_setor_central_apresentacao_2019_08_06.pdf</t>
  </si>
  <si>
    <t>https://gestaourbana.prefeitura.sp.gov.br/wp-content/uploads/2018/07/PIU_setor_central_ata_audiencia_2019_06_18.pdf</t>
  </si>
  <si>
    <t>https://gestaourbana.prefeitura.sp.gov.br/wp-content/uploads/2018/07/PIU_setor_central_ata_2019_07_03.pdf</t>
  </si>
  <si>
    <t>https://gestaourbana.prefeitura.sp.gov.br/wp-content/uploads/2018/07/PIU_setor_central_lista_presenca_sem_contatos_2019_07_03.pdf</t>
  </si>
  <si>
    <t>https://gestaourbana.prefeitura.sp.gov.br/wp-content/uploads/2018/07/PIU_setor_central_lista_presenca_2019_06_18_edit.pdf</t>
  </si>
  <si>
    <t>https://gestaourbana.prefeitura.sp.gov.br/wp-content/uploads/2018/07/PIU_setor_central_lista_presenca_2019_08_06_site.pdf</t>
  </si>
  <si>
    <t>18/06/2019 – Quadro Contribuições - Audiência Pública Habitação e Polos Comerciais</t>
  </si>
  <si>
    <t>03/07/2019 – Quadro Contribuições -  Audiência Pública Patrimônio e Gestão Participativa</t>
  </si>
  <si>
    <t>10/06/2019 – Quadro Contribuições -  Reunião Temática Polos econômicos e Produção Imobiliária</t>
  </si>
  <si>
    <t>https://gestaourbana.prefeitura.sp.gov.br/wp-content/uploads/2018/07/PIU_setor_central_contribuicoes_audiencia_2019-06-18.pdf</t>
  </si>
  <si>
    <t>https://gestaourbana.prefeitura.sp.gov.br/wp-content/uploads/2018/07/PIU_setor_central_contribuicoes_2019_07_03.pdf</t>
  </si>
  <si>
    <t>http://www.capital.sp.gov.br/noticia/audiencia-publica-para-debater-piu-setor-central-acontece-dia-18-de-junho</t>
  </si>
  <si>
    <t>http://www.saopaulo.sp.leg.br/blog/intervencao-urbana-na-vila-leopoldina-e-debatida-em-audiencia-publica/</t>
  </si>
  <si>
    <t>11/09/2019 - Noticia  Audiência Pública Comissão de Constituição e Justiça (11a. de 2019 de CCJ)</t>
  </si>
  <si>
    <t>11/09/2019 - Convocação Audiência Pública Comissão de Constituição e Justiça   (11a. de 2019 de CCJ)</t>
  </si>
  <si>
    <t>http://www.docidadesp.imprensaoficial.com.br/NavegaEdicao.aspx?ClipID=c435f34ef35523b7cd6c800d7304d014&amp;PalavraChave=vila%20leopoldina</t>
  </si>
  <si>
    <t>Joquey Club</t>
  </si>
  <si>
    <t>Noticia abertura 1a. Consulta Pública</t>
  </si>
  <si>
    <t>https://www.prefeitura.sp.gov.br/cidade/secretarias/urbanismo/noticias/index.php?p=286510</t>
  </si>
  <si>
    <t>1a. Consulta Pública</t>
  </si>
  <si>
    <t>https://participe.gestaourbana.prefeitura.sp.gov.br/jockey-club</t>
  </si>
  <si>
    <t>7810.2019/0000893-1</t>
  </si>
  <si>
    <t>https://sei.prefeitura.sp.gov.br/sei/modulos/pesquisa/md_pesq_processo_exibir.php?XJe606xoyp3QxxkeXOtNa0fx5PPdOBVgkXyyCkRr268Y7xoi5fMBgzr21Gi2DD48HqC6CR8GlHl6lm-9YjSC53mfZLa719bI_JnkiXXNxTaZMQYL6_TDXaPVXj9HTiZ1</t>
  </si>
  <si>
    <t>https://gestaourbana.prefeitura.sp.gov.br/piu-jockey-club/</t>
  </si>
  <si>
    <t>https://gestaourbana.prefeitura.sp.gov.br/piu-arco-tiete/</t>
  </si>
  <si>
    <t>https://participe.gestaourbana.prefeitura.sp.gov.br/arco-tiete</t>
  </si>
  <si>
    <t>3a. Consulta Pública - Minuta do Projeto de Lei</t>
  </si>
  <si>
    <t>https://participe.gestaourbana.prefeitura.sp.gov.br/minuta-piu-setor-central</t>
  </si>
  <si>
    <t>http://www.docidadesp.imprensaoficial.com.br/NavegaEdicao.aspx?ClipId=318MP2BEU87DMe7DDHIN2155RRK</t>
  </si>
  <si>
    <t>http://www.docidadesp.imprensaoficial.com.br/NavegaEdicao.aspx?ClipId=2DVFLJJBH2TDVe1CR1ORV0CEQBE</t>
  </si>
  <si>
    <t>DOM, 23/09/2016, pag. 17</t>
  </si>
  <si>
    <t>DOM, 27/09/2016, PAG. 26</t>
  </si>
  <si>
    <t>DOM</t>
  </si>
  <si>
    <t>7810.2019/0000953-9</t>
  </si>
  <si>
    <t>https://sei.prefeitura.sp.gov.br/sei/modulos/pesquisa/md_pesq_processo_exibir.php?XJe606xoyp3QxxkeXOtNa0fx5PPdOBVgkXyyCkRr268Y7xoi5fMBgzr21Gi2DD48HqC6CR8GlHl6lm-9YjSC58nno-hySLS_VL028mcC0_AzzryFkshQIJX8snfZy7CH</t>
  </si>
  <si>
    <t>20191030_PIUJC_Perimetro_ADA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</si>
</sst>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_-* #,##0.0_-;\-* #,##0.0_-;_-* &quot;-&quot;??_-;_-@_-"/>
    <numFmt numFmtId="166" formatCode="d/m/yy\ &quot;às&quot;\ h:mm;@"/>
    <numFmt numFmtId="167" formatCode="0.0"/>
  </numFmts>
  <fonts count="90" x14ac:knownFonts="1">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
      <sz val="10"/>
      <color theme="0"/>
      <name val="Arial"/>
      <family val="2"/>
    </font>
    <font>
      <b/>
      <sz val="11"/>
      <color rgb="FF333333"/>
      <name val="Arial"/>
      <family val="2"/>
    </font>
    <font>
      <sz val="11"/>
      <color rgb="FF333333"/>
      <name val="Arial"/>
      <family val="2"/>
    </font>
    <font>
      <b/>
      <sz val="9"/>
      <color theme="0" tint="-0.34998626667073579"/>
      <name val="Calibri"/>
      <family val="2"/>
      <scheme val="minor"/>
    </font>
    <font>
      <sz val="11"/>
      <name val="Arial"/>
      <family val="2"/>
    </font>
  </fonts>
  <fills count="3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7" tint="0.79998168889431442"/>
        <bgColor indexed="64"/>
      </patternFill>
    </fill>
  </fills>
  <borders count="7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164"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174">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9" fillId="0" borderId="62" xfId="0" applyFont="1" applyBorder="1"/>
    <xf numFmtId="0" fontId="29" fillId="0" borderId="59" xfId="0" applyFont="1" applyBorder="1"/>
    <xf numFmtId="0" fontId="29" fillId="0" borderId="62" xfId="0" applyFont="1" applyBorder="1" applyAlignment="1">
      <alignment horizontal="right"/>
    </xf>
    <xf numFmtId="0" fontId="29" fillId="0" borderId="59" xfId="0" applyFont="1" applyFill="1" applyBorder="1"/>
    <xf numFmtId="0" fontId="29" fillId="0" borderId="63" xfId="0" applyFont="1" applyBorder="1" applyAlignment="1">
      <alignment horizontal="right"/>
    </xf>
    <xf numFmtId="0" fontId="29" fillId="0" borderId="60" xfId="0" applyFont="1" applyFill="1" applyBorder="1"/>
    <xf numFmtId="0" fontId="61" fillId="2" borderId="8" xfId="0" applyFont="1" applyFill="1" applyBorder="1" applyAlignment="1">
      <alignment horizontal="center"/>
    </xf>
    <xf numFmtId="0" fontId="58" fillId="0" borderId="28" xfId="0" applyFont="1" applyFill="1" applyBorder="1" applyAlignment="1">
      <alignment horizontal="left" vertical="center" wrapText="1"/>
    </xf>
    <xf numFmtId="0" fontId="62"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3" fillId="0" borderId="28" xfId="3" applyFont="1" applyFill="1" applyBorder="1" applyAlignment="1" applyProtection="1">
      <alignment horizontal="right" vertical="center"/>
    </xf>
    <xf numFmtId="0" fontId="64" fillId="0" borderId="28" xfId="3" applyFont="1" applyFill="1" applyBorder="1" applyAlignment="1" applyProtection="1">
      <alignment horizontal="right" vertical="center"/>
    </xf>
    <xf numFmtId="0" fontId="53" fillId="17" borderId="28" xfId="0" applyFont="1" applyFill="1" applyBorder="1"/>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5"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6" fillId="8" borderId="21" xfId="0" applyFont="1" applyFill="1" applyBorder="1" applyAlignment="1">
      <alignment horizontal="center" vertical="top"/>
    </xf>
    <xf numFmtId="0" fontId="69" fillId="0" borderId="0" xfId="0" applyFont="1" applyFill="1" applyBorder="1" applyAlignment="1">
      <alignment horizontal="center" vertical="top"/>
    </xf>
    <xf numFmtId="14" fontId="66"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1" fillId="10" borderId="21" xfId="2" applyFont="1" applyFill="1" applyBorder="1" applyAlignment="1" applyProtection="1">
      <alignment horizontal="center" vertical="top"/>
    </xf>
    <xf numFmtId="0" fontId="66" fillId="30" borderId="21" xfId="0" applyFont="1" applyFill="1" applyBorder="1" applyAlignment="1">
      <alignment horizontal="center" vertical="top" wrapText="1"/>
    </xf>
    <xf numFmtId="0" fontId="66" fillId="30" borderId="21" xfId="0" applyFont="1" applyFill="1" applyBorder="1" applyAlignment="1">
      <alignment horizontal="center" vertical="top"/>
    </xf>
    <xf numFmtId="0" fontId="66" fillId="30" borderId="22" xfId="0" applyFont="1" applyFill="1" applyBorder="1" applyAlignment="1">
      <alignment horizontal="center" vertical="top"/>
    </xf>
    <xf numFmtId="0" fontId="66" fillId="30" borderId="24" xfId="0" applyFont="1" applyFill="1" applyBorder="1" applyAlignment="1">
      <alignment horizontal="center" vertical="top" wrapText="1"/>
    </xf>
    <xf numFmtId="0" fontId="66" fillId="30" borderId="23" xfId="0" applyFont="1" applyFill="1" applyBorder="1" applyAlignment="1">
      <alignment horizontal="center" vertical="top"/>
    </xf>
    <xf numFmtId="0" fontId="66" fillId="30" borderId="20" xfId="0" applyFont="1" applyFill="1" applyBorder="1" applyAlignment="1">
      <alignment horizontal="center" vertical="top" wrapText="1"/>
    </xf>
    <xf numFmtId="0" fontId="66" fillId="30" borderId="22" xfId="0" applyFont="1" applyFill="1" applyBorder="1" applyAlignment="1">
      <alignment horizontal="center" vertical="top" wrapText="1"/>
    </xf>
    <xf numFmtId="1" fontId="66" fillId="30" borderId="21" xfId="0" applyNumberFormat="1" applyFont="1" applyFill="1" applyBorder="1" applyAlignment="1">
      <alignment horizontal="center" vertical="top" wrapText="1"/>
    </xf>
    <xf numFmtId="14" fontId="66" fillId="30" borderId="21" xfId="0" applyNumberFormat="1" applyFont="1" applyFill="1" applyBorder="1" applyAlignment="1">
      <alignment horizontal="center" vertical="top" wrapText="1"/>
    </xf>
    <xf numFmtId="14" fontId="66" fillId="30" borderId="23" xfId="0" applyNumberFormat="1" applyFont="1" applyFill="1" applyBorder="1" applyAlignment="1">
      <alignment horizontal="center" vertical="top" wrapText="1"/>
    </xf>
    <xf numFmtId="14" fontId="66" fillId="30" borderId="20" xfId="0" applyNumberFormat="1" applyFont="1" applyFill="1" applyBorder="1" applyAlignment="1">
      <alignment horizontal="center" vertical="top" wrapText="1"/>
    </xf>
    <xf numFmtId="0" fontId="66" fillId="30" borderId="24" xfId="0" applyFont="1" applyFill="1" applyBorder="1" applyAlignment="1">
      <alignment horizontal="center" vertical="top"/>
    </xf>
    <xf numFmtId="14" fontId="66" fillId="30" borderId="21" xfId="0" applyNumberFormat="1" applyFont="1" applyFill="1" applyBorder="1" applyAlignment="1">
      <alignment horizontal="center" vertical="top"/>
    </xf>
    <xf numFmtId="1" fontId="66" fillId="30" borderId="21" xfId="0" applyNumberFormat="1" applyFont="1" applyFill="1" applyBorder="1" applyAlignment="1">
      <alignment horizontal="center" vertical="top"/>
    </xf>
    <xf numFmtId="14" fontId="66" fillId="30" borderId="22" xfId="0" applyNumberFormat="1" applyFont="1" applyFill="1" applyBorder="1" applyAlignment="1">
      <alignment horizontal="center" vertical="top"/>
    </xf>
    <xf numFmtId="14" fontId="66" fillId="30" borderId="20" xfId="0" applyNumberFormat="1" applyFont="1" applyFill="1" applyBorder="1" applyAlignment="1">
      <alignment horizontal="center" vertical="top"/>
    </xf>
    <xf numFmtId="0" fontId="67" fillId="30" borderId="21" xfId="2" applyFont="1" applyFill="1" applyBorder="1" applyAlignment="1" applyProtection="1">
      <alignment horizontal="center" vertical="top" wrapText="1"/>
    </xf>
    <xf numFmtId="0" fontId="66" fillId="30" borderId="23" xfId="0" applyFont="1" applyFill="1" applyBorder="1" applyAlignment="1">
      <alignment horizontal="center" vertical="top" wrapText="1"/>
    </xf>
    <xf numFmtId="14" fontId="66"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68" fillId="30" borderId="24" xfId="0" applyFont="1" applyFill="1" applyBorder="1" applyAlignment="1">
      <alignment horizontal="center" vertical="top"/>
    </xf>
    <xf numFmtId="0" fontId="66" fillId="30" borderId="20" xfId="0" applyFont="1" applyFill="1" applyBorder="1" applyAlignment="1">
      <alignment horizontal="center" vertical="top"/>
    </xf>
    <xf numFmtId="14" fontId="66"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69" fillId="30" borderId="0" xfId="0" applyFont="1" applyFill="1" applyAlignment="1">
      <alignment horizontal="center" vertical="top"/>
    </xf>
    <xf numFmtId="0" fontId="66" fillId="30" borderId="21" xfId="0" applyNumberFormat="1" applyFont="1" applyFill="1" applyBorder="1" applyAlignment="1">
      <alignment horizontal="center" vertical="top"/>
    </xf>
    <xf numFmtId="14" fontId="70" fillId="30" borderId="21" xfId="0" applyNumberFormat="1" applyFont="1" applyFill="1" applyBorder="1" applyAlignment="1">
      <alignment horizontal="center" vertical="top"/>
    </xf>
    <xf numFmtId="14" fontId="70" fillId="30" borderId="24" xfId="0" applyNumberFormat="1" applyFont="1" applyFill="1" applyBorder="1" applyAlignment="1">
      <alignment horizontal="center" vertical="top"/>
    </xf>
    <xf numFmtId="14" fontId="66" fillId="30" borderId="22" xfId="0" applyNumberFormat="1" applyFont="1" applyFill="1" applyBorder="1" applyAlignment="1">
      <alignment horizontal="center" vertical="top" wrapText="1"/>
    </xf>
    <xf numFmtId="14" fontId="66" fillId="30" borderId="24" xfId="0" applyNumberFormat="1" applyFont="1" applyFill="1" applyBorder="1" applyAlignment="1">
      <alignment horizontal="center" vertical="top"/>
    </xf>
    <xf numFmtId="0" fontId="66"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6" fillId="30" borderId="37" xfId="0" applyFont="1" applyFill="1" applyBorder="1" applyAlignment="1">
      <alignment horizontal="center" vertical="top"/>
    </xf>
    <xf numFmtId="0" fontId="70"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6" fillId="31" borderId="21" xfId="0" applyFont="1" applyFill="1" applyBorder="1" applyAlignment="1">
      <alignment horizontal="center" vertical="top"/>
    </xf>
    <xf numFmtId="0" fontId="66" fillId="31" borderId="22" xfId="0" applyFont="1" applyFill="1" applyBorder="1" applyAlignment="1">
      <alignment horizontal="center" vertical="top"/>
    </xf>
    <xf numFmtId="14" fontId="66" fillId="31" borderId="21" xfId="0" applyNumberFormat="1" applyFont="1" applyFill="1" applyBorder="1" applyAlignment="1">
      <alignment horizontal="center" vertical="top"/>
    </xf>
    <xf numFmtId="0" fontId="66" fillId="31" borderId="23" xfId="0" applyFont="1" applyFill="1" applyBorder="1" applyAlignment="1">
      <alignment horizontal="center" vertical="top"/>
    </xf>
    <xf numFmtId="0" fontId="66" fillId="31" borderId="20" xfId="0" applyFont="1" applyFill="1" applyBorder="1" applyAlignment="1">
      <alignment horizontal="center" vertical="top"/>
    </xf>
    <xf numFmtId="0" fontId="66"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6"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6"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6" fillId="31" borderId="47" xfId="0" applyFont="1" applyFill="1" applyBorder="1" applyAlignment="1">
      <alignment horizontal="center" vertical="top"/>
    </xf>
    <xf numFmtId="0" fontId="66" fillId="31" borderId="43" xfId="0" applyFont="1" applyFill="1" applyBorder="1" applyAlignment="1">
      <alignment horizontal="center" vertical="top"/>
    </xf>
    <xf numFmtId="0" fontId="66" fillId="31" borderId="45" xfId="0" applyFont="1" applyFill="1" applyBorder="1" applyAlignment="1">
      <alignment horizontal="center" vertical="top"/>
    </xf>
    <xf numFmtId="0" fontId="66" fillId="31" borderId="46" xfId="0" applyFont="1" applyFill="1" applyBorder="1" applyAlignment="1">
      <alignment horizontal="center" vertical="top"/>
    </xf>
    <xf numFmtId="0" fontId="66"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4"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5" fillId="29" borderId="21" xfId="2" applyFont="1" applyFill="1" applyBorder="1" applyAlignment="1" applyProtection="1">
      <alignment horizontal="center" vertical="top"/>
    </xf>
    <xf numFmtId="0" fontId="67" fillId="29" borderId="21" xfId="2" applyFont="1" applyFill="1" applyBorder="1" applyAlignment="1" applyProtection="1">
      <alignment horizontal="center" vertical="top"/>
    </xf>
    <xf numFmtId="14" fontId="67" fillId="29" borderId="21" xfId="2" applyNumberFormat="1" applyFont="1" applyFill="1" applyBorder="1" applyAlignment="1" applyProtection="1">
      <alignment horizontal="center" vertical="top"/>
    </xf>
    <xf numFmtId="14" fontId="66" fillId="29" borderId="21" xfId="0" applyNumberFormat="1" applyFont="1" applyFill="1" applyBorder="1" applyAlignment="1">
      <alignment horizontal="center" vertical="top"/>
    </xf>
    <xf numFmtId="0" fontId="66"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6"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7" fillId="0" borderId="28" xfId="0" applyFont="1" applyBorder="1" applyAlignment="1">
      <alignment horizontal="center"/>
    </xf>
    <xf numFmtId="0" fontId="59" fillId="0" borderId="28" xfId="0" applyFont="1" applyFill="1" applyBorder="1" applyAlignment="1">
      <alignment horizontal="left" vertical="center" wrapText="1"/>
    </xf>
    <xf numFmtId="14" fontId="66" fillId="10" borderId="21" xfId="0" applyNumberFormat="1" applyFont="1" applyFill="1" applyBorder="1" applyAlignment="1">
      <alignment horizontal="center" vertical="top"/>
    </xf>
    <xf numFmtId="0" fontId="67"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78" fillId="0" borderId="28" xfId="0" applyFont="1" applyBorder="1"/>
    <xf numFmtId="0" fontId="58" fillId="0" borderId="28" xfId="0" applyFont="1" applyBorder="1"/>
    <xf numFmtId="0" fontId="56" fillId="0" borderId="28" xfId="0" applyFont="1" applyBorder="1"/>
    <xf numFmtId="0" fontId="78"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4"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4"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5"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6" xfId="0" applyNumberFormat="1" applyFont="1" applyFill="1" applyBorder="1" applyAlignment="1" applyProtection="1">
      <alignment horizontal="center" vertical="top"/>
      <protection locked="0"/>
    </xf>
    <xf numFmtId="0" fontId="42" fillId="26" borderId="65"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5"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4"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79" fillId="0" borderId="65"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5"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5"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68"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68" xfId="4"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6" fillId="0" borderId="28" xfId="3" applyFont="1" applyFill="1" applyBorder="1" applyAlignment="1" applyProtection="1">
      <alignment horizontal="right" vertical="center"/>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14" fontId="8" fillId="29" borderId="21" xfId="0" applyNumberFormat="1" applyFont="1" applyFill="1" applyBorder="1" applyAlignment="1">
      <alignment horizontal="center" vertical="top" wrapText="1"/>
    </xf>
    <xf numFmtId="0" fontId="66" fillId="0" borderId="21" xfId="0" applyFont="1" applyFill="1" applyBorder="1" applyAlignment="1">
      <alignment horizontal="center" vertical="top"/>
    </xf>
    <xf numFmtId="14" fontId="66" fillId="0" borderId="21" xfId="0" applyNumberFormat="1" applyFont="1" applyFill="1" applyBorder="1" applyAlignment="1">
      <alignment horizontal="center" vertical="top"/>
    </xf>
    <xf numFmtId="0" fontId="66"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0" fillId="0" borderId="21" xfId="0" applyFont="1" applyFill="1" applyBorder="1" applyAlignment="1">
      <alignment horizontal="center" vertical="top"/>
    </xf>
    <xf numFmtId="14" fontId="67" fillId="0" borderId="21" xfId="2" applyNumberFormat="1" applyFont="1" applyFill="1" applyBorder="1" applyAlignment="1" applyProtection="1">
      <alignment horizontal="center" vertical="top" wrapText="1"/>
    </xf>
    <xf numFmtId="0" fontId="81"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3" fillId="0" borderId="28" xfId="2" applyFont="1" applyBorder="1" applyAlignment="1" applyProtection="1">
      <alignment horizontal="right"/>
    </xf>
    <xf numFmtId="0" fontId="66"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15" fillId="0" borderId="28" xfId="2" applyFont="1" applyBorder="1" applyAlignment="1" applyProtection="1">
      <alignment horizontal="right"/>
    </xf>
    <xf numFmtId="0" fontId="82"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2" fillId="0" borderId="28" xfId="0" applyFont="1" applyBorder="1" applyAlignment="1">
      <alignment horizontal="right"/>
    </xf>
    <xf numFmtId="0" fontId="15" fillId="0" borderId="28" xfId="2" applyFont="1" applyFill="1" applyBorder="1" applyAlignment="1" applyProtection="1"/>
    <xf numFmtId="0" fontId="62"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2" fillId="0" borderId="28" xfId="3" applyFont="1" applyFill="1" applyBorder="1" applyAlignment="1" applyProtection="1">
      <alignment horizontal="right"/>
    </xf>
    <xf numFmtId="0" fontId="76"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83"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4" fillId="0" borderId="28" xfId="0" applyNumberFormat="1" applyFont="1" applyFill="1" applyBorder="1" applyAlignment="1">
      <alignment horizontal="center"/>
    </xf>
    <xf numFmtId="0" fontId="19" fillId="0" borderId="0" xfId="0" applyFont="1" applyAlignment="1">
      <alignment horizontal="left"/>
    </xf>
    <xf numFmtId="0" fontId="53" fillId="0" borderId="28" xfId="0" applyFont="1" applyBorder="1" applyAlignment="1">
      <alignment horizontal="left"/>
    </xf>
    <xf numFmtId="0" fontId="54" fillId="0" borderId="28" xfId="2" applyFont="1" applyFill="1" applyBorder="1" applyAlignment="1" applyProtection="1">
      <alignment horizontal="left" vertical="center"/>
    </xf>
    <xf numFmtId="0" fontId="62" fillId="0" borderId="28" xfId="3" applyFont="1" applyFill="1" applyBorder="1" applyAlignment="1" applyProtection="1">
      <alignment horizontal="left"/>
    </xf>
    <xf numFmtId="0" fontId="54" fillId="0" borderId="28" xfId="2" applyFont="1" applyFill="1" applyBorder="1" applyAlignment="1" applyProtection="1">
      <alignment horizontal="left"/>
    </xf>
    <xf numFmtId="0" fontId="58" fillId="0" borderId="28" xfId="3" applyFont="1" applyFill="1" applyBorder="1" applyAlignment="1" applyProtection="1">
      <alignment horizontal="left"/>
    </xf>
    <xf numFmtId="0" fontId="19" fillId="35" borderId="0" xfId="0" applyFont="1" applyFill="1"/>
    <xf numFmtId="0" fontId="85" fillId="35" borderId="0" xfId="0" applyFont="1" applyFill="1" applyAlignment="1">
      <alignment horizontal="left"/>
    </xf>
    <xf numFmtId="0" fontId="14" fillId="35" borderId="0" xfId="2" applyFill="1" applyAlignment="1" applyProtection="1"/>
    <xf numFmtId="0" fontId="16" fillId="2" borderId="0" xfId="0" applyFont="1" applyFill="1" applyBorder="1"/>
    <xf numFmtId="0" fontId="56" fillId="7" borderId="32" xfId="0" applyFont="1" applyFill="1" applyBorder="1" applyAlignment="1">
      <alignment horizontal="center"/>
    </xf>
    <xf numFmtId="0" fontId="56" fillId="7" borderId="28" xfId="0" applyFont="1" applyFill="1" applyBorder="1" applyAlignment="1">
      <alignment horizontal="left"/>
    </xf>
    <xf numFmtId="0" fontId="56" fillId="7" borderId="28" xfId="0" applyFont="1" applyFill="1" applyBorder="1" applyAlignment="1">
      <alignment horizontal="center"/>
    </xf>
    <xf numFmtId="0" fontId="56" fillId="7" borderId="28" xfId="0" applyFont="1" applyFill="1" applyBorder="1" applyAlignment="1">
      <alignment horizontal="left" vertical="center"/>
    </xf>
    <xf numFmtId="0" fontId="58" fillId="7" borderId="28" xfId="0" applyFont="1" applyFill="1" applyBorder="1" applyAlignment="1">
      <alignment horizontal="center"/>
    </xf>
    <xf numFmtId="0" fontId="58" fillId="7" borderId="28" xfId="0" applyFont="1" applyFill="1" applyBorder="1" applyAlignment="1">
      <alignment horizontal="left"/>
    </xf>
    <xf numFmtId="0" fontId="56" fillId="7" borderId="28" xfId="0" applyFont="1" applyFill="1" applyBorder="1"/>
    <xf numFmtId="14" fontId="55" fillId="7" borderId="28" xfId="0" applyNumberFormat="1" applyFont="1" applyFill="1" applyBorder="1" applyAlignment="1">
      <alignment horizontal="center"/>
    </xf>
    <xf numFmtId="0" fontId="14" fillId="0" borderId="0" xfId="2" applyAlignment="1" applyProtection="1"/>
    <xf numFmtId="0" fontId="28" fillId="0" borderId="4" xfId="0" applyFont="1" applyFill="1" applyBorder="1" applyAlignment="1">
      <alignment horizontal="left"/>
    </xf>
    <xf numFmtId="0" fontId="28" fillId="0" borderId="6" xfId="0" applyFont="1" applyFill="1" applyBorder="1" applyAlignment="1">
      <alignment horizontal="left"/>
    </xf>
    <xf numFmtId="0" fontId="29" fillId="0" borderId="4" xfId="0" applyFont="1" applyBorder="1"/>
    <xf numFmtId="0" fontId="29" fillId="0" borderId="6" xfId="0" applyFont="1" applyBorder="1"/>
    <xf numFmtId="0" fontId="29" fillId="0" borderId="63" xfId="0" applyFont="1" applyBorder="1"/>
    <xf numFmtId="0" fontId="29" fillId="0" borderId="60" xfId="0" applyFont="1" applyBorder="1"/>
    <xf numFmtId="0" fontId="14" fillId="0" borderId="0" xfId="2" applyFill="1" applyAlignment="1" applyProtection="1"/>
    <xf numFmtId="0" fontId="56" fillId="36" borderId="32" xfId="0" applyFont="1" applyFill="1" applyBorder="1" applyAlignment="1">
      <alignment horizontal="center"/>
    </xf>
    <xf numFmtId="0" fontId="56" fillId="36" borderId="28" xfId="0" applyFont="1" applyFill="1" applyBorder="1" applyAlignment="1">
      <alignment horizontal="left"/>
    </xf>
    <xf numFmtId="0" fontId="56" fillId="36" borderId="28" xfId="0" applyFont="1" applyFill="1" applyBorder="1" applyAlignment="1">
      <alignment horizontal="center"/>
    </xf>
    <xf numFmtId="0" fontId="56" fillId="36" borderId="28" xfId="0" applyFont="1" applyFill="1" applyBorder="1" applyAlignment="1">
      <alignment horizontal="left" vertical="center"/>
    </xf>
    <xf numFmtId="0" fontId="58" fillId="36" borderId="28" xfId="0" applyFont="1" applyFill="1" applyBorder="1" applyAlignment="1">
      <alignment horizontal="center"/>
    </xf>
    <xf numFmtId="0" fontId="58" fillId="36" borderId="28" xfId="0" applyFont="1" applyFill="1" applyBorder="1" applyAlignment="1">
      <alignment horizontal="left"/>
    </xf>
    <xf numFmtId="0" fontId="56" fillId="36" borderId="28" xfId="0" applyFont="1" applyFill="1" applyBorder="1"/>
    <xf numFmtId="14" fontId="55" fillId="36" borderId="28" xfId="0" applyNumberFormat="1" applyFont="1" applyFill="1" applyBorder="1" applyAlignment="1">
      <alignment horizontal="center"/>
    </xf>
    <xf numFmtId="0" fontId="56" fillId="3" borderId="32" xfId="0" applyFont="1" applyFill="1" applyBorder="1" applyAlignment="1">
      <alignment horizontal="center"/>
    </xf>
    <xf numFmtId="0" fontId="56" fillId="3" borderId="28" xfId="0" applyFont="1" applyFill="1" applyBorder="1" applyAlignment="1">
      <alignment horizontal="left"/>
    </xf>
    <xf numFmtId="0" fontId="56" fillId="3" borderId="28" xfId="0" applyFont="1" applyFill="1" applyBorder="1" applyAlignment="1">
      <alignment horizontal="center"/>
    </xf>
    <xf numFmtId="0" fontId="56" fillId="3" borderId="28" xfId="0" applyFont="1" applyFill="1" applyBorder="1" applyAlignment="1">
      <alignment horizontal="left" vertical="center"/>
    </xf>
    <xf numFmtId="0" fontId="53" fillId="3" borderId="28" xfId="0" applyFont="1" applyFill="1" applyBorder="1"/>
    <xf numFmtId="14" fontId="55" fillId="3" borderId="28" xfId="0" applyNumberFormat="1" applyFont="1" applyFill="1" applyBorder="1" applyAlignment="1">
      <alignment horizontal="center"/>
    </xf>
    <xf numFmtId="0" fontId="56" fillId="13" borderId="32" xfId="0" applyFont="1" applyFill="1" applyBorder="1" applyAlignment="1">
      <alignment horizontal="center"/>
    </xf>
    <xf numFmtId="0" fontId="56" fillId="13" borderId="28" xfId="0" applyFont="1" applyFill="1" applyBorder="1" applyAlignment="1">
      <alignment horizontal="left"/>
    </xf>
    <xf numFmtId="0" fontId="56" fillId="13" borderId="28" xfId="0" applyFont="1" applyFill="1" applyBorder="1" applyAlignment="1">
      <alignment horizontal="center"/>
    </xf>
    <xf numFmtId="0" fontId="56" fillId="13" borderId="28" xfId="0" applyFont="1" applyFill="1" applyBorder="1" applyAlignment="1">
      <alignment horizontal="left" vertical="center"/>
    </xf>
    <xf numFmtId="0" fontId="58" fillId="13" borderId="28" xfId="0" applyFont="1" applyFill="1" applyBorder="1" applyAlignment="1">
      <alignment horizontal="center" vertical="center"/>
    </xf>
    <xf numFmtId="0" fontId="58" fillId="13" borderId="28" xfId="0" applyFont="1" applyFill="1" applyBorder="1" applyAlignment="1">
      <alignment horizontal="left" vertical="center"/>
    </xf>
    <xf numFmtId="0" fontId="53" fillId="13" borderId="28" xfId="0" applyFont="1" applyFill="1" applyBorder="1"/>
    <xf numFmtId="14" fontId="55" fillId="13" borderId="28" xfId="0" applyNumberFormat="1" applyFont="1" applyFill="1" applyBorder="1" applyAlignment="1">
      <alignment horizontal="center"/>
    </xf>
    <xf numFmtId="0" fontId="0" fillId="0" borderId="0" xfId="0" applyAlignment="1">
      <alignment vertical="top"/>
    </xf>
    <xf numFmtId="0" fontId="19" fillId="0" borderId="0" xfId="0" applyFont="1" applyAlignment="1">
      <alignment vertical="top"/>
    </xf>
    <xf numFmtId="0" fontId="43" fillId="37" borderId="22" xfId="0" applyFont="1" applyFill="1" applyBorder="1" applyAlignment="1">
      <alignment horizontal="center" vertical="top" wrapText="1"/>
    </xf>
    <xf numFmtId="0" fontId="88" fillId="0" borderId="20" xfId="0" applyFont="1" applyFill="1" applyBorder="1" applyAlignment="1">
      <alignment horizontal="center" vertical="top"/>
    </xf>
    <xf numFmtId="0" fontId="56" fillId="37" borderId="32" xfId="0" applyFont="1" applyFill="1" applyBorder="1" applyAlignment="1">
      <alignment horizontal="center" vertical="top"/>
    </xf>
    <xf numFmtId="0" fontId="56" fillId="37" borderId="28" xfId="0" applyFont="1" applyFill="1" applyBorder="1" applyAlignment="1">
      <alignment horizontal="left" vertical="top"/>
    </xf>
    <xf numFmtId="0" fontId="56" fillId="37" borderId="28" xfId="0" applyFont="1" applyFill="1" applyBorder="1" applyAlignment="1">
      <alignment horizontal="center" vertical="top"/>
    </xf>
    <xf numFmtId="0" fontId="56" fillId="37" borderId="28" xfId="0" applyFont="1" applyFill="1" applyBorder="1" applyAlignment="1">
      <alignment vertical="top"/>
    </xf>
    <xf numFmtId="0" fontId="58" fillId="37" borderId="28" xfId="0" applyFont="1" applyFill="1" applyBorder="1" applyAlignment="1">
      <alignment horizontal="center" vertical="top"/>
    </xf>
    <xf numFmtId="14" fontId="55" fillId="37" borderId="28" xfId="0" applyNumberFormat="1" applyFont="1" applyFill="1" applyBorder="1" applyAlignment="1">
      <alignment horizontal="center" vertical="top"/>
    </xf>
    <xf numFmtId="0" fontId="53" fillId="37" borderId="0" xfId="0" applyFont="1" applyFill="1" applyAlignment="1">
      <alignment vertical="top" wrapText="1"/>
    </xf>
    <xf numFmtId="0" fontId="57" fillId="2" borderId="57" xfId="0" applyFont="1" applyFill="1" applyBorder="1" applyAlignment="1"/>
    <xf numFmtId="0" fontId="62" fillId="0" borderId="32" xfId="3" applyFont="1" applyFill="1" applyBorder="1" applyAlignment="1" applyProtection="1">
      <alignment vertical="center"/>
    </xf>
    <xf numFmtId="0" fontId="76" fillId="0" borderId="32" xfId="3" applyFont="1" applyFill="1" applyBorder="1" applyAlignment="1" applyProtection="1">
      <alignment vertical="center"/>
    </xf>
    <xf numFmtId="0" fontId="58" fillId="0" borderId="32" xfId="3" applyFont="1" applyFill="1" applyBorder="1" applyAlignment="1" applyProtection="1">
      <alignment vertical="center"/>
    </xf>
    <xf numFmtId="0" fontId="14" fillId="0" borderId="32" xfId="2" applyFill="1" applyBorder="1" applyAlignment="1" applyProtection="1">
      <alignment vertical="center"/>
    </xf>
    <xf numFmtId="0" fontId="15" fillId="0" borderId="32" xfId="2" applyFont="1" applyFill="1" applyBorder="1" applyAlignment="1" applyProtection="1">
      <alignment vertical="center"/>
    </xf>
    <xf numFmtId="0" fontId="15" fillId="0" borderId="32" xfId="2" applyFont="1" applyFill="1" applyBorder="1" applyAlignment="1" applyProtection="1"/>
    <xf numFmtId="0" fontId="63" fillId="0" borderId="32" xfId="3" applyFont="1" applyFill="1" applyBorder="1" applyAlignment="1" applyProtection="1">
      <alignment vertical="center"/>
    </xf>
    <xf numFmtId="0" fontId="64" fillId="0" borderId="32" xfId="3" applyFont="1" applyFill="1" applyBorder="1" applyAlignment="1" applyProtection="1">
      <alignment vertical="center"/>
    </xf>
    <xf numFmtId="0" fontId="14" fillId="0" borderId="32" xfId="2" applyBorder="1" applyAlignment="1" applyProtection="1"/>
    <xf numFmtId="0" fontId="15" fillId="0" borderId="32" xfId="2" applyFont="1" applyBorder="1" applyAlignment="1" applyProtection="1"/>
    <xf numFmtId="0" fontId="56" fillId="0" borderId="32" xfId="0" applyFont="1" applyBorder="1" applyAlignment="1"/>
    <xf numFmtId="0" fontId="72" fillId="0" borderId="32" xfId="0" applyFont="1" applyBorder="1" applyAlignment="1"/>
    <xf numFmtId="0" fontId="62" fillId="0" borderId="32" xfId="3" applyFont="1" applyFill="1" applyBorder="1" applyAlignment="1" applyProtection="1"/>
    <xf numFmtId="0" fontId="73" fillId="0" borderId="32" xfId="2" applyFont="1" applyBorder="1" applyAlignment="1" applyProtection="1"/>
    <xf numFmtId="0" fontId="76" fillId="0" borderId="32" xfId="3" applyFont="1" applyFill="1" applyBorder="1" applyAlignment="1" applyProtection="1"/>
    <xf numFmtId="0" fontId="83" fillId="0" borderId="32" xfId="3" applyFont="1" applyFill="1" applyBorder="1" applyAlignment="1" applyProtection="1">
      <alignment vertical="center"/>
    </xf>
    <xf numFmtId="0" fontId="56" fillId="7" borderId="32" xfId="0" applyFont="1" applyFill="1" applyBorder="1" applyAlignment="1"/>
    <xf numFmtId="0" fontId="56" fillId="0" borderId="32" xfId="0" applyFont="1" applyFill="1" applyBorder="1" applyAlignment="1"/>
    <xf numFmtId="0" fontId="14" fillId="0" borderId="32" xfId="2" applyFill="1" applyBorder="1" applyAlignment="1" applyProtection="1"/>
    <xf numFmtId="0" fontId="56" fillId="0" borderId="32" xfId="0" applyNumberFormat="1" applyFont="1" applyFill="1" applyBorder="1" applyAlignment="1"/>
    <xf numFmtId="0" fontId="56" fillId="36" borderId="32" xfId="0" applyFont="1" applyFill="1" applyBorder="1" applyAlignment="1"/>
    <xf numFmtId="0" fontId="56" fillId="0" borderId="32" xfId="0" applyNumberFormat="1" applyFont="1" applyBorder="1" applyAlignment="1"/>
    <xf numFmtId="0" fontId="56" fillId="3" borderId="32" xfId="0" applyFont="1" applyFill="1" applyBorder="1" applyAlignment="1"/>
    <xf numFmtId="0" fontId="56" fillId="13" borderId="32" xfId="0" applyFont="1" applyFill="1" applyBorder="1" applyAlignment="1"/>
    <xf numFmtId="0" fontId="56" fillId="0" borderId="32" xfId="0" applyFont="1" applyBorder="1" applyAlignment="1">
      <alignment wrapText="1"/>
    </xf>
    <xf numFmtId="0" fontId="14" fillId="0" borderId="32" xfId="2" applyBorder="1" applyAlignment="1" applyProtection="1">
      <alignment wrapText="1"/>
    </xf>
    <xf numFmtId="0" fontId="56" fillId="37" borderId="32" xfId="0" applyFont="1" applyFill="1" applyBorder="1" applyAlignment="1">
      <alignment vertical="top"/>
    </xf>
    <xf numFmtId="0" fontId="23" fillId="0" borderId="28" xfId="0" applyFont="1" applyFill="1" applyBorder="1" applyAlignment="1">
      <alignment vertical="center" wrapText="1"/>
    </xf>
    <xf numFmtId="0" fontId="87" fillId="0" borderId="28" xfId="0" applyFont="1" applyBorder="1"/>
    <xf numFmtId="0" fontId="0" fillId="3" borderId="0" xfId="0" applyFill="1"/>
    <xf numFmtId="0" fontId="19" fillId="3" borderId="0" xfId="0" applyFont="1" applyFill="1"/>
    <xf numFmtId="0" fontId="23" fillId="0" borderId="0" xfId="0" applyFont="1"/>
    <xf numFmtId="0" fontId="51" fillId="0" borderId="32" xfId="2" applyFont="1" applyFill="1" applyBorder="1" applyAlignment="1" applyProtection="1"/>
    <xf numFmtId="0" fontId="58" fillId="0" borderId="28" xfId="0" applyFont="1" applyFill="1" applyBorder="1"/>
    <xf numFmtId="0" fontId="17" fillId="0" borderId="32" xfId="0" applyFont="1" applyBorder="1" applyAlignment="1">
      <alignment horizontal="center"/>
    </xf>
    <xf numFmtId="0" fontId="17" fillId="0" borderId="28" xfId="0" applyFont="1" applyFill="1" applyBorder="1" applyAlignment="1">
      <alignment horizontal="left"/>
    </xf>
    <xf numFmtId="0" fontId="17" fillId="0" borderId="28" xfId="0" applyFont="1" applyFill="1" applyBorder="1" applyAlignment="1">
      <alignment horizontal="left" vertical="center"/>
    </xf>
    <xf numFmtId="0" fontId="17" fillId="0" borderId="28" xfId="0" applyFont="1" applyBorder="1" applyAlignment="1">
      <alignment horizontal="left"/>
    </xf>
    <xf numFmtId="0" fontId="14" fillId="0" borderId="0" xfId="2" applyFont="1" applyAlignment="1" applyProtection="1"/>
    <xf numFmtId="0" fontId="89" fillId="0" borderId="28" xfId="0" applyFont="1" applyBorder="1" applyAlignment="1">
      <alignment horizontal="center"/>
    </xf>
    <xf numFmtId="14" fontId="5" fillId="0" borderId="28" xfId="0" applyNumberFormat="1" applyFont="1" applyFill="1" applyBorder="1" applyAlignment="1">
      <alignment horizontal="center"/>
    </xf>
    <xf numFmtId="0" fontId="0" fillId="0" borderId="0" xfId="0" applyFont="1"/>
    <xf numFmtId="0" fontId="87" fillId="0" borderId="0" xfId="0" applyFont="1"/>
    <xf numFmtId="0" fontId="17" fillId="0" borderId="32" xfId="0" applyFont="1" applyBorder="1" applyAlignment="1">
      <alignment horizontal="center"/>
    </xf>
    <xf numFmtId="0" fontId="79" fillId="0" borderId="0" xfId="0" applyFont="1"/>
    <xf numFmtId="0" fontId="17" fillId="0" borderId="32" xfId="0" applyFont="1" applyBorder="1" applyAlignment="1">
      <alignment horizontal="center"/>
    </xf>
    <xf numFmtId="0" fontId="17" fillId="0" borderId="32" xfId="0" applyFont="1" applyBorder="1" applyAlignment="1">
      <alignment horizontal="center"/>
    </xf>
    <xf numFmtId="0" fontId="17" fillId="0" borderId="32" xfId="0" applyFont="1" applyBorder="1" applyAlignment="1">
      <alignment horizontal="center"/>
    </xf>
    <xf numFmtId="0" fontId="13" fillId="2" borderId="21" xfId="0" applyFont="1" applyFill="1" applyBorder="1" applyAlignment="1">
      <alignment horizontal="left"/>
    </xf>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2" xfId="0" applyFont="1" applyBorder="1" applyAlignment="1">
      <alignment horizontal="center" vertical="top"/>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cellXfs>
  <cellStyles count="5">
    <cellStyle name="Hiperlink" xfId="2" builtinId="8"/>
    <cellStyle name="Hyperlink 2" xfId="3"/>
    <cellStyle name="Normal" xfId="0" builtinId="0"/>
    <cellStyle name="Separador de milhares 2" xfId="4"/>
    <cellStyle name="Vírgula" xfId="1" builtinId="3"/>
  </cellStyles>
  <dxfs count="822">
    <dxf>
      <font>
        <condense val="0"/>
        <extend val="0"/>
        <color rgb="FF9C6500"/>
      </font>
      <fill>
        <patternFill>
          <bgColor rgb="FFFFEB9C"/>
        </patternFill>
      </fill>
    </dxf>
    <dxf>
      <font>
        <condense val="0"/>
        <extend val="0"/>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79998168889431442"/>
        </patternFill>
      </fill>
      <border>
        <left/>
        <right/>
        <top/>
        <bottom/>
        <vertical/>
        <horizontal/>
      </border>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4]!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4]!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IU_Monitoramento%20-%20Copia.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_Documenta&#231;&#227;o/PIUS_Doc_ParticipacaoPubl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Menu inicial"/>
      <sheetName val="Export2"/>
      <sheetName val="COMUNICACAO"/>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 / 7810.2018/0001045-4</v>
          </cell>
          <cell r="I9" t="str">
            <v>SEP</v>
          </cell>
          <cell r="J9" t="str">
            <v>Em tratativa na CMSP</v>
          </cell>
          <cell r="K9" t="str">
            <v>Encaminhamento jurídico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 CMPU (12/02/2019)</v>
          </cell>
          <cell r="BU9" t="str">
            <v>Convoação</v>
          </cell>
          <cell r="BV9" t="str">
            <v>Finalizado</v>
          </cell>
          <cell r="BW9" t="str">
            <v>26/04/2018 -  15/05/2018 -  24/05/2018 - 12/02/2019</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Publicado / Publicado listagem contribuições</v>
          </cell>
          <cell r="CG9" t="str">
            <v>URL</v>
          </cell>
          <cell r="CH9" t="str">
            <v>encerrada</v>
          </cell>
          <cell r="CI9">
            <v>43461</v>
          </cell>
          <cell r="CJ9">
            <v>43513</v>
          </cell>
          <cell r="CK9" t="str">
            <v>Publicado</v>
          </cell>
          <cell r="CL9" t="str">
            <v>Em análise</v>
          </cell>
          <cell r="CM9" t="str">
            <v>-</v>
          </cell>
          <cell r="CN9" t="str">
            <v>DOC, Jornal de grande circulação, Gestão Urbana, assessoria comunicação SMUL, email mailing colegiados, Prefeitura Regional</v>
          </cell>
          <cell r="CO9" t="str">
            <v>Agendada</v>
          </cell>
          <cell r="CP9">
            <v>43538</v>
          </cell>
          <cell r="CQ9" t="str">
            <v>PPT</v>
          </cell>
          <cell r="CR9" t="str">
            <v>Ata</v>
          </cell>
          <cell r="CS9" t="str">
            <v>NC</v>
          </cell>
          <cell r="CT9" t="str">
            <v>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v>
          </cell>
          <cell r="CU9">
            <v>43578</v>
          </cell>
          <cell r="CV9">
            <v>43579</v>
          </cell>
          <cell r="CW9" t="str">
            <v>SEP</v>
          </cell>
          <cell r="CX9" t="str">
            <v>Em elaboração</v>
          </cell>
          <cell r="CY9" t="str">
            <v>AIU</v>
          </cell>
          <cell r="CZ9" t="str">
            <v>Lei</v>
          </cell>
          <cell r="DA9" t="str">
            <v>NA</v>
          </cell>
          <cell r="DB9" t="str">
            <v>NA</v>
          </cell>
          <cell r="DC9" t="str">
            <v>NA</v>
          </cell>
          <cell r="DD9" t="str">
            <v>NA</v>
          </cell>
          <cell r="DE9" t="str">
            <v>NA</v>
          </cell>
          <cell r="DF9" t="str">
            <v>Finalizado</v>
          </cell>
          <cell r="DG9" t="str">
            <v>-</v>
          </cell>
          <cell r="DH9">
            <v>43628</v>
          </cell>
          <cell r="DI9" t="str">
            <v>José Apparecido Jr - SPURB, SMDU-AJ</v>
          </cell>
          <cell r="DJ9" t="str">
            <v>Finalizado</v>
          </cell>
          <cell r="DK9">
            <v>43628</v>
          </cell>
          <cell r="DL9" t="str">
            <v>ATL</v>
          </cell>
          <cell r="DM9" t="str">
            <v>Finalizado em ATL</v>
          </cell>
          <cell r="DN9" t="str">
            <v>-</v>
          </cell>
          <cell r="DO9">
            <v>43644</v>
          </cell>
          <cell r="DP9" t="str">
            <v>PL enviado a CMSP</v>
          </cell>
          <cell r="DQ9" t="str">
            <v>PL 428/2019</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135000000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7810.2019/0000893-1 /  2016.0-240.627-4</v>
          </cell>
          <cell r="I10" t="str">
            <v>SDE</v>
          </cell>
          <cell r="J10" t="str">
            <v>Em prospecção</v>
          </cell>
          <cell r="K10" t="str">
            <v xml:space="preserve">Proposição 
</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v>43753</v>
          </cell>
          <cell r="X10">
            <v>43754</v>
          </cell>
          <cell r="Y10"/>
          <cell r="Z10"/>
          <cell r="AA10"/>
          <cell r="AB10"/>
          <cell r="AC10"/>
          <cell r="AD10"/>
          <cell r="AE10"/>
          <cell r="AF10"/>
          <cell r="AG10"/>
          <cell r="AH10"/>
          <cell r="AI10"/>
          <cell r="AJ10" t="str">
            <v>aberta</v>
          </cell>
          <cell r="AK10">
            <v>43754</v>
          </cell>
          <cell r="AL10">
            <v>43774</v>
          </cell>
          <cell r="AM10" t="str">
            <v>DDE/SPURB</v>
          </cell>
          <cell r="AN10" t="str">
            <v>-</v>
          </cell>
          <cell r="AO10" t="str">
            <v>SIM</v>
          </cell>
          <cell r="AP10" t="str">
            <v>Aprovado</v>
          </cell>
          <cell r="AQ10"/>
          <cell r="AR10"/>
          <cell r="AS10"/>
          <cell r="AT10"/>
          <cell r="AU10"/>
          <cell r="AV10"/>
          <cell r="AW10"/>
          <cell r="AX10"/>
          <cell r="AY10"/>
          <cell r="AZ10"/>
          <cell r="BA10"/>
          <cell r="BB10"/>
          <cell r="BC10"/>
          <cell r="BD10"/>
          <cell r="BE10"/>
          <cell r="BF10"/>
          <cell r="BG10"/>
          <cell r="BH10"/>
          <cell r="BI10"/>
          <cell r="BJ10"/>
          <cell r="BK10"/>
          <cell r="BL10"/>
          <cell r="BM10"/>
          <cell r="BN10"/>
          <cell r="BO10"/>
          <cell r="BP10"/>
          <cell r="BQ10"/>
          <cell r="BR10"/>
          <cell r="BS10"/>
          <cell r="BT10"/>
          <cell r="BU10"/>
          <cell r="BV10"/>
          <cell r="BW10"/>
          <cell r="BX10"/>
          <cell r="BY10"/>
          <cell r="BZ10"/>
          <cell r="CA10"/>
          <cell r="CB10"/>
          <cell r="CC10"/>
          <cell r="CD10"/>
          <cell r="CE10"/>
          <cell r="CF10"/>
          <cell r="CG10"/>
          <cell r="CH10"/>
          <cell r="CI10"/>
          <cell r="CJ10"/>
          <cell r="CK10"/>
          <cell r="CL10"/>
          <cell r="CM10"/>
          <cell r="CN10"/>
          <cell r="CO10"/>
          <cell r="CP10"/>
          <cell r="CQ10"/>
          <cell r="CR10"/>
          <cell r="CS10"/>
          <cell r="CT10"/>
          <cell r="CU10"/>
          <cell r="CV10"/>
          <cell r="CW10"/>
          <cell r="CX10"/>
          <cell r="CY10"/>
          <cell r="CZ10"/>
          <cell r="DA10"/>
          <cell r="DB10"/>
          <cell r="DC10"/>
          <cell r="DD10"/>
          <cell r="DE10"/>
          <cell r="DF10"/>
          <cell r="DG10"/>
          <cell r="DH10"/>
          <cell r="DI10"/>
          <cell r="DJ10"/>
          <cell r="DK10"/>
          <cell r="DL10"/>
          <cell r="DM10"/>
          <cell r="DN10"/>
          <cell r="DO10"/>
          <cell r="DP10"/>
          <cell r="DQ10"/>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t="str">
            <v>Em revisão</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Parâmetros urbanísticos para parcelamento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7810.2018/0000072-6 / 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Finalizado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  /                         
Tramitação suspensa por cautelar no agravo de instrumento No. 2072081-49.2019.8.26.0000</v>
          </cell>
          <cell r="DQ12" t="str">
            <v>PL 204/2018</v>
          </cell>
          <cell r="DR12" t="str">
            <v>-</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2591280724</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7810.2018/0000720-8  (ATL) / 2017-0.186.671-0 / 6071.2018/0000453-6 (SMDP - alienação)</v>
          </cell>
          <cell r="I14" t="str">
            <v>SDE</v>
          </cell>
          <cell r="J14" t="str">
            <v>Consolidado em Decreto</v>
          </cell>
          <cell r="K14" t="str">
            <v>Implantação</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v>13</v>
          </cell>
          <cell r="AO14" t="str">
            <v>SIM</v>
          </cell>
          <cell r="AP14" t="str">
            <v>Aprovado</v>
          </cell>
          <cell r="AQ14" t="str">
            <v>-</v>
          </cell>
          <cell r="AR14">
            <v>43300</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v>43304</v>
          </cell>
          <cell r="BG14" t="str">
            <v>DDE-SPURB</v>
          </cell>
          <cell r="BH14" t="str">
            <v>-</v>
          </cell>
          <cell r="BI14" t="str">
            <v>Finalizada</v>
          </cell>
          <cell r="BJ14" t="str">
            <v>SMDP (SPP)</v>
          </cell>
          <cell r="BK14" t="str">
            <v>-</v>
          </cell>
          <cell r="BL14" t="str">
            <v>-</v>
          </cell>
          <cell r="BM14" t="str">
            <v>-</v>
          </cell>
          <cell r="BN14" t="str">
            <v>Minuta</v>
          </cell>
          <cell r="BO14" t="str">
            <v>Em elaboração</v>
          </cell>
          <cell r="BP14" t="str">
            <v>-</v>
          </cell>
          <cell r="BQ14">
            <v>43307</v>
          </cell>
          <cell r="BR14">
            <v>43311</v>
          </cell>
          <cell r="BS14" t="str">
            <v>-</v>
          </cell>
          <cell r="BT14" t="str">
            <v>-</v>
          </cell>
          <cell r="BU14" t="str">
            <v>-</v>
          </cell>
          <cell r="BV14" t="str">
            <v>-</v>
          </cell>
          <cell r="BW14" t="str">
            <v>-</v>
          </cell>
          <cell r="BX14" t="str">
            <v>-</v>
          </cell>
          <cell r="BY14" t="str">
            <v>-</v>
          </cell>
          <cell r="BZ14" t="str">
            <v>-</v>
          </cell>
          <cell r="CA14" t="str">
            <v>-</v>
          </cell>
          <cell r="CB14" t="str">
            <v>-</v>
          </cell>
          <cell r="CC14"/>
          <cell r="CD14"/>
          <cell r="CE14"/>
          <cell r="CF14"/>
          <cell r="CG14" t="str">
            <v>-</v>
          </cell>
          <cell r="CH14" t="str">
            <v>Encerrada</v>
          </cell>
          <cell r="CI14">
            <v>43308</v>
          </cell>
          <cell r="CJ14">
            <v>43332</v>
          </cell>
          <cell r="CK14" t="str">
            <v>Publicado</v>
          </cell>
          <cell r="CL14" t="str">
            <v>Avaliada</v>
          </cell>
          <cell r="CM14" t="str">
            <v>Devolutiva</v>
          </cell>
          <cell r="CN14" t="str">
            <v>NA</v>
          </cell>
          <cell r="CO14" t="str">
            <v>NA</v>
          </cell>
          <cell r="CP14" t="str">
            <v>NA</v>
          </cell>
          <cell r="CQ14" t="str">
            <v>NA</v>
          </cell>
          <cell r="CR14" t="str">
            <v>NA</v>
          </cell>
          <cell r="CS14" t="str">
            <v>NA</v>
          </cell>
          <cell r="CT14" t="str">
            <v>NA</v>
          </cell>
          <cell r="CU14">
            <v>43336</v>
          </cell>
          <cell r="CV14">
            <v>43337</v>
          </cell>
          <cell r="CW14" t="str">
            <v>DDE/SPURB</v>
          </cell>
          <cell r="CX14" t="str">
            <v>Em andamento</v>
          </cell>
          <cell r="CY14" t="str">
            <v>Parâmetros para ZOE e regulamentação das leis (Lei 16.886/18 e 16.766/17)</v>
          </cell>
          <cell r="CZ14" t="str">
            <v>Decreto</v>
          </cell>
          <cell r="DA14" t="str">
            <v>NA</v>
          </cell>
          <cell r="DB14" t="str">
            <v>NA</v>
          </cell>
          <cell r="DC14" t="str">
            <v>NA</v>
          </cell>
          <cell r="DD14" t="str">
            <v>NA</v>
          </cell>
          <cell r="DE14" t="str">
            <v>NA</v>
          </cell>
          <cell r="DF14" t="str">
            <v>NA</v>
          </cell>
          <cell r="DG14" t="str">
            <v>Relatório técnico Final</v>
          </cell>
          <cell r="DH14">
            <v>43439</v>
          </cell>
          <cell r="DI14" t="str">
            <v>José Apparecido Jr.</v>
          </cell>
          <cell r="DJ14" t="str">
            <v>Finalizada</v>
          </cell>
          <cell r="DK14">
            <v>43439</v>
          </cell>
          <cell r="DL14" t="str">
            <v>ATL / Casa Civil</v>
          </cell>
          <cell r="DM14" t="str">
            <v>Finalizada em ATL</v>
          </cell>
          <cell r="DN14" t="str">
            <v>DOM 08/02/2019</v>
          </cell>
          <cell r="DO14">
            <v>43503</v>
          </cell>
          <cell r="DP14" t="str">
            <v>Publicado</v>
          </cell>
          <cell r="DQ14" t="str">
            <v>58.623/2019</v>
          </cell>
          <cell r="DR14">
            <v>43503</v>
          </cell>
          <cell r="DS14" t="str">
            <v>6071.2018/0000453-6</v>
          </cell>
          <cell r="DT14" t="str">
            <v>-</v>
          </cell>
          <cell r="DU14">
            <v>43503</v>
          </cell>
          <cell r="DV14" t="str">
            <v>SMDP</v>
          </cell>
          <cell r="DW14" t="str">
            <v>Edital de licitação publicado para Alienação</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Parâmetros urbanísticos em programa de alienação</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 / 6071.2018/0000124-3 (SMDP - concessão)</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 e republicado (08/02/19) / Decreto 58.335/18 - revoga § 2º do artigo 2º do Decreto nº 58.226</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53700000</v>
          </cell>
          <cell r="EK15" t="str">
            <v>Parâmetros urbanísticos em concessão</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 (Proposição Privada)  / 7810.2019/0000090-6  (SEI tramitação pública)</v>
          </cell>
          <cell r="I16" t="str">
            <v>SEP</v>
          </cell>
          <cell r="J16" t="str">
            <v>Elaboração</v>
          </cell>
          <cell r="K16" t="str">
            <v>Em andamento</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Publicado</v>
          </cell>
          <cell r="AQ16" t="str">
            <v>TR FUNDURB aprovado por SMUL</v>
          </cell>
          <cell r="AR16">
            <v>43334</v>
          </cell>
          <cell r="AS16">
            <v>43335</v>
          </cell>
          <cell r="AT16" t="str">
            <v>Aprovado</v>
          </cell>
          <cell r="AU16" t="str">
            <v>NA</v>
          </cell>
          <cell r="AV16" t="str">
            <v>NA</v>
          </cell>
          <cell r="AW16" t="str">
            <v>NA</v>
          </cell>
          <cell r="AX16" t="str">
            <v>NA</v>
          </cell>
          <cell r="AY16" t="str">
            <v>NA</v>
          </cell>
          <cell r="AZ16" t="str">
            <v>NA</v>
          </cell>
          <cell r="BA16">
            <v>43378</v>
          </cell>
          <cell r="BB16" t="str">
            <v>AJ e CAF</v>
          </cell>
          <cell r="BC16" t="str">
            <v>AJ SMUL e Gabinete (TID 17013274) -  Despacho_Contrato_SMUL</v>
          </cell>
          <cell r="BD16" t="str">
            <v>NA</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t="str">
            <v>A depender do instrumento: 164 milhões (OODC) / 1.420 milhões (CEPAC) /86 milhões (AIU)</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v>
          </cell>
          <cell r="D17" t="str">
            <v>Pública</v>
          </cell>
          <cell r="E17" t="str">
            <v>Pré-PIU</v>
          </cell>
          <cell r="F17" t="str">
            <v>PMSP - SMUL</v>
          </cell>
          <cell r="G17" t="str">
            <v>Ainda não definido</v>
          </cell>
          <cell r="H17" t="str">
            <v>7810.2018/0000074-2</v>
          </cell>
          <cell r="I17" t="str">
            <v>SEP</v>
          </cell>
          <cell r="J17" t="str">
            <v>Elaboração</v>
          </cell>
          <cell r="K17" t="str">
            <v>Em andamento</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Finalizado</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Aprovado</v>
          </cell>
          <cell r="AQ17" t="str">
            <v>Enviado para SMUL</v>
          </cell>
          <cell r="AR17">
            <v>43313</v>
          </cell>
          <cell r="AS17">
            <v>43314</v>
          </cell>
          <cell r="AT17" t="str">
            <v>Finalizado</v>
          </cell>
          <cell r="AU17" t="str">
            <v>-</v>
          </cell>
          <cell r="AV17" t="str">
            <v>NA</v>
          </cell>
          <cell r="AW17" t="str">
            <v>NA</v>
          </cell>
          <cell r="AX17" t="str">
            <v>NA</v>
          </cell>
          <cell r="AY17" t="str">
            <v>NA</v>
          </cell>
          <cell r="AZ17" t="str">
            <v>NA</v>
          </cell>
          <cell r="BA17">
            <v>43379</v>
          </cell>
          <cell r="BB17" t="str">
            <v>Assessoria Jurídica</v>
          </cell>
          <cell r="BC17" t="str">
            <v>Parecer SMUL/AJ</v>
          </cell>
          <cell r="BD17" t="str">
            <v>SMG deve se manifestar sobre interesse na venda do terreno</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A17"/>
          <cell r="EB17" t="str">
            <v>MEM e ZOE</v>
          </cell>
          <cell r="EC17" t="str">
            <v>-</v>
          </cell>
          <cell r="ED17" t="str">
            <v>sim</v>
          </cell>
          <cell r="EE17" t="str">
            <v>-5198771.00000</v>
          </cell>
          <cell r="EF17" t="str">
            <v>-2700283.00000</v>
          </cell>
          <cell r="EG17">
            <v>15.16</v>
          </cell>
          <cell r="EH17" t="str">
            <v>-</v>
          </cell>
          <cell r="EI17" t="str">
            <v>-</v>
          </cell>
          <cell r="EJ17" t="str">
            <v>Não definido</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Discussão pública</v>
          </cell>
          <cell r="K18" t="str">
            <v>Em andamento</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 SMT - CET</v>
          </cell>
          <cell r="Z18" t="str">
            <v>CONDEPHAAT</v>
          </cell>
          <cell r="AA18" t="str">
            <v>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SECOVI (04/10/18), ASBEA (15/10/18), SMDHC (19/10/18), PEUC Comissão Executiva FAUUSP (29/10/18)</v>
          </cell>
          <cell r="AB18" t="str">
            <v>Convocação CMPU</v>
          </cell>
          <cell r="AC18" t="str">
            <v>Finalizado</v>
          </cell>
          <cell r="AD18" t="str">
            <v>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04/10/18 - SECOVI, 15/10/18 - ASBEA, 19/10/18 - SMDHC, 29/10/18 - PEUC Comissão Executiva (FAUUSP)</v>
          </cell>
          <cell r="AE18" t="str">
            <v>PPT CMH, PPT CMPU</v>
          </cell>
          <cell r="AF18" t="str">
            <v>-</v>
          </cell>
          <cell r="AG18" t="str">
            <v>Noticia no Gestão Urbana, propaganda Metrô</v>
          </cell>
          <cell r="AH18" t="str">
            <v>Prorrogação de Prazo Consulta</v>
          </cell>
          <cell r="AI18" t="str">
            <v>Internet, reuniões bilaterais, CMH, CMPU</v>
          </cell>
          <cell r="AJ18" t="str">
            <v>encerrada</v>
          </cell>
          <cell r="AK18">
            <v>43291</v>
          </cell>
          <cell r="AL18">
            <v>43339</v>
          </cell>
          <cell r="AM18" t="str">
            <v>DDE/SPURB</v>
          </cell>
          <cell r="AN18">
            <v>46</v>
          </cell>
          <cell r="AO18" t="str">
            <v>Publicada (sem devolutiva ainda)</v>
          </cell>
          <cell r="AP18" t="str">
            <v>Não publicado</v>
          </cell>
          <cell r="AQ18" t="str">
            <v>-</v>
          </cell>
          <cell r="AR18">
            <v>43432</v>
          </cell>
          <cell r="AS18">
            <v>43433</v>
          </cell>
          <cell r="AT18" t="str">
            <v>Finalizado</v>
          </cell>
          <cell r="AU18" t="str">
            <v>-</v>
          </cell>
          <cell r="AV18" t="str">
            <v>-</v>
          </cell>
          <cell r="AW18" t="str">
            <v>-</v>
          </cell>
          <cell r="AX18" t="str">
            <v>-</v>
          </cell>
          <cell r="AY18" t="str">
            <v>-</v>
          </cell>
          <cell r="AZ18" t="str">
            <v>-</v>
          </cell>
          <cell r="BA18">
            <v>43474</v>
          </cell>
          <cell r="BB18" t="str">
            <v>AJ, PLANURBE, DEUSO</v>
          </cell>
          <cell r="BC18" t="str">
            <v>PARECER AJ, PLANURBE, DEUSO</v>
          </cell>
          <cell r="BD18" t="str">
            <v>-</v>
          </cell>
          <cell r="BE18">
            <v>43507</v>
          </cell>
          <cell r="BF18">
            <v>43508</v>
          </cell>
          <cell r="BG18" t="str">
            <v>DDE-SPURB</v>
          </cell>
          <cell r="BH18" t="str">
            <v>-</v>
          </cell>
          <cell r="BI18" t="str">
            <v>Finalizada</v>
          </cell>
          <cell r="BJ18" t="str">
            <v>SEHAB, SMC, SMT, SMDHC, CADES SUB Sé e Sub Moóca, Conselho Participativo da Sé</v>
          </cell>
          <cell r="BK18"/>
          <cell r="BL18" t="str">
            <v>CONDEPHAAT, IPHAN</v>
          </cell>
          <cell r="BM18" t="str">
            <v>Levantar</v>
          </cell>
          <cell r="BN18" t="str">
            <v>Caderno</v>
          </cell>
          <cell r="BO18" t="str">
            <v>Finalizado</v>
          </cell>
          <cell r="BP18" t="str">
            <v>Proposta inicial finalizada</v>
          </cell>
          <cell r="BQ18">
            <v>43593</v>
          </cell>
          <cell r="BR18">
            <v>43594</v>
          </cell>
          <cell r="BS18" t="str">
            <v>Realizado</v>
          </cell>
          <cell r="BT18" t="str">
            <v>Reuniões bilaterais (a serem reagendadas): Habitação e Vulnerabilidade, Patrimônio e Gestão Participativa, Polos Econômicos e Produção Imobiliária</v>
          </cell>
          <cell r="BU18"/>
          <cell r="BV18" t="str">
            <v>Em elaboração</v>
          </cell>
          <cell r="BW18" t="str">
            <v>-</v>
          </cell>
          <cell r="BX18" t="str">
            <v>-</v>
          </cell>
          <cell r="BY18" t="str">
            <v>-</v>
          </cell>
          <cell r="BZ18" t="str">
            <v>-</v>
          </cell>
          <cell r="CA18" t="str">
            <v>Internet, reuniões bilaterais, reuniões conselhos</v>
          </cell>
          <cell r="CB18" t="str">
            <v>Publicação Consulta</v>
          </cell>
          <cell r="CC18" t="str">
            <v>Encerrada</v>
          </cell>
          <cell r="CD18">
            <v>43594</v>
          </cell>
          <cell r="CE18">
            <v>43693</v>
          </cell>
          <cell r="CF18" t="str">
            <v>Finalizado</v>
          </cell>
          <cell r="CG18" t="str">
            <v>URL</v>
          </cell>
          <cell r="CH18" t="str">
            <v>aberta</v>
          </cell>
          <cell r="CI18">
            <v>43763</v>
          </cell>
          <cell r="CJ18" t="str">
            <v>-</v>
          </cell>
          <cell r="CK18" t="str">
            <v>URL</v>
          </cell>
          <cell r="CL18" t="str">
            <v>Finalizado</v>
          </cell>
          <cell r="CM18" t="str">
            <v>-</v>
          </cell>
          <cell r="CN18" t="str">
            <v>-</v>
          </cell>
          <cell r="CO18" t="str">
            <v>Agendada</v>
          </cell>
          <cell r="CP18" t="str">
            <v>18/06/2019 -  03/07/2019 -  06/08/2019</v>
          </cell>
          <cell r="CQ18" t="str">
            <v>Em elaboração</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Não definido</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7810.2018/0000716-0 / Prorrogação de prazo 7810.2018/0000990-1 / ATL 7810.2019/0000570-3 / Melhoramentos viários 7810.2019/0000487-1</v>
          </cell>
          <cell r="I19" t="str">
            <v>SDE</v>
          </cell>
          <cell r="J19" t="str">
            <v>Em tratativa na CMSP</v>
          </cell>
          <cell r="K19" t="str">
            <v>Encaminhamento jurídico</v>
          </cell>
          <cell r="L19" t="str">
            <v>Ofício</v>
          </cell>
          <cell r="M19" t="str">
            <v>Oficio_SPURB</v>
          </cell>
          <cell r="N19">
            <v>2018</v>
          </cell>
          <cell r="O19">
            <v>43356</v>
          </cell>
          <cell r="P19" t="str">
            <v>NA</v>
          </cell>
          <cell r="Q19" t="str">
            <v>NA</v>
          </cell>
          <cell r="R19" t="str">
            <v>NA</v>
          </cell>
          <cell r="S19" t="str">
            <v>NA</v>
          </cell>
          <cell r="T19" t="str">
            <v>Finalizado</v>
          </cell>
          <cell r="U19" t="str">
            <v>SDE/Anna</v>
          </cell>
          <cell r="V19">
            <v>43356</v>
          </cell>
          <cell r="W19">
            <v>43356</v>
          </cell>
          <cell r="X19">
            <v>43357</v>
          </cell>
          <cell r="Y19" t="str">
            <v>-</v>
          </cell>
          <cell r="Z19" t="str">
            <v>-</v>
          </cell>
          <cell r="AA19" t="str">
            <v>CMPU (30/10/2018)</v>
          </cell>
          <cell r="AB19" t="str">
            <v>-</v>
          </cell>
          <cell r="AC19" t="str">
            <v>Finalizado</v>
          </cell>
          <cell r="AD19">
            <v>43403</v>
          </cell>
          <cell r="AE19" t="str">
            <v>Ainda não publicado</v>
          </cell>
          <cell r="AF19" t="str">
            <v>Ainda não publicado</v>
          </cell>
          <cell r="AG19" t="str">
            <v>Noticia no Gestão Urbana, Diário Oficial do Município</v>
          </cell>
          <cell r="AH19" t="str">
            <v>Noticia no Gestão Urbana, propaganda Metrô</v>
          </cell>
          <cell r="AI19" t="str">
            <v>Internet</v>
          </cell>
          <cell r="AJ19" t="str">
            <v>encerrada</v>
          </cell>
          <cell r="AK19">
            <v>43357</v>
          </cell>
          <cell r="AL19">
            <v>43405</v>
          </cell>
          <cell r="AM19" t="str">
            <v>DDE/SPURB</v>
          </cell>
          <cell r="AN19">
            <v>115</v>
          </cell>
          <cell r="AO19" t="str">
            <v>Publicada (sem devolutiva ainda)</v>
          </cell>
          <cell r="AP19" t="str">
            <v>Finalizado</v>
          </cell>
          <cell r="AQ19" t="str">
            <v>Enviado para SMUL</v>
          </cell>
          <cell r="AR19">
            <v>43510</v>
          </cell>
          <cell r="AS19">
            <v>43511</v>
          </cell>
          <cell r="AT19" t="str">
            <v>Submetido a SMUL</v>
          </cell>
          <cell r="AU19" t="str">
            <v>Externo</v>
          </cell>
          <cell r="AV19" t="str">
            <v>-</v>
          </cell>
          <cell r="AW19" t="str">
            <v>-</v>
          </cell>
          <cell r="AX19" t="str">
            <v>-</v>
          </cell>
          <cell r="AY19" t="str">
            <v>-</v>
          </cell>
          <cell r="AZ19" t="str">
            <v>-</v>
          </cell>
          <cell r="BA19">
            <v>43525</v>
          </cell>
          <cell r="BB19">
            <v>43549</v>
          </cell>
          <cell r="BC19" t="str">
            <v>PARECER AJ, PLANURBE, DEUSO</v>
          </cell>
          <cell r="BD19" t="str">
            <v>-</v>
          </cell>
          <cell r="BE19">
            <v>43560</v>
          </cell>
          <cell r="BF19">
            <v>43561</v>
          </cell>
          <cell r="BG19" t="str">
            <v>DDE-SPURB</v>
          </cell>
          <cell r="BH19" t="str">
            <v>-</v>
          </cell>
          <cell r="BI19" t="str">
            <v>Finalizada</v>
          </cell>
          <cell r="BJ19" t="str">
            <v>SEHAB, SMT, SVMA</v>
          </cell>
          <cell r="BK19" t="str">
            <v>SEI SEHAB (6014.2018/0001627-4)</v>
          </cell>
          <cell r="BL19" t="str">
            <v>USP, EMAE, CPTM, INVESTE SP, FIPE</v>
          </cell>
          <cell r="BM19" t="str">
            <v>Será enviado por Laisa</v>
          </cell>
          <cell r="BN19" t="str">
            <v>Caderno</v>
          </cell>
          <cell r="BO19" t="str">
            <v>Finalizado</v>
          </cell>
          <cell r="BP19" t="str">
            <v>Finalizado</v>
          </cell>
          <cell r="BQ19">
            <v>43577</v>
          </cell>
          <cell r="BR19">
            <v>43578</v>
          </cell>
          <cell r="BS19" t="str">
            <v>Realizado</v>
          </cell>
          <cell r="BT19" t="str">
            <v>C.P.M + Cades (23/04/19), CMPU (30/04/19), Reuniões bilaterais Setor Imobiliário (07/05/19), Movimento de Moradia (08/05/19), GG OUCAB (08/05/19), COM + Cades Lapa (09/05/19) Acadêmico (10/05/19)</v>
          </cell>
          <cell r="BU19" t="str">
            <v>-</v>
          </cell>
          <cell r="BV19" t="str">
            <v>Finalizado</v>
          </cell>
          <cell r="BW19" t="str">
            <v>CMPU</v>
          </cell>
          <cell r="BX19" t="str">
            <v>-</v>
          </cell>
          <cell r="BY19" t="str">
            <v>-</v>
          </cell>
          <cell r="BZ19" t="str">
            <v>-</v>
          </cell>
          <cell r="CA19" t="str">
            <v>Internet, reuniões bilaterais, reuniões conselhos</v>
          </cell>
          <cell r="CB19" t="str">
            <v>Publicação Consulta</v>
          </cell>
          <cell r="CC19" t="str">
            <v>Encerrada</v>
          </cell>
          <cell r="CD19">
            <v>43578</v>
          </cell>
          <cell r="CE19">
            <v>43607</v>
          </cell>
          <cell r="CF19" t="str">
            <v>Devolutiva</v>
          </cell>
          <cell r="CG19" t="str">
            <v>URL</v>
          </cell>
          <cell r="CH19" t="str">
            <v>encerrada</v>
          </cell>
          <cell r="CI19">
            <v>43619</v>
          </cell>
          <cell r="CJ19">
            <v>43640</v>
          </cell>
          <cell r="CK19" t="str">
            <v>URL</v>
          </cell>
          <cell r="CL19" t="str">
            <v>-</v>
          </cell>
          <cell r="CM19" t="str">
            <v>-</v>
          </cell>
          <cell r="CN19" t="str">
            <v>URL</v>
          </cell>
          <cell r="CO19" t="str">
            <v>Agendada</v>
          </cell>
          <cell r="CP19" t="str">
            <v>13/06/2019 e 17/06/2019</v>
          </cell>
          <cell r="CQ19" t="str">
            <v>Realizada</v>
          </cell>
          <cell r="CR19" t="str">
            <v>-</v>
          </cell>
          <cell r="CS19" t="str">
            <v>-</v>
          </cell>
          <cell r="CT19" t="str">
            <v>-</v>
          </cell>
          <cell r="CU19">
            <v>43633</v>
          </cell>
          <cell r="CV19">
            <v>43634</v>
          </cell>
          <cell r="CW19" t="str">
            <v>SPURBANISMO-DDE</v>
          </cell>
          <cell r="CX19" t="str">
            <v>Finalizado</v>
          </cell>
          <cell r="CY19" t="str">
            <v>AIU, AEL, ZOE, Projetos Estratégicos</v>
          </cell>
          <cell r="CZ19" t="str">
            <v>Lei</v>
          </cell>
          <cell r="DA19" t="str">
            <v>CMPU</v>
          </cell>
          <cell r="DB19" t="str">
            <v>NA</v>
          </cell>
          <cell r="DC19" t="str">
            <v>Finalizado</v>
          </cell>
          <cell r="DD19">
            <v>43635</v>
          </cell>
          <cell r="DE19" t="str">
            <v>URL</v>
          </cell>
          <cell r="DF19"/>
          <cell r="DG19" t="str">
            <v>Finalizado</v>
          </cell>
          <cell r="DH19">
            <v>43641</v>
          </cell>
          <cell r="DI19" t="str">
            <v>José Apparecido Jr.</v>
          </cell>
          <cell r="DJ19" t="str">
            <v>Finalizado</v>
          </cell>
          <cell r="DK19">
            <v>43644</v>
          </cell>
          <cell r="DL19" t="str">
            <v>SMDU-AJ, SMDU-Gab, ATL</v>
          </cell>
          <cell r="DM19" t="str">
            <v>SMDU-Gab, Ofício ATL</v>
          </cell>
          <cell r="DN19" t="str">
            <v>-</v>
          </cell>
          <cell r="DO19">
            <v>43644</v>
          </cell>
          <cell r="DP19" t="str">
            <v>PL enviado a CMSP</v>
          </cell>
          <cell r="DQ19" t="str">
            <v>PL 427/2019</v>
          </cell>
          <cell r="DR19">
            <v>43279</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Não definido</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G21"/>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E23"/>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A23"/>
          <cell r="EB23" t="str">
            <v>MEM - Setor Orla Fluvial</v>
          </cell>
          <cell r="EC23"/>
          <cell r="ED23"/>
          <cell r="EE23"/>
          <cell r="EF23"/>
          <cell r="EG23">
            <v>1640.66</v>
          </cell>
          <cell r="EH23"/>
          <cell r="EI23"/>
          <cell r="EJ23"/>
          <cell r="EK23"/>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H24"/>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H25"/>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 / 7810.2018/0000588-4 / 7810.2018/0000601-5 / 6071.2018/0000148-0 (SMDP - concessão)</v>
          </cell>
          <cell r="I26" t="str">
            <v>SDE</v>
          </cell>
          <cell r="J26" t="str">
            <v>Consolidado em Decreto</v>
          </cell>
          <cell r="K26" t="str">
            <v>Implantação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H26"/>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NA</v>
          </cell>
          <cell r="CP26" t="str">
            <v>NA</v>
          </cell>
          <cell r="CQ26" t="str">
            <v>NA</v>
          </cell>
          <cell r="CR26" t="str">
            <v>NA</v>
          </cell>
          <cell r="CS26" t="str">
            <v>-</v>
          </cell>
          <cell r="CT26" t="str">
            <v>-</v>
          </cell>
          <cell r="CU26">
            <v>43314</v>
          </cell>
          <cell r="CV26">
            <v>43315</v>
          </cell>
          <cell r="CW26" t="str">
            <v>DDE/SPURB</v>
          </cell>
          <cell r="CX26" t="str">
            <v>Encerrado</v>
          </cell>
          <cell r="CY26" t="str">
            <v>Área de Estruturação Local - AEL-PI</v>
          </cell>
          <cell r="CZ26" t="str">
            <v>Decreto</v>
          </cell>
          <cell r="DA26" t="str">
            <v>NA</v>
          </cell>
          <cell r="DB26" t="str">
            <v>NA</v>
          </cell>
          <cell r="DC26" t="str">
            <v>NA</v>
          </cell>
          <cell r="DD26" t="str">
            <v>NA</v>
          </cell>
          <cell r="DE26" t="str">
            <v>NA</v>
          </cell>
          <cell r="DF26" t="str">
            <v>NA</v>
          </cell>
          <cell r="DG26" t="str">
            <v>NA</v>
          </cell>
          <cell r="DH26">
            <v>43319</v>
          </cell>
          <cell r="DI26">
            <v>43320</v>
          </cell>
          <cell r="DJ26" t="str">
            <v>-</v>
          </cell>
          <cell r="DK26">
            <v>43320</v>
          </cell>
          <cell r="DL26" t="str">
            <v>ATL</v>
          </cell>
          <cell r="DM26" t="str">
            <v>-</v>
          </cell>
          <cell r="DN26" t="str">
            <v>-</v>
          </cell>
          <cell r="DO26">
            <v>43329</v>
          </cell>
          <cell r="DP26" t="str">
            <v>Decreto aprovado</v>
          </cell>
          <cell r="DQ26" t="str">
            <v>58.368/18</v>
          </cell>
          <cell r="DR26">
            <v>43329</v>
          </cell>
          <cell r="DS26" t="str">
            <v>-</v>
          </cell>
          <cell r="DT26" t="str">
            <v>-</v>
          </cell>
          <cell r="DU26">
            <v>43333</v>
          </cell>
          <cell r="DV26" t="str">
            <v>SMDP</v>
          </cell>
          <cell r="DW26" t="str">
            <v>Suspensão Edital de Concessão (SEI 6071.2018/0000148-0)
Republicação dos documentos do Edital de Concessão (17/10/2018)
SEI 6071.2018/0000148-0</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131935531</v>
          </cell>
          <cell r="EK26" t="str">
            <v>AEL</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1"/>
      <sheetData sheetId="2"/>
      <sheetData sheetId="3"/>
      <sheetData sheetId="4"/>
      <sheetData sheetId="5"/>
      <sheetData sheetId="6"/>
      <sheetData sheetId="7">
        <row r="3">
          <cell r="D3" t="str">
            <v>Status</v>
          </cell>
        </row>
        <row r="4">
          <cell r="D4"/>
        </row>
        <row r="5">
          <cell r="D5" t="str">
            <v>Etapa</v>
          </cell>
        </row>
        <row r="6">
          <cell r="D6" t="str">
            <v>Subetapa</v>
          </cell>
        </row>
        <row r="7">
          <cell r="D7">
            <v>2</v>
          </cell>
        </row>
        <row r="8">
          <cell r="D8" t="str">
            <v>Etapa</v>
          </cell>
        </row>
        <row r="9">
          <cell r="D9" t="str">
            <v>Subetapa</v>
          </cell>
        </row>
        <row r="10">
          <cell r="D10">
            <v>7</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8</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3</v>
          </cell>
        </row>
        <row r="35">
          <cell r="D35" t="str">
            <v>Etapa</v>
          </cell>
        </row>
        <row r="36">
          <cell r="D36" t="str">
            <v>Subetapa</v>
          </cell>
        </row>
        <row r="37">
          <cell r="D37">
            <v>5</v>
          </cell>
        </row>
        <row r="38">
          <cell r="D38" t="str">
            <v>Etapa</v>
          </cell>
        </row>
        <row r="39">
          <cell r="D39" t="str">
            <v>Subetapa</v>
          </cell>
        </row>
        <row r="40">
          <cell r="D40">
            <v>7</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8"/>
      <sheetData sheetId="9"/>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cell r="H5" t="str">
            <v>x</v>
          </cell>
          <cell r="I5" t="str">
            <v>http://gestaourbana.prefeitura.sp.gov.br/wp-content/uploads/2016/03/01_-MIP_PIU_Vila-Leopoldina-Villa-Lobos_motiva%C3%A7%C3%A3o.pdf</v>
          </cell>
          <cell r="J5"/>
          <cell r="K5" t="str">
            <v>x</v>
          </cell>
          <cell r="L5" t="str">
            <v>http://gestaourbana.prefeitura.sp.gov.br/wp-content/uploads/2016/03/PIU_NESP_REQUERIMENTO-1.pdf</v>
          </cell>
          <cell r="M5" t="str">
            <v>nsa</v>
          </cell>
          <cell r="N5"/>
          <cell r="O5" t="str">
            <v>nsa</v>
          </cell>
          <cell r="P5"/>
        </row>
        <row r="6">
          <cell r="E6"/>
          <cell r="F6"/>
          <cell r="G6"/>
          <cell r="H6"/>
          <cell r="I6"/>
          <cell r="J6"/>
          <cell r="K6"/>
          <cell r="L6"/>
          <cell r="M6"/>
          <cell r="N6"/>
          <cell r="O6"/>
          <cell r="P6"/>
        </row>
        <row r="7">
          <cell r="E7" t="str">
            <v>Procedimento de Manifestação de Interesse</v>
          </cell>
          <cell r="F7" t="str">
            <v>nsa</v>
          </cell>
          <cell r="G7"/>
          <cell r="H7" t="str">
            <v>nsa</v>
          </cell>
          <cell r="I7"/>
          <cell r="J7"/>
          <cell r="K7" t="str">
            <v>nsa</v>
          </cell>
          <cell r="L7"/>
          <cell r="M7" t="str">
            <v>nsa</v>
          </cell>
          <cell r="N7"/>
          <cell r="O7" t="str">
            <v>x</v>
          </cell>
          <cell r="P7" t="str">
            <v>http://www.prefeitura.sp.gov.br/cidade/secretarias/upload/chamadas/pacaembu_-_pmi_-_edital_e_anexos_-_v3_-_30-05_edital_1496235565_1496343025.pdf</v>
          </cell>
        </row>
        <row r="8">
          <cell r="E8"/>
          <cell r="F8"/>
          <cell r="G8"/>
          <cell r="H8"/>
          <cell r="I8"/>
          <cell r="J8"/>
          <cell r="K8"/>
          <cell r="L8"/>
          <cell r="M8"/>
          <cell r="N8"/>
          <cell r="O8"/>
          <cell r="P8"/>
        </row>
        <row r="9">
          <cell r="E9" t="str">
            <v>Programa de Interesse Público</v>
          </cell>
          <cell r="F9" t="str">
            <v>w</v>
          </cell>
          <cell r="G9"/>
          <cell r="H9" t="str">
            <v>w</v>
          </cell>
          <cell r="I9"/>
          <cell r="J9"/>
          <cell r="K9" t="str">
            <v>w</v>
          </cell>
          <cell r="L9"/>
          <cell r="M9" t="str">
            <v>-</v>
          </cell>
          <cell r="N9"/>
          <cell r="O9" t="str">
            <v>w</v>
          </cell>
          <cell r="P9"/>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cell r="K10" t="str">
            <v>x</v>
          </cell>
          <cell r="L10" t="str">
            <v>http://gestaourbana.prefeitura.sp.gov.br/wp-content/uploads/2016/03/PIU_NESP_DIAGN%C3%93STICO-1.pdf</v>
          </cell>
          <cell r="M10" t="str">
            <v>-</v>
          </cell>
          <cell r="N10"/>
          <cell r="O10" t="str">
            <v>w</v>
          </cell>
          <cell r="P10"/>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cell r="K11" t="str">
            <v>x</v>
          </cell>
          <cell r="L11" t="str">
            <v>http://gestaourbana.prefeitura.sp.gov.br/wp-content/uploads/2016/03/PIU_NESP_PER%C3%8DMETRO-1.pdf</v>
          </cell>
          <cell r="M11" t="str">
            <v>-</v>
          </cell>
          <cell r="N11"/>
          <cell r="O11" t="str">
            <v>-</v>
          </cell>
          <cell r="P11"/>
        </row>
        <row r="12">
          <cell r="E12"/>
          <cell r="F12"/>
          <cell r="G12"/>
          <cell r="H12"/>
          <cell r="I12"/>
          <cell r="J12"/>
          <cell r="K12"/>
          <cell r="L12"/>
          <cell r="M12"/>
          <cell r="N12"/>
          <cell r="O12"/>
          <cell r="P12"/>
        </row>
        <row r="13">
          <cell r="E13"/>
          <cell r="F13"/>
          <cell r="G13"/>
          <cell r="H13"/>
          <cell r="I13"/>
          <cell r="J13"/>
          <cell r="K13"/>
          <cell r="L13"/>
          <cell r="M13"/>
          <cell r="N13"/>
          <cell r="O13"/>
          <cell r="P13"/>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row>
        <row r="15">
          <cell r="E15" t="str">
            <v>Texto da Consulta Pública</v>
          </cell>
          <cell r="F15" t="str">
            <v>x</v>
          </cell>
          <cell r="G15" t="str">
            <v>http://minutapiuriobranco.gestaourbana.prefeitura.sp.gov.br/</v>
          </cell>
          <cell r="H15" t="str">
            <v>x</v>
          </cell>
          <cell r="I15" t="str">
            <v>http://minuta.gestaourbana.prefeitura.sp.gov.br/piu-leopoldina/</v>
          </cell>
          <cell r="J15"/>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cell r="K16" t="str">
            <v>-</v>
          </cell>
          <cell r="L16"/>
          <cell r="M16"/>
          <cell r="N16"/>
          <cell r="O16" t="str">
            <v>x</v>
          </cell>
          <cell r="P16" t="str">
            <v>http://minuta.gestaourbana.prefeitura.sp.gov.br/piu-pacaembu/static/xls/piu-pacaembu_consulta_respostas_2018-02-08.zip</v>
          </cell>
        </row>
        <row r="17">
          <cell r="E17" t="str">
            <v>Contribuições Consolidadas</v>
          </cell>
          <cell r="F17" t="str">
            <v>-</v>
          </cell>
          <cell r="G17"/>
          <cell r="H17" t="str">
            <v>-</v>
          </cell>
          <cell r="I17"/>
          <cell r="J17"/>
          <cell r="K17" t="str">
            <v>-</v>
          </cell>
          <cell r="L17"/>
          <cell r="M17"/>
          <cell r="N17"/>
          <cell r="O17" t="str">
            <v>-</v>
          </cell>
          <cell r="P17"/>
        </row>
        <row r="18">
          <cell r="E18"/>
          <cell r="F18"/>
          <cell r="G18"/>
          <cell r="H18"/>
          <cell r="I18"/>
          <cell r="J18"/>
          <cell r="K18"/>
          <cell r="L18"/>
          <cell r="M18"/>
          <cell r="N18"/>
          <cell r="O18"/>
          <cell r="P18"/>
        </row>
        <row r="19">
          <cell r="E19" t="str">
            <v>Divulgação da Audiência Pública</v>
          </cell>
          <cell r="F19" t="str">
            <v>nsa</v>
          </cell>
          <cell r="G19"/>
          <cell r="H19" t="str">
            <v>x</v>
          </cell>
          <cell r="I19" t="str">
            <v>print DOSP</v>
          </cell>
          <cell r="J19"/>
          <cell r="K19" t="str">
            <v>x</v>
          </cell>
          <cell r="L19" t="str">
            <v>print DOSP</v>
          </cell>
          <cell r="M19" t="str">
            <v>x</v>
          </cell>
          <cell r="N19" t="str">
            <v>print DOSP</v>
          </cell>
          <cell r="O19" t="str">
            <v>nsa</v>
          </cell>
          <cell r="P19"/>
        </row>
        <row r="20">
          <cell r="E20" t="str">
            <v>Apresentação</v>
          </cell>
          <cell r="F20" t="str">
            <v>nsa</v>
          </cell>
          <cell r="G20"/>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cell r="O20" t="str">
            <v>nsa</v>
          </cell>
          <cell r="P20"/>
        </row>
        <row r="21">
          <cell r="E21" t="str">
            <v>Lista de Presença</v>
          </cell>
          <cell r="F21" t="str">
            <v>nsa</v>
          </cell>
          <cell r="G21"/>
          <cell r="H21" t="str">
            <v>x</v>
          </cell>
          <cell r="I21" t="str">
            <v>http://gestaourbana.prefeitura.sp.gov.br/wp-content/uploads/2016/03/Lista-de-Presen%C3%A7a-Sem-contato.pdf</v>
          </cell>
          <cell r="J21"/>
          <cell r="K21" t="str">
            <v>x</v>
          </cell>
          <cell r="L21" t="str">
            <v>http://gestaourbana.prefeitura.sp.gov.br/wp-content/uploads/2016/03/NESP_lista_presenca_2016_08_27-3.pdf</v>
          </cell>
          <cell r="M21" t="str">
            <v>-</v>
          </cell>
          <cell r="N21"/>
          <cell r="O21" t="str">
            <v>nsa</v>
          </cell>
          <cell r="P21"/>
        </row>
        <row r="22">
          <cell r="E22" t="str">
            <v>Ata</v>
          </cell>
          <cell r="F22" t="str">
            <v>nsa</v>
          </cell>
          <cell r="G22"/>
          <cell r="H22" t="str">
            <v>x</v>
          </cell>
          <cell r="I22" t="str">
            <v>http://gestaourbana.prefeitura.sp.gov.br/wp-content/uploads/2016/03/PIU_VL_ATA_Audiencia01_11_16_rev_GP.pdf</v>
          </cell>
          <cell r="J22"/>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row>
        <row r="23">
          <cell r="E23" t="str">
            <v xml:space="preserve">Contribuições </v>
          </cell>
          <cell r="F23" t="str">
            <v>nsa</v>
          </cell>
          <cell r="G23"/>
          <cell r="H23" t="str">
            <v>-</v>
          </cell>
          <cell r="I23"/>
          <cell r="J23"/>
          <cell r="K23" t="str">
            <v>x</v>
          </cell>
          <cell r="L23" t="str">
            <v>http://gestaourbana.prefeitura.sp.gov.br/wp-content/uploads/2016/03/NESP_contribuicoes_2016_08_27.pdf</v>
          </cell>
          <cell r="M23" t="str">
            <v>-</v>
          </cell>
          <cell r="N23"/>
          <cell r="O23" t="str">
            <v>nsa</v>
          </cell>
          <cell r="P23"/>
        </row>
        <row r="24">
          <cell r="E24"/>
          <cell r="F24"/>
          <cell r="G24"/>
          <cell r="H24"/>
          <cell r="I24"/>
          <cell r="J24"/>
          <cell r="K24"/>
          <cell r="L24"/>
          <cell r="M24"/>
          <cell r="N24"/>
          <cell r="O24"/>
          <cell r="P24"/>
        </row>
        <row r="25">
          <cell r="E25" t="str">
            <v>Proposta - Minuta</v>
          </cell>
          <cell r="F25"/>
          <cell r="G25"/>
          <cell r="H25"/>
          <cell r="I25"/>
          <cell r="J25"/>
          <cell r="K25" t="str">
            <v>-</v>
          </cell>
          <cell r="L25"/>
          <cell r="M25"/>
          <cell r="N25"/>
          <cell r="O25" t="str">
            <v>w</v>
          </cell>
          <cell r="P25"/>
        </row>
        <row r="26">
          <cell r="E26"/>
          <cell r="F26"/>
          <cell r="G26"/>
          <cell r="H26"/>
          <cell r="I26"/>
          <cell r="J26"/>
          <cell r="K26"/>
          <cell r="L26"/>
          <cell r="M26"/>
          <cell r="N26"/>
          <cell r="O26"/>
          <cell r="P26"/>
        </row>
        <row r="27">
          <cell r="E27"/>
          <cell r="F27"/>
          <cell r="G27"/>
          <cell r="H27"/>
          <cell r="I27"/>
          <cell r="J27"/>
          <cell r="K27"/>
          <cell r="L27"/>
          <cell r="M27"/>
          <cell r="N27"/>
          <cell r="O27"/>
          <cell r="P27"/>
        </row>
        <row r="28">
          <cell r="E28" t="str">
            <v xml:space="preserve">Divulgação da Consulta Publica </v>
          </cell>
          <cell r="F28"/>
          <cell r="G28"/>
          <cell r="H28"/>
          <cell r="I28"/>
          <cell r="J28"/>
          <cell r="K28" t="str">
            <v>nsa</v>
          </cell>
          <cell r="L28"/>
          <cell r="M28"/>
          <cell r="N28"/>
          <cell r="O28" t="str">
            <v>x</v>
          </cell>
          <cell r="P28" t="str">
            <v>http://gestaourbana.prefeitura.sp.gov.br/noticias/participe-da-consulta-publica-para-o-piu-pacaembu/</v>
          </cell>
        </row>
        <row r="29">
          <cell r="E29" t="str">
            <v>Texto da Consulta Pública</v>
          </cell>
          <cell r="F29"/>
          <cell r="G29"/>
          <cell r="H29"/>
          <cell r="I29"/>
          <cell r="J29"/>
          <cell r="K29" t="str">
            <v>nsa</v>
          </cell>
          <cell r="L29"/>
          <cell r="M29"/>
          <cell r="N29"/>
          <cell r="O29" t="str">
            <v>x</v>
          </cell>
          <cell r="P29" t="str">
            <v>http://minuta.gestaourbana.prefeitura.sp.gov.br/piu-pacaembu/#/consulta</v>
          </cell>
        </row>
        <row r="30">
          <cell r="E30" t="str">
            <v>Sistematização das contribuições</v>
          </cell>
          <cell r="F30"/>
          <cell r="G30"/>
          <cell r="H30"/>
          <cell r="I30"/>
          <cell r="J30"/>
          <cell r="K30" t="str">
            <v>nsa</v>
          </cell>
          <cell r="L30"/>
          <cell r="M30"/>
          <cell r="N30"/>
          <cell r="O30"/>
          <cell r="P30"/>
        </row>
        <row r="31">
          <cell r="E31" t="str">
            <v>Contribuições Consolidadas</v>
          </cell>
          <cell r="F31"/>
          <cell r="G31"/>
          <cell r="H31"/>
          <cell r="I31"/>
          <cell r="J31"/>
          <cell r="K31" t="str">
            <v>nsa</v>
          </cell>
          <cell r="L31"/>
          <cell r="M31"/>
          <cell r="N31"/>
          <cell r="O31"/>
          <cell r="P31"/>
        </row>
        <row r="32">
          <cell r="E32"/>
          <cell r="F32"/>
          <cell r="G32"/>
          <cell r="H32"/>
          <cell r="I32"/>
          <cell r="J32"/>
          <cell r="K32"/>
          <cell r="L32"/>
          <cell r="M32"/>
          <cell r="N32"/>
          <cell r="O32"/>
          <cell r="P32"/>
        </row>
        <row r="33">
          <cell r="E33" t="str">
            <v>Divulgação da Audiência Pública</v>
          </cell>
          <cell r="F33"/>
          <cell r="G33"/>
          <cell r="H33"/>
          <cell r="I33"/>
          <cell r="J33"/>
          <cell r="K33" t="str">
            <v>x</v>
          </cell>
          <cell r="L33" t="str">
            <v>print DOSP</v>
          </cell>
          <cell r="M33"/>
          <cell r="N33"/>
          <cell r="O33"/>
          <cell r="P33"/>
        </row>
        <row r="34">
          <cell r="E34" t="str">
            <v>Apresentação</v>
          </cell>
          <cell r="F34"/>
          <cell r="G34"/>
          <cell r="H34"/>
          <cell r="I34"/>
          <cell r="J34"/>
          <cell r="K34" t="str">
            <v>x</v>
          </cell>
          <cell r="L34" t="str">
            <v>http://gestaourbana.prefeitura.sp.gov.br/wp-content/uploads/2016/03/PIU_NESP_Apresenta%C3%A7%C3%A3oAudiencia171216_SPURB.pdf</v>
          </cell>
          <cell r="M34"/>
          <cell r="N34"/>
          <cell r="O34"/>
          <cell r="P34"/>
        </row>
        <row r="35">
          <cell r="E35" t="str">
            <v>Lista de Presença</v>
          </cell>
          <cell r="F35"/>
          <cell r="G35"/>
          <cell r="H35"/>
          <cell r="I35"/>
          <cell r="J35"/>
          <cell r="K35" t="str">
            <v>-</v>
          </cell>
          <cell r="L35"/>
          <cell r="M35"/>
          <cell r="N35"/>
          <cell r="O35"/>
          <cell r="P35"/>
        </row>
        <row r="36">
          <cell r="E36" t="str">
            <v>Ata</v>
          </cell>
          <cell r="F36"/>
          <cell r="G36"/>
          <cell r="H36"/>
          <cell r="I36"/>
          <cell r="J36"/>
          <cell r="K36" t="str">
            <v>x</v>
          </cell>
          <cell r="L36" t="str">
            <v>http://gestaourbana.prefeitura.sp.gov.br/wp-content/uploads/2016/03/PIU_NESP_Ata_Audiencia171216.pdf</v>
          </cell>
          <cell r="M36"/>
          <cell r="N36"/>
          <cell r="O36"/>
          <cell r="P36"/>
        </row>
        <row r="37">
          <cell r="E37" t="str">
            <v>Contribuições</v>
          </cell>
          <cell r="F37"/>
          <cell r="G37"/>
          <cell r="H37"/>
          <cell r="I37"/>
          <cell r="J37"/>
          <cell r="K37" t="str">
            <v>-</v>
          </cell>
          <cell r="L37"/>
          <cell r="M37"/>
          <cell r="N37"/>
          <cell r="O37"/>
          <cell r="P37"/>
        </row>
        <row r="38">
          <cell r="E38" t="str">
            <v>Projeto Urbanístico Final</v>
          </cell>
          <cell r="F38"/>
          <cell r="G38"/>
          <cell r="H38"/>
          <cell r="I38"/>
          <cell r="J38"/>
          <cell r="K38" t="str">
            <v>x</v>
          </cell>
          <cell r="L38" t="str">
            <v>http://gestaourbana.prefeitura.sp.gov.br/wp-content/uploads/2016/03/PIU-NESP-Relat%C3%B3rio-Final_161215_reduzido.pdf</v>
          </cell>
          <cell r="M38"/>
          <cell r="N38"/>
          <cell r="O38"/>
          <cell r="P38"/>
        </row>
        <row r="39">
          <cell r="E39" t="str">
            <v>Decreto</v>
          </cell>
          <cell r="F39"/>
          <cell r="G39"/>
          <cell r="H39"/>
          <cell r="I39"/>
          <cell r="J39"/>
          <cell r="K39" t="str">
            <v>x</v>
          </cell>
          <cell r="L39" t="str">
            <v xml:space="preserve">http://gestaourbana.prefeitura.sp.gov.br/wp-content/uploads/2016/12/DECRETO-N%C2%BA-57569.pdf </v>
          </cell>
          <cell r="M39"/>
          <cell r="N39"/>
          <cell r="O39"/>
          <cell r="P39"/>
        </row>
        <row r="40">
          <cell r="E40" t="str">
            <v>Anexo Decreto</v>
          </cell>
          <cell r="F40"/>
          <cell r="G40"/>
          <cell r="H40"/>
          <cell r="I40"/>
          <cell r="J40"/>
          <cell r="K40" t="str">
            <v>anexo decreto (já esta no projeto urbanistico final)</v>
          </cell>
          <cell r="L40" t="str">
            <v>http://gestaourbana.prefeitura.sp.gov.br/wp-content/uploads/2016/12/mapa-e-quadros.pdf</v>
          </cell>
          <cell r="M40"/>
          <cell r="N40"/>
          <cell r="O40"/>
          <cell r="P40"/>
        </row>
      </sheetData>
      <sheetData sheetId="8"/>
      <sheetData sheetId="9"/>
      <sheetData sheetId="10"/>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01_Documenta&#231;&#227;o\08_PIU_Pacaembu" TargetMode="External"/><Relationship Id="rId13" Type="http://schemas.openxmlformats.org/officeDocument/2006/relationships/hyperlink" Target="..\01_Documenta&#231;&#227;o\16_Bairros_Tamanduate&#237;" TargetMode="External"/><Relationship Id="rId18" Type="http://schemas.openxmlformats.org/officeDocument/2006/relationships/hyperlink" Target="..\05_Arquivos%20para%20Comunica&#231;&#227;o\4_arquivos%20gestao%20urbana\9_Documentos%20PIU%20Vila%20Olimpia" TargetMode="External"/><Relationship Id="rId26" Type="http://schemas.openxmlformats.org/officeDocument/2006/relationships/hyperlink" Target="..\05_Arquivos%20para%20Comunica&#231;&#227;o\4_arquivos%20gestao%20urbana\11_Documentos%20PIU%20Setor%20Central" TargetMode="External"/><Relationship Id="rId3" Type="http://schemas.openxmlformats.org/officeDocument/2006/relationships/hyperlink" Target="..\01_Documenta&#231;&#227;o\02_PIU_Vila_Leopoldina" TargetMode="External"/><Relationship Id="rId21" Type="http://schemas.openxmlformats.org/officeDocument/2006/relationships/hyperlink" Target="..\05_Arquivos%20para%20Comunica&#231;&#227;o\4_arquivos%20gestao%20urbana\3_Documentos%20PIU%20Arco%20Tiete" TargetMode="External"/><Relationship Id="rId34" Type="http://schemas.openxmlformats.org/officeDocument/2006/relationships/hyperlink" Target="http://www.prefeitura.sp.gov.br/cidade/secretarias/upload/desenvolvimento_urbano/sp_urbanismo/FARIA_LIMA/2018/GGOUCFL_2a_RE_convocacao_2018_05_22.pdf" TargetMode="External"/><Relationship Id="rId7" Type="http://schemas.openxmlformats.org/officeDocument/2006/relationships/hyperlink" Target="..\01_Documenta&#231;&#227;o\07_PL_Anhembi" TargetMode="External"/><Relationship Id="rId12" Type="http://schemas.openxmlformats.org/officeDocument/2006/relationships/hyperlink" Target="..\01_Documenta&#231;&#227;o\012_PIU_Arco_Pinheiros" TargetMode="External"/><Relationship Id="rId17" Type="http://schemas.openxmlformats.org/officeDocument/2006/relationships/hyperlink" Target="..\05_Arquivos%20para%20Comunica&#231;&#227;o\4_arquivos%20gestao%20urbana\2_Documentos%20PIU%20Vila%20Leopoldina" TargetMode="External"/><Relationship Id="rId25" Type="http://schemas.openxmlformats.org/officeDocument/2006/relationships/hyperlink" Target="..\05_Arquivos%20para%20Comunica&#231;&#227;o\4_arquivos%20gestao%20urbana\5_Documentos%20PIU%20Arco%20Jurubatuba" TargetMode="External"/><Relationship Id="rId33" Type="http://schemas.openxmlformats.org/officeDocument/2006/relationships/hyperlink" Target="http://www.prefeitura.sp.gov.br/cidade/secretarias/upload/desenvolvimento_urbano/sp_urbanismo/FARIA_LIMA/2018/GGOUCFL_2a_RE_convocacao_2018_05_22.pdf" TargetMode="External"/><Relationship Id="rId2" Type="http://schemas.openxmlformats.org/officeDocument/2006/relationships/hyperlink" Target="..\01_Documenta&#231;&#227;o\01_PIU_Rio_Branco" TargetMode="External"/><Relationship Id="rId16" Type="http://schemas.openxmlformats.org/officeDocument/2006/relationships/hyperlink" Target="..\01_Documenta&#231;&#227;o\19_PIU_Terminal_Princesa_Isabel" TargetMode="External"/><Relationship Id="rId20" Type="http://schemas.openxmlformats.org/officeDocument/2006/relationships/hyperlink" Target="..\05_Arquivos%20para%20Comunica&#231;&#227;o\4_arquivos%20gestao%20urbana\8_Documentos%20PIU%20Pacaembu" TargetMode="External"/><Relationship Id="rId29" Type="http://schemas.openxmlformats.org/officeDocument/2006/relationships/hyperlink" Target="..\05_Arquivos%20para%20Comunica&#231;&#227;o\4_arquivos%20gestao%20urbana\17_Documentos%20PIU%20Terminal%20Capelinha" TargetMode="External"/><Relationship Id="rId1" Type="http://schemas.openxmlformats.org/officeDocument/2006/relationships/hyperlink" Target="http://minuta.gestaourbana.prefeitura.sp.gov.br/piu-anhembi/" TargetMode="External"/><Relationship Id="rId6" Type="http://schemas.openxmlformats.org/officeDocument/2006/relationships/hyperlink" Target="..\01_Documenta&#231;&#227;o\05_PIU_Arco_Jurubatuba" TargetMode="External"/><Relationship Id="rId11" Type="http://schemas.openxmlformats.org/officeDocument/2006/relationships/hyperlink" Target="..\01_Documenta&#231;&#227;o\011_PIU_Area_Central" TargetMode="External"/><Relationship Id="rId24" Type="http://schemas.openxmlformats.org/officeDocument/2006/relationships/hyperlink" Target="..\05_Arquivos%20para%20Comunica&#231;&#227;o\4_arquivos%20gestao%20urbana\4_Documentos%20PIU%20NESP" TargetMode="External"/><Relationship Id="rId32" Type="http://schemas.openxmlformats.org/officeDocument/2006/relationships/hyperlink" Target="http://gestaourbana.prefeitura.sp.gov.br/noticias/prefeitura-abre-consulta-publica-do-projeto-de-lei-para-o-piu-anhembi/" TargetMode="External"/><Relationship Id="rId5" Type="http://schemas.openxmlformats.org/officeDocument/2006/relationships/hyperlink" Target="..\01_Documenta&#231;&#227;o\04_PIU_NESP" TargetMode="External"/><Relationship Id="rId15" Type="http://schemas.openxmlformats.org/officeDocument/2006/relationships/hyperlink" Target="..\01_Documenta&#231;&#227;o\18_PIU_Terminal_Campo_Limpo" TargetMode="External"/><Relationship Id="rId23" Type="http://schemas.openxmlformats.org/officeDocument/2006/relationships/hyperlink" Target="..\05_Arquivos%20para%20Comunica&#231;&#227;o\4_arquivos%20gestao%20urbana\1_Documentos%20PIU%20Rio%20Branco" TargetMode="External"/><Relationship Id="rId28" Type="http://schemas.openxmlformats.org/officeDocument/2006/relationships/hyperlink" Target="..\05_Arquivos%20para%20Comunica&#231;&#227;o\4_arquivos%20gestao%20urbana\16_Documentos%20Bairros%20do%20Tamanduate&#237;" TargetMode="External"/><Relationship Id="rId36" Type="http://schemas.openxmlformats.org/officeDocument/2006/relationships/printerSettings" Target="../printerSettings/printerSettings9.bin"/><Relationship Id="rId10" Type="http://schemas.openxmlformats.org/officeDocument/2006/relationships/hyperlink" Target="..\01_Documenta&#231;&#227;o\010_PIU_Nacoes_Unidas" TargetMode="External"/><Relationship Id="rId19" Type="http://schemas.openxmlformats.org/officeDocument/2006/relationships/hyperlink" Target="..\05_Arquivos%20para%20Comunica&#231;&#227;o\4_arquivos%20gestao%20urbana\7_Documentos%20PL%20Anhembi" TargetMode="External"/><Relationship Id="rId31" Type="http://schemas.openxmlformats.org/officeDocument/2006/relationships/hyperlink" Target="..\05_Arquivos%20para%20Comunica&#231;&#227;o\4_arquivos%20gestao%20urbana\19_Documentos%20PIU%20Terminal%20-%20Princesa%20Isabel" TargetMode="External"/><Relationship Id="rId4" Type="http://schemas.openxmlformats.org/officeDocument/2006/relationships/hyperlink" Target="..\01_Documenta&#231;&#227;o\03_PIU_Arco_Tiete" TargetMode="External"/><Relationship Id="rId9" Type="http://schemas.openxmlformats.org/officeDocument/2006/relationships/hyperlink" Target="..\01_Documenta&#231;&#227;o\09_PIU_Vila_Olimpia" TargetMode="External"/><Relationship Id="rId14" Type="http://schemas.openxmlformats.org/officeDocument/2006/relationships/hyperlink" Target="..\01_Documenta&#231;&#227;o\17_PIU_Terminal_Capelinha" TargetMode="External"/><Relationship Id="rId22" Type="http://schemas.openxmlformats.org/officeDocument/2006/relationships/hyperlink" Target="..\05_Arquivos%20para%20Comunica&#231;&#227;o\4_arquivos%20gestao%20urbana\10_Documentos%20P&#205;U%20Nacoes%20Unidas" TargetMode="External"/><Relationship Id="rId27" Type="http://schemas.openxmlformats.org/officeDocument/2006/relationships/hyperlink" Target="..\05_Arquivos%20para%20Comunica&#231;&#227;o\4_arquivos%20gestao%20urbana\12_Documentos%20PIU%20Arco%20Pinheiros" TargetMode="External"/><Relationship Id="rId30" Type="http://schemas.openxmlformats.org/officeDocument/2006/relationships/hyperlink" Target="..\05_Arquivos%20para%20Comunica&#231;&#227;o\4_arquivos%20gestao%20urbana\18_Documentos%20PIU%20Terminal%20Campo%20Limpo" TargetMode="External"/><Relationship Id="rId35" Type="http://schemas.openxmlformats.org/officeDocument/2006/relationships/hyperlink" Target="http://gestaourbana.prefeitura.sp.gov.br/wp-content/uploads/piu-monitoramen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01_Documenta&#231;&#227;o\17_PIU_Terminal_Capelinha\2_Consulta%20publica%20inicial\Contribuicoes" TargetMode="External"/><Relationship Id="rId13" Type="http://schemas.openxmlformats.org/officeDocument/2006/relationships/hyperlink" Target="..\01_Documenta&#231;&#227;o\17_PIU_Terminal_Capelinha\5_Discussao%20publica\Consulta%20P&#250;blica\Arquivos%20Consulta%20P&#250;blica%20Internet" TargetMode="External"/><Relationship Id="rId18" Type="http://schemas.openxmlformats.org/officeDocument/2006/relationships/hyperlink" Target="..\01_Documenta&#231;&#227;o\011_PIU_Area_Central\2_Consulta%20publica%20inicial\Consulta%20Instancias\CMH-19-6-18-%20DIAGN&#211;STICO%20PIU%20CENTRAL%20-%20SP-URBANISMO.pdf" TargetMode="External"/><Relationship Id="rId3" Type="http://schemas.openxmlformats.org/officeDocument/2006/relationships/hyperlink" Target="..\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01_Documenta&#231;&#227;o\17_PIU_Terminal_Capelinha\2_Consulta%20publica%20inicial\Contribuicoes" TargetMode="External"/><Relationship Id="rId12" Type="http://schemas.openxmlformats.org/officeDocument/2006/relationships/hyperlink" Target="..\01_Documenta&#231;&#227;o\17_PIU_Terminal_Capelinha\2_Consulta%20publica%20inicial\Contribuicoes" TargetMode="External"/><Relationship Id="rId17" Type="http://schemas.openxmlformats.org/officeDocument/2006/relationships/hyperlink" Target="../01_Documenta&#231;&#227;o/16_Bairros_Tamanduate&#237;/5_Discussao%20publica/Consulta%20Internet%20Minuta/Arquivos%20Consulta%20P&#250;blica%20Internet" TargetMode="External"/><Relationship Id="rId2" Type="http://schemas.openxmlformats.org/officeDocument/2006/relationships/hyperlink" Target="../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01_Documenta&#231;&#227;o\03_PIU_Arco_Tiete\5_Discussao%20publica\Audiencias%20Publicas\ACT5_92_Audiencia_Apresentacao.pdf" TargetMode="External"/><Relationship Id="rId6" Type="http://schemas.openxmlformats.org/officeDocument/2006/relationships/hyperlink" Target="..\01_Documenta&#231;&#227;o\19_PIU_Terminal_Princesa_Isabel\1_Em%20proposicao%20dos%20elementos%20previos\Arquivos%20Consulta%20P&#250;blica%20Internet" TargetMode="External"/><Relationship Id="rId11" Type="http://schemas.openxmlformats.org/officeDocument/2006/relationships/hyperlink" Target="..\01_Documenta&#231;&#227;o\17_PIU_Terminal_Capelinha\2_Consulta%20publica%20inicial\Contribuicoes" TargetMode="External"/><Relationship Id="rId5" Type="http://schemas.openxmlformats.org/officeDocument/2006/relationships/hyperlink" Target="..\01_Documenta&#231;&#227;o\18_PIU_Terminal_Campo_Limpo\1_Em%20proposicao%20dos%20elementos%20previos\Arquivos%20Consulta%20P&#250;blica%20Internet" TargetMode="External"/><Relationship Id="rId15" Type="http://schemas.openxmlformats.org/officeDocument/2006/relationships/hyperlink" Target="..\01_Documenta&#231;&#227;o\19_PIU_Terminal_Princesa_Isabel\5_Discussao%20publica\Consulta%20P&#250;blica\Arquivos%20Consulta%20P&#250;blica%20Internet" TargetMode="External"/><Relationship Id="rId10" Type="http://schemas.openxmlformats.org/officeDocument/2006/relationships/hyperlink" Target="..\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01_Documenta&#231;&#227;o\17_PIU_Terminal_Capelinha\1_Em%20proposicao%20dos%20elementos%20previos\Arquivos%20Consulta%20P&#250;blica%20Internet" TargetMode="External"/><Relationship Id="rId9" Type="http://schemas.openxmlformats.org/officeDocument/2006/relationships/hyperlink" Target="..\01_Documenta&#231;&#227;o\17_PIU_Terminal_Capelinha\2_Consulta%20publica%20inicial\Contribuicoes" TargetMode="External"/><Relationship Id="rId14" Type="http://schemas.openxmlformats.org/officeDocument/2006/relationships/hyperlink" Target="..\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01_Documenta&#231;&#227;o\01_PIU_Rio_Branco\2_Consulta%20publica%20inicial\RB_2_41_Consulta_Contribuicoes.pdf" TargetMode="External"/><Relationship Id="rId55" Type="http://schemas.openxmlformats.org/officeDocument/2006/relationships/hyperlink" Target="..\01_Documenta&#231;&#227;o\010_PIU_Nacoes_Unidas\1_Em%20proposicao%20dos%20elementos%20previos\Arquivos%20Consulta%20Publica" TargetMode="External"/><Relationship Id="rId63" Type="http://schemas.openxmlformats.org/officeDocument/2006/relationships/hyperlink" Target="..\01_Documenta&#231;&#227;o\06_PIU_Terminais_Pilotos\2_Consulta%20publica%20inicial\Contribuicoes" TargetMode="External"/><Relationship Id="rId68" Type="http://schemas.openxmlformats.org/officeDocument/2006/relationships/hyperlink" Target="..\01_Documenta&#231;&#227;o\06_PIU_Terminais_Pilotos\2_Consulta%20publica%20inicial\Contribuicoes" TargetMode="External"/><Relationship Id="rId76" Type="http://schemas.openxmlformats.org/officeDocument/2006/relationships/hyperlink" Target="..\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01_Documenta&#231;&#227;o\02_PIU_Vila_Leopoldina\4_Elaboracao\Of&#237;cio%20Secretarias" TargetMode="External"/><Relationship Id="rId71" Type="http://schemas.openxmlformats.org/officeDocument/2006/relationships/hyperlink" Target="..\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01_Documenta&#231;&#227;o\02_PIU_Vila_Leopoldina\1_Em%20proposicao%20dos%20elementos%20previos\VL1_12_MIP.pdf" TargetMode="External"/><Relationship Id="rId16" Type="http://schemas.openxmlformats.org/officeDocument/2006/relationships/hyperlink" Target="../01_Documenta&#231;&#227;o/09_PIU_Vila_Olimpia/1_Em%20proposicao%20dos%20elementos%20previos/Parecer" TargetMode="External"/><Relationship Id="rId29" Type="http://schemas.openxmlformats.org/officeDocument/2006/relationships/hyperlink" Target="..\01_Documenta&#231;&#227;o\04_PIU_NESP\2_Consulta%20publica%20inicial\Audiencia%20Publica\Contribuicoes" TargetMode="External"/><Relationship Id="rId11" Type="http://schemas.openxmlformats.org/officeDocument/2006/relationships/hyperlink" Target="../01_Documenta&#231;&#227;o/02_PIU_Vila_Leopoldina/5_Discussao%20publica/Consulta%20P&#250;blica%20Internet/Arquivos%20Consulta%20P&#250;blica%20Internet" TargetMode="External"/><Relationship Id="rId24" Type="http://schemas.openxmlformats.org/officeDocument/2006/relationships/hyperlink" Target="..\01_Documenta&#231;&#227;o\02_PIU_Vila_Leopoldina\4_Elaboracao\Documenta&#231;&#227;o%20Desenvolvimento%20Inicial" TargetMode="External"/><Relationship Id="rId32" Type="http://schemas.openxmlformats.org/officeDocument/2006/relationships/hyperlink" Target="..\01_Documenta&#231;&#227;o\04_PIU_NESP\5_Discussao%20publica\5_Audiencia%20Publica\NE5_89_Audiencia_Noticia.pdf" TargetMode="External"/><Relationship Id="rId37" Type="http://schemas.openxmlformats.org/officeDocument/2006/relationships/hyperlink" Target="..\01_Documenta&#231;&#227;o\05_PIU_Arco_Jurubatuba\5_Discussao%20publica\Consulta%20P&#250;blica\Arquivos%20Consulta%20P&#250;blica%20Internet" TargetMode="External"/><Relationship Id="rId40" Type="http://schemas.openxmlformats.org/officeDocument/2006/relationships/hyperlink" Target="..\01_Documenta&#231;&#227;o\08_PIU_Pacaembu\1_Em%20proposicao%20dos%20elementos%20previos\PAC1_20_Consulta_Texto.pdf" TargetMode="External"/><Relationship Id="rId45" Type="http://schemas.openxmlformats.org/officeDocument/2006/relationships/hyperlink" Target="..\01_Documenta&#231;&#227;o\08_PIU_Pacaembu\5_Discussao%20publica\Consulta%20P&#250;blica\PAC5_Consulta_Contribuicoes_8327792.pdf" TargetMode="External"/><Relationship Id="rId53" Type="http://schemas.openxmlformats.org/officeDocument/2006/relationships/hyperlink" Target="..\01_Documenta&#231;&#227;o\07_PL_Anhembi\1_Em%20proposicao%20dos%20elementos%20previos\ANH1_20_Consulta_Texto.png" TargetMode="External"/><Relationship Id="rId58" Type="http://schemas.openxmlformats.org/officeDocument/2006/relationships/hyperlink" Target="..\01_Documenta&#231;&#227;o\06_PIU_Terminais_Pilotos\2_Consulta%20publica%20inicial\Contribuicoes" TargetMode="External"/><Relationship Id="rId66" Type="http://schemas.openxmlformats.org/officeDocument/2006/relationships/hyperlink" Target="..\01_Documenta&#231;&#227;o\06_PIU_Terminais_Pilotos\1_Em%20proposicao%20dos%20elementos%20previos\Arquivos%20Consulta%20P&#250;blica%20Internet" TargetMode="External"/><Relationship Id="rId74" Type="http://schemas.openxmlformats.org/officeDocument/2006/relationships/hyperlink" Target="..\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01_Documenta&#231;&#227;o/010_PIU_Nacoes_Unidas/1_Em%20proposicao%20dos%20elementos%20previos/A&#231;&#227;o_civil_publica" TargetMode="External"/><Relationship Id="rId5" Type="http://schemas.openxmlformats.org/officeDocument/2006/relationships/hyperlink" Target="..\01_Documenta&#231;&#227;o\02_PIU_Vila_Leopoldina\2_Consulta%20publica%20inicial\Audi&#234;ncia%20P&#250;blica\Registro%20Contribuicoes" TargetMode="External"/><Relationship Id="rId61" Type="http://schemas.openxmlformats.org/officeDocument/2006/relationships/hyperlink" Target="..\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01_Documenta&#231;&#227;o\02_PIU_Vila_Leopoldina\2_Consulta%20publica%20inicial\VL2_Parecer_DEURB.pdf" TargetMode="External"/><Relationship Id="rId27" Type="http://schemas.openxmlformats.org/officeDocument/2006/relationships/hyperlink" Target="..\01_Documenta&#231;&#227;o\04_PIU_NESP\2_Consulta%20publica%20inicial\Audiencia%20Publica\NE2_34_Audiencia_Noticia.pdf" TargetMode="External"/><Relationship Id="rId30" Type="http://schemas.openxmlformats.org/officeDocument/2006/relationships/hyperlink" Target="../01_Documenta&#231;&#227;o/04_PIU_NESP/5_Discussao%20publica/5_Audiencia%20Publica/NE5_92_Audiencia_Apresentacao.pdf" TargetMode="External"/><Relationship Id="rId35" Type="http://schemas.openxmlformats.org/officeDocument/2006/relationships/hyperlink" Target="..\01_Documenta&#231;&#227;o\05_PIU_Arco_Jurubatuba\2_Consulta%20publica%20inicial\Consulta%20P&#250;blica\Contribuicoes" TargetMode="External"/><Relationship Id="rId43" Type="http://schemas.openxmlformats.org/officeDocument/2006/relationships/hyperlink" Target="..\01_Documenta&#231;&#227;o\08_PIU_Pacaembu\6_Consolidacao\PAC6_Decreto_SPURB-DDE.pdf" TargetMode="External"/><Relationship Id="rId48" Type="http://schemas.openxmlformats.org/officeDocument/2006/relationships/hyperlink" Target="..\01_Documenta&#231;&#227;o\01_PIU_Rio_Branco\1_Em%20proposicao%20dos%20elementos%20previos\Arquivos%20Consulta%20P&#250;blica" TargetMode="External"/><Relationship Id="rId56" Type="http://schemas.openxmlformats.org/officeDocument/2006/relationships/hyperlink" Target="..\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01_Documenta&#231;&#227;o\02_PIU_Vila_Leopoldina\5_Discussao%20publica\VL5_68_CronogramaParticipacao.xlsx" TargetMode="External"/><Relationship Id="rId51" Type="http://schemas.openxmlformats.org/officeDocument/2006/relationships/hyperlink" Target="../01_Documenta&#231;&#227;o/05_PIU_Arco_Jurubatuba/5_Discussao%20publica/Audi&#234;ncia%20P&#250;blica/Registro%20Apresentacao" TargetMode="External"/><Relationship Id="rId72" Type="http://schemas.openxmlformats.org/officeDocument/2006/relationships/hyperlink" Target="..\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01_Documenta&#231;&#227;o\08_PIU_Pacaembu\7_Tramitacao%20Juridica\PAC7_Decreto.pdf" TargetMode="External"/><Relationship Id="rId93" Type="http://schemas.openxmlformats.org/officeDocument/2006/relationships/hyperlink" Target="..\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01_Documenta&#231;&#227;o\04_PIU_NESP\1_Em%20proposicao%20dos%20elementos%20previos\NE1_12_MIP.pdf" TargetMode="External"/><Relationship Id="rId33" Type="http://schemas.openxmlformats.org/officeDocument/2006/relationships/hyperlink" Target="..\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01_Documenta&#231;&#227;o\02_PIU_Vila_Leopoldina\1_Em%20proposicao%20dos%20elementos%20previos\Parecer" TargetMode="External"/><Relationship Id="rId41" Type="http://schemas.openxmlformats.org/officeDocument/2006/relationships/hyperlink" Target="..\01_Documenta&#231;&#227;o\08_PIU_Pacaembu\2_Consulta%20publica%20inicial\PAC2_41_Consulta_Contribuicoes.pdf" TargetMode="External"/><Relationship Id="rId54" Type="http://schemas.openxmlformats.org/officeDocument/2006/relationships/hyperlink" Target="../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01_Documenta&#231;&#227;o/06_PIU_Terminais_Pilotos/5_Discussao%20publica/Consulta%20P&#250;blica/Arquivos%20Consulta%20P&#250;blica%20Internet" TargetMode="External"/><Relationship Id="rId75" Type="http://schemas.openxmlformats.org/officeDocument/2006/relationships/hyperlink" Target="..\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01_Documenta&#231;&#227;o\02_PIU_Vila_Leopoldina\3_Avaliacao%20SMUL\Parecer" TargetMode="External"/><Relationship Id="rId28" Type="http://schemas.openxmlformats.org/officeDocument/2006/relationships/hyperlink" Target="..\01_Documenta&#231;&#227;o\04_PIU_NESP\2_Consulta%20publica%20inicial\Audiencia%20Publica\NE2_41_Audiencia_Apresentacao.pdf" TargetMode="External"/><Relationship Id="rId36" Type="http://schemas.openxmlformats.org/officeDocument/2006/relationships/hyperlink" Target="..\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01_Documenta&#231;&#227;o/04_PIU_NESP/5_Discussao%20publica/5_Audiencia%20Publica/NE5_93_Audiencia_Ata.pdf" TargetMode="External"/><Relationship Id="rId44" Type="http://schemas.openxmlformats.org/officeDocument/2006/relationships/hyperlink" Target="..\01_Documenta&#231;&#227;o\08_PIU_Pacaembu\7_Tramitacao%20Juridica\DOC-Decreto_Piu-Pacaembu.pdf" TargetMode="External"/><Relationship Id="rId52" Type="http://schemas.openxmlformats.org/officeDocument/2006/relationships/hyperlink" Target="..\01_Documenta&#231;&#227;o\05_PIU_Arco_Jurubatuba\5_Discussao%20publica\Audi&#234;ncia%20P&#250;blica\Registro%20Contribuicoes" TargetMode="External"/><Relationship Id="rId60" Type="http://schemas.openxmlformats.org/officeDocument/2006/relationships/hyperlink" Target="..\01_Documenta&#231;&#227;o\06_PIU_Terminais_Pilotos\5_Discussao%20publica\Consulta%20P&#250;blica\Arquivos%20Consulta%20P&#250;blica%20Internet" TargetMode="External"/><Relationship Id="rId65" Type="http://schemas.openxmlformats.org/officeDocument/2006/relationships/hyperlink" Target="../01_Documenta&#231;&#227;o/06_PIU_Terminais_Pilotos/5_Discussao%20publica/Consulta%20P&#250;blica/Arquivos%20Consulta%20P&#250;blica%20Internet" TargetMode="External"/><Relationship Id="rId73" Type="http://schemas.openxmlformats.org/officeDocument/2006/relationships/hyperlink" Target="..\01_Documenta&#231;&#227;o\06_PIU_Terminais_Pilotos\2_Consulta%20publica%20inicial\Contribuicoes" TargetMode="External"/><Relationship Id="rId78" Type="http://schemas.openxmlformats.org/officeDocument/2006/relationships/hyperlink" Target="..\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01_Documenta&#231;&#227;o/04_PIU_NESP/7_Tramitacao%20Juridica/Projeto%20Urban&#237;stico%20Final" TargetMode="External"/><Relationship Id="rId94" Type="http://schemas.openxmlformats.org/officeDocument/2006/relationships/hyperlink" Target="..\01_Documenta&#231;&#227;o\07_PL_Anhembi\1_Em%20proposicao%20dos%20elementos%20previos\ANH1_Oficio.pdf" TargetMode="External"/><Relationship Id="rId4" Type="http://schemas.openxmlformats.org/officeDocument/2006/relationships/hyperlink" Target="..\01_Documenta&#231;&#227;o\02_PIU_Vila_Leopoldina\2_Consulta%20publica%20inicial\Audi&#234;ncia%20P&#250;blica\Apresenta&#231;&#227;o" TargetMode="External"/><Relationship Id="rId9" Type="http://schemas.openxmlformats.org/officeDocument/2006/relationships/hyperlink" Target="..\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7_V00.pdf" TargetMode="External"/><Relationship Id="rId299"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03" Type="http://schemas.openxmlformats.org/officeDocument/2006/relationships/hyperlink" Target="https://gestaourbana.prefeitura.sp.gov.br/piu-arco-pinheiros/"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minuta.gestaourbana.prefeitura.sp.gov.br/piu-act/wp-content/uploads/2016/10/quadros/Quadro_1A.pdf" TargetMode="External"/><Relationship Id="rId84" Type="http://schemas.openxmlformats.org/officeDocument/2006/relationships/hyperlink" Target="http://minuta.gestaourbana.prefeitura.sp.gov.br/piu-terminais/"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gestaourbana.prefeitura.sp.gov.br/noticias/prefeitura-de-sao-paulo-abre-minuta-participativa-do-decreto-sobre-o-projeto-de-intervencao-urbana-novo-entreposto-de-sao-paulo-piu-nesp/" TargetMode="External"/><Relationship Id="rId324" Type="http://schemas.openxmlformats.org/officeDocument/2006/relationships/hyperlink" Target="https://participe.gestaourbana.prefeitura.sp.gov.br/parque-minhocao" TargetMode="External"/><Relationship Id="rId345" Type="http://schemas.openxmlformats.org/officeDocument/2006/relationships/hyperlink" Target="http://splegisconsulta.camara.sp.gov.br/Pesquisa/DetailsDetalhado?COD_MTRA_LEGL=1&amp;ANO_PCSS_CMSP=2019&amp;COD_PCSS_CMSP=428" TargetMode="External"/><Relationship Id="rId366" Type="http://schemas.openxmlformats.org/officeDocument/2006/relationships/vmlDrawing" Target="../drawings/vmlDrawing3.vml"/><Relationship Id="rId170" Type="http://schemas.openxmlformats.org/officeDocument/2006/relationships/hyperlink" Target="http://www.prefeitura.sp.gov.br/cidade/secretarias/urbanismo/participacao_social/conselhos_e_orgaos_colegiados/cmpu/index.php?p=206289" TargetMode="External"/><Relationship Id="rId191" Type="http://schemas.openxmlformats.org/officeDocument/2006/relationships/hyperlink" Target="http://www.prefeitura.sp.gov.br/cidade/secretarias/upload/chamadas/mvc_acdm_20140507_z_1405003711.pdf" TargetMode="External"/><Relationship Id="rId205" Type="http://schemas.openxmlformats.org/officeDocument/2006/relationships/hyperlink" Target="http://gestaourbana.prefeitura.sp.gov.br/noticias/primeira-audiencia-publica-da-operacao-urbana-mooca-vila-carioca-reune-180-pessoas/" TargetMode="External"/><Relationship Id="rId226" Type="http://schemas.openxmlformats.org/officeDocument/2006/relationships/hyperlink" Target="http://gestaourbana.prefeitura.sp.gov.br/wp-content/uploads/2014/08/ACT_02_2U_-RT_001.pdf" TargetMode="External"/><Relationship Id="rId247" Type="http://schemas.openxmlformats.org/officeDocument/2006/relationships/hyperlink" Target="http://minutapiuriobranco.gestaourbana.prefeitura.sp.gov.br/wp-content/uploads/2016/04/PIU_RioBranco_ConsultaPublica_V03.pdf" TargetMode="External"/><Relationship Id="rId107" Type="http://schemas.openxmlformats.org/officeDocument/2006/relationships/hyperlink" Target="http://minuta.gestaourbana.prefeitura.sp.gov.br/piu-act/wp-content/uploads/2016/10/quadros/Quadro_2.pdf" TargetMode="External"/><Relationship Id="rId268" Type="http://schemas.openxmlformats.org/officeDocument/2006/relationships/hyperlink" Target="https://www.prefeitura.sp.gov.br/cidade/secretarias/desestatizacao/noticias/?p=262475" TargetMode="External"/><Relationship Id="rId289" Type="http://schemas.openxmlformats.org/officeDocument/2006/relationships/hyperlink" Target="http://gestaourbana.prefeitura.sp.gov.br/wp-content/uploads/piu-monitoramento/VO1_Parecer_Assessoria_Juridica_SEP_SPURB.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2.pdf" TargetMode="External"/><Relationship Id="rId74" Type="http://schemas.openxmlformats.org/officeDocument/2006/relationships/hyperlink" Target="http://minuta.gestaourbana.prefeitura.sp.gov.br/pl-arco-jurubatuba/static/pdf/8_PROGRAMA_DE_INTERVENCOES.pdf" TargetMode="External"/><Relationship Id="rId128" Type="http://schemas.openxmlformats.org/officeDocument/2006/relationships/hyperlink" Target="http://gestaourbana.prefeitura.sp.gov.br/wp-content/uploads/2018/04/PIU_LEOPOLDINA_ata_audiencia_2018_05_22_final.pdf" TargetMode="External"/><Relationship Id="rId149" Type="http://schemas.openxmlformats.org/officeDocument/2006/relationships/hyperlink" Target="http://minuta.gestaourbana.prefeitura.sp.gov.br/decreto-piu-nesp/wp-content/uploads/2016/11/anexo_MAPA1.jpg" TargetMode="External"/><Relationship Id="rId314" Type="http://schemas.openxmlformats.org/officeDocument/2006/relationships/hyperlink" Target="https://gestaourbana.prefeitura.sp.gov.br/estruturacao-territorial/piu/piu-setor-central/" TargetMode="External"/><Relationship Id="rId335"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356" Type="http://schemas.openxmlformats.org/officeDocument/2006/relationships/hyperlink" Target="https://gestaourbana.prefeitura.sp.gov.br/wp-content/uploads/2018/07/PIU_setor_central_lista_presenca_sem_contatos_2019_07_03.pdf"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PMH-Seminario-ArcoTiete-20130409.pdf" TargetMode="External"/><Relationship Id="rId160" Type="http://schemas.openxmlformats.org/officeDocument/2006/relationships/hyperlink" Target="http://gestaourbana.prefeitura.sp.gov.br/noticias/prefeitura-abre-consulta-publica-sobre-o-projeto-de-intervencao-urbana-piu-arco-tiete/" TargetMode="External"/><Relationship Id="rId181" Type="http://schemas.openxmlformats.org/officeDocument/2006/relationships/hyperlink" Target="http://www.prefeitura.sp.gov.br/cidade/secretarias/upload/desenvolvimento_urbano/arquivos/mvc/mvc-equipamentos-z/mvc-equipamentos-z.pdf" TargetMode="External"/><Relationship Id="rId216" Type="http://schemas.openxmlformats.org/officeDocument/2006/relationships/hyperlink" Target="http://gestaourbana.prefeitura.sp.gov.br/wp-content/uploads/2016/10/ACT_PIU.pdf" TargetMode="External"/><Relationship Id="rId237" Type="http://schemas.openxmlformats.org/officeDocument/2006/relationships/hyperlink" Target="http://gestaourbana.prefeitura.sp.gov.br/wp-content/uploads/2013/12/Tabela-ressarcimento-1%C2%AA-Fase.pdf" TargetMode="External"/><Relationship Id="rId258" Type="http://schemas.openxmlformats.org/officeDocument/2006/relationships/hyperlink" Target="http://minuta.gestaourbana.prefeitura.sp.gov.br/piu-setor-central/" TargetMode="External"/><Relationship Id="rId279" Type="http://schemas.openxmlformats.org/officeDocument/2006/relationships/hyperlink" Target="http://gestaourbana.prefeitura.sp.gov.br/wp-content/uploads/piu-monitoramento/PA_20160193579_6/PA"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www.prefeitura.sp.gov.br/cidade/secretarias/upload/desenvolvimento_urbano/arquivos/arco-tiete/conjunto_mapas_arco_tiete.pdf" TargetMode="External"/><Relationship Id="rId118" Type="http://schemas.openxmlformats.org/officeDocument/2006/relationships/hyperlink" Target="http://minuta.gestaourbana.prefeitura.sp.gov.br/piu-act/wp-content/uploads/2016/10/mapas/ACT_99_6U_008_V00.pdf" TargetMode="External"/><Relationship Id="rId139" Type="http://schemas.openxmlformats.org/officeDocument/2006/relationships/hyperlink" Target="http://minuta.gestaourbana.prefeitura.sp.gov.br/piu-terminais/" TargetMode="External"/><Relationship Id="rId290" Type="http://schemas.openxmlformats.org/officeDocument/2006/relationships/hyperlink" Target="http://gestaourbana.prefeitura.sp.gov.br/wp-content/uploads/piu-monitoramento/VO1_Parecer_SEP_SPURB.pdf" TargetMode="External"/><Relationship Id="rId304"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25" Type="http://schemas.openxmlformats.org/officeDocument/2006/relationships/hyperlink" Target="https://www.prefeitura.sp.gov.br/cidade/secretarias/upload/desenvolvimento_urbano/PIU%20MINHOCAO.pdf" TargetMode="External"/><Relationship Id="rId346" Type="http://schemas.openxmlformats.org/officeDocument/2006/relationships/hyperlink" Target="http://splegisconsulta.camara.sp.gov.br/Pesquisa/DetailsDetalhado?COD_MTRA_LEGL=1&amp;ANO_PCSS_CMSP=2019&amp;COD_PCSS_CMSP=427" TargetMode="External"/><Relationship Id="rId367" Type="http://schemas.openxmlformats.org/officeDocument/2006/relationships/comments" Target="../comments3.xml"/><Relationship Id="rId85" Type="http://schemas.openxmlformats.org/officeDocument/2006/relationships/hyperlink" Target="http://minuta.gestaourbana.prefeitura.sp.gov.br/piu-terminal-capelinha/" TargetMode="External"/><Relationship Id="rId150" Type="http://schemas.openxmlformats.org/officeDocument/2006/relationships/hyperlink" Target="http://minuta.gestaourbana.prefeitura.sp.gov.br/decreto-piu-nesp/wp-content/uploads/2016/11/PIU_NESP_Decreto_Quadro1.pdf" TargetMode="External"/><Relationship Id="rId171" Type="http://schemas.openxmlformats.org/officeDocument/2006/relationships/hyperlink" Target="http://gestaourbana.prefeitura.sp.gov.br/wp-content/uploads/2015/10/OUCBT_Contribuicoes_CPMU_2015_Out.pdf" TargetMode="External"/><Relationship Id="rId192" Type="http://schemas.openxmlformats.org/officeDocument/2006/relationships/hyperlink" Target="http://gestaourbana.prefeitura.sp.gov.br/estruturacao-territorial/operacoes-urbanas/oucbt/a-cidade-que-queremos/" TargetMode="External"/><Relationship Id="rId206" Type="http://schemas.openxmlformats.org/officeDocument/2006/relationships/hyperlink" Target="http://gestaourbana.prefeitura.sp.gov.br/wp-content/uploads/2015/08/LAP_01_SVMA-G_2015.pdf" TargetMode="External"/><Relationship Id="rId227" Type="http://schemas.openxmlformats.org/officeDocument/2006/relationships/hyperlink" Target="http://gestaourbana.prefeitura.sp.gov.br/wp-content/uploads/2016/01/Arco-Tiete_PL721-15.pdf" TargetMode="External"/><Relationship Id="rId248" Type="http://schemas.openxmlformats.org/officeDocument/2006/relationships/hyperlink" Target="http://www.prefeitura.sp.gov.br/cidade/secretarias/desestatizacao/projetos/terminais_de_onibus_urbano/manifestacao_de_interesse_de_terminais_de_onibus_urbano/" TargetMode="External"/><Relationship Id="rId269" Type="http://schemas.openxmlformats.org/officeDocument/2006/relationships/hyperlink" Target="https://www.prefeitura.sp.gov.br/cidade/secretarias/upload/desenvolvimento_urbano/arquivos/orgaos_colegiados/CMPU/Apresentacoes/51RO.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a.pdf" TargetMode="External"/><Relationship Id="rId129" Type="http://schemas.openxmlformats.org/officeDocument/2006/relationships/hyperlink" Target="http://minuta.gestaourbana.prefeitura.sp.gov.br/piu-anhembi-1/" TargetMode="External"/><Relationship Id="rId280" Type="http://schemas.openxmlformats.org/officeDocument/2006/relationships/hyperlink" Target="http://gestaourbana.prefeitura.sp.gov.br/wp-content/uploads/piu-monitoramento/PA_20160193579_6/PA" TargetMode="External"/><Relationship Id="rId315" Type="http://schemas.openxmlformats.org/officeDocument/2006/relationships/hyperlink" Target="https://gestaourbana.prefeitura.sp.gov.br/piu-arco-pinheiros/" TargetMode="External"/><Relationship Id="rId336" Type="http://schemas.openxmlformats.org/officeDocument/2006/relationships/hyperlink" Target="https://gestaourbana.prefeitura.sp.gov.br/wp-content/uploads/2018/04/PIU_VL_Devolutiva_Consulta3.pdf" TargetMode="External"/><Relationship Id="rId357" Type="http://schemas.openxmlformats.org/officeDocument/2006/relationships/hyperlink" Target="https://gestaourbana.prefeitura.sp.gov.br/wp-content/uploads/2018/07/PIU_setor_central_lista_presenca_2019_06_18_edit.pdf" TargetMode="External"/><Relationship Id="rId54" Type="http://schemas.openxmlformats.org/officeDocument/2006/relationships/hyperlink" Target="http://gestaourbana.prefeitura.sp.gov.br/noticias/piu-nacoes-unidas-em-consulta-publica-participe/" TargetMode="External"/><Relationship Id="rId75" Type="http://schemas.openxmlformats.org/officeDocument/2006/relationships/hyperlink" Target="http://minuta.gestaourbana.prefeitura.sp.gov.br/pl-arco-jurubatuba/static/pdf/ACJ_Quadro_1A.pdf" TargetMode="External"/><Relationship Id="rId96" Type="http://schemas.openxmlformats.org/officeDocument/2006/relationships/hyperlink" Target="http://www.prefeitura.sp.gov.br/cidade/secretarias/upload/desenvolvimento_urbano/arquivos/arco-tiete/casapaulista_seminario_arcotiete_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wp-content/uploads/2018/03/PIU_Vila-Olimpia_Devolutiva_Consulta1.pdf" TargetMode="External"/><Relationship Id="rId182" Type="http://schemas.openxmlformats.org/officeDocument/2006/relationships/hyperlink" Target="http://www.prefeitura.sp.gov.br/cidade/secretarias/upload/desenvolvimento_urbano/arquivos/mvc/mvc-equipamentos-z/mvc-equipamentos-z.pptx" TargetMode="External"/><Relationship Id="rId217" Type="http://schemas.openxmlformats.org/officeDocument/2006/relationships/hyperlink" Target="http://gestaourbana.prefeitura.sp.gov.br/wp-content/uploads/2014/08/ACT_PIU_AUDIENCIAS_COMPLETA.pdf"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gestaourbana.prefeitura.sp.gov.br/wp-content/uploads/2016/10/ACT_PIU_CMPU_2016-09-27.pdf" TargetMode="External"/><Relationship Id="rId259" Type="http://schemas.openxmlformats.org/officeDocument/2006/relationships/hyperlink" Target="http://gestaourbana.prefeitura.sp.gov.br/estruturacao-territorial/piu/piu-setor-central/"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9_V00.pdf" TargetMode="External"/><Relationship Id="rId270" Type="http://schemas.openxmlformats.org/officeDocument/2006/relationships/hyperlink" Target="http://gestaourbana.prefeitura.sp.gov.br/noticias/prefeitura-lanca-segunda-consulta-publica-para-o-piu-anhembi/" TargetMode="External"/><Relationship Id="rId291" Type="http://schemas.openxmlformats.org/officeDocument/2006/relationships/hyperlink" Target="http://gestaourbana.prefeitura.sp.gov.br/wp-content/uploads/2018/04/PIU_VLVL_RT_listadeprsen%C3%A7a_planourbanisticoemeioambiente_2018_07_24.pdf" TargetMode="External"/><Relationship Id="rId305"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26" Type="http://schemas.openxmlformats.org/officeDocument/2006/relationships/hyperlink" Target="https://www.prefeitura.sp.gov.br/cidade/secretarias/urbanismo/participacao_social/conselhos_e_orgaos_colegiados/cmpu/index.php?p=275707" TargetMode="External"/><Relationship Id="rId347" Type="http://schemas.openxmlformats.org/officeDocument/2006/relationships/hyperlink" Target="https://gestaourbana.prefeitura.sp.gov.br/wp-content/uploads/2018/09/ACP_P3_Parte3_Nota-Tecnica.pdf" TargetMode="External"/><Relationship Id="rId44" Type="http://schemas.openxmlformats.org/officeDocument/2006/relationships/hyperlink" Target="http://gestaourbana.prefeitura.sp.gov.br/wp-admin/post.php?post=6859&amp;action=edit" TargetMode="External"/><Relationship Id="rId65" Type="http://schemas.openxmlformats.org/officeDocument/2006/relationships/hyperlink" Target="http://gestaourbana.prefeitura.sp.gov.br/wp-content/uploads/2014/08/MINUTA_PL_ACT_V1_gestaourbana_out2016.pdf" TargetMode="External"/><Relationship Id="rId86" Type="http://schemas.openxmlformats.org/officeDocument/2006/relationships/hyperlink" Target="http://www.prefeitura.sp.gov.br/cidade/secretarias/upload/chamadas/arcotiete_seminario_diretrizes_1367360079.pdf" TargetMode="External"/><Relationship Id="rId130" Type="http://schemas.openxmlformats.org/officeDocument/2006/relationships/hyperlink" Target="http://gestaourbana.prefeitura.sp.gov.br/noticias/participe-da-consulta-publica-para-o-piu-anhembi/" TargetMode="External"/><Relationship Id="rId151" Type="http://schemas.openxmlformats.org/officeDocument/2006/relationships/hyperlink" Target="http://minuta.gestaourbana.prefeitura.sp.gov.br/decreto-piu-nesp/wp-content/uploads/2016/11/PIU_NESP_Decreto_Quadro1A.pdf" TargetMode="External"/><Relationship Id="rId172" Type="http://schemas.openxmlformats.org/officeDocument/2006/relationships/hyperlink" Target="http://www.prefeitura.sp.gov.br/cidade/secretarias/upload/desenvolvimento_urbano/arquivos/orgaos_colegiados/CMPU_%2027.pdf" TargetMode="External"/><Relationship Id="rId193" Type="http://schemas.openxmlformats.org/officeDocument/2006/relationships/hyperlink" Target="http://gestaourbana.prefeitura.sp.gov.br/wp-content/uploads/2015/09/OUCBT_Ata_Audiencia_Circulo_2015set21.pdf" TargetMode="External"/><Relationship Id="rId207" Type="http://schemas.openxmlformats.org/officeDocument/2006/relationships/hyperlink" Target="http://www.prefeitura.sp.gov.br/cidade/secretarias/upload/desenvolvimento_urbano/arquivos/eia/eia_v1.pdf" TargetMode="External"/><Relationship Id="rId228" Type="http://schemas.openxmlformats.org/officeDocument/2006/relationships/hyperlink" Target="http://gestaourbana.prefeitura.sp.gov.br/wp-content/uploads/2014/08/ACT_AUN_GU_1_alt-1.pptx" TargetMode="External"/><Relationship Id="rId249" Type="http://schemas.openxmlformats.org/officeDocument/2006/relationships/hyperlink" Target="http://www.prefeitura.sp.gov.br/cidade/secretarias/urbanismo/noticias/?p=253505"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3.pdf" TargetMode="External"/><Relationship Id="rId260" Type="http://schemas.openxmlformats.org/officeDocument/2006/relationships/hyperlink" Target="http://minuta.gestaourbana.prefeitura.sp.gov.br/piu-setor-central/anexos/Diagnostico_Socio-Territorial.pdf" TargetMode="External"/><Relationship Id="rId281" Type="http://schemas.openxmlformats.org/officeDocument/2006/relationships/hyperlink" Target="http://gestaourbana.prefeitura.sp.gov.br/wp-content/uploads/piu-monitoramento/PA_20160193579_6/PA" TargetMode="External"/><Relationship Id="rId316" Type="http://schemas.openxmlformats.org/officeDocument/2006/relationships/hyperlink" Target="https://gestaourbana.prefeitura.sp.gov.br/piu-arco-pinheiros/" TargetMode="External"/><Relationship Id="rId337" Type="http://schemas.openxmlformats.org/officeDocument/2006/relationships/hyperlink" Target="https://gestaourbana.prefeitura.sp.gov.br/noticias/audiencia-publica-para-debater-piu-setor-central-acontece-dia-18-de-junho/"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5" Type="http://schemas.openxmlformats.org/officeDocument/2006/relationships/hyperlink" Target="http://minuta.gestaourbana.prefeitura.sp.gov.br/piu-act/wp-content/uploads/2016/10/mapas/ACT_99_6U_006_V00.pdf" TargetMode="External"/><Relationship Id="rId76" Type="http://schemas.openxmlformats.org/officeDocument/2006/relationships/hyperlink" Target="http://minuta.gestaourbana.prefeitura.sp.gov.br/pl-arco-jurubatuba/static/pdf/ACJ_Quadro_1B.pdf" TargetMode="External"/><Relationship Id="rId97" Type="http://schemas.openxmlformats.org/officeDocument/2006/relationships/hyperlink" Target="http://www.prefeitura.sp.gov.br/cidade/secretarias/upload/desenvolvimento_urbano/arquivos/arco-tiete/SVMA-Seminario-ArcoTiete-20130409.pdf" TargetMode="External"/><Relationship Id="rId120" Type="http://schemas.openxmlformats.org/officeDocument/2006/relationships/hyperlink" Target="http://minuta.gestaourbana.prefeitura.sp.gov.br/piu-vila-olimpia/wp-content/uploads/2018/02/PIU_VO_Consulta_ProgramaInteressePublico.pdf" TargetMode="External"/><Relationship Id="rId141" Type="http://schemas.openxmlformats.org/officeDocument/2006/relationships/hyperlink" Target="http://minuta.gestaourbana.prefeitura.sp.gov.br/piu-terminais/" TargetMode="External"/><Relationship Id="rId358" Type="http://schemas.openxmlformats.org/officeDocument/2006/relationships/hyperlink" Target="https://gestaourbana.prefeitura.sp.gov.br/wp-content/uploads/2018/07/PIU_setor_central_lista_presenca_2019_08_06_site.pdf" TargetMode="External"/><Relationship Id="rId7" Type="http://schemas.openxmlformats.org/officeDocument/2006/relationships/hyperlink" Target="http://gestaourbana.prefeitura.sp.gov.br/noticias/prorrogado-o-prazo-da-consulta-publica-sobre-o-piu-vila-leopoldina/" TargetMode="External"/><Relationship Id="rId162" Type="http://schemas.openxmlformats.org/officeDocument/2006/relationships/hyperlink" Target="http://gestaourbana.prefeitura.sp.gov.br/estruturacao-territorial/operacoes-urbanas/oucbt/" TargetMode="External"/><Relationship Id="rId183" Type="http://schemas.openxmlformats.org/officeDocument/2006/relationships/hyperlink" Target="http://www.prefeitura.sp.gov.br/cidade/secretarias/upload/desenvolvimento_urbano/arquivos/mvc/mvc-habitacao-z/mvc-habitacao-z.pdf" TargetMode="External"/><Relationship Id="rId218" Type="http://schemas.openxmlformats.org/officeDocument/2006/relationships/hyperlink" Target="http://gestaourbana.prefeitura.sp.gov.br/wp-content/uploads/2014/08/ACT_Ata_Audiencia-Publica_2016-11-22.pdf" TargetMode="External"/><Relationship Id="rId239" Type="http://schemas.openxmlformats.org/officeDocument/2006/relationships/hyperlink" Target="http://gestaourbana.prefeitura.sp.gov.br/wp-content/uploads/2015/11/OUCBT_99_6U_AudienciaPublica_Devolutiva_Z.pdf" TargetMode="External"/><Relationship Id="rId250" Type="http://schemas.openxmlformats.org/officeDocument/2006/relationships/hyperlink" Target="http://www.prefeitura.sp.gov.br/cidade/secretarias/desestatizacao/projetos/campo_de_marte/index.php?p=249678" TargetMode="External"/><Relationship Id="rId271" Type="http://schemas.openxmlformats.org/officeDocument/2006/relationships/hyperlink" Target="http://gestaourbana.prefeitura.sp.gov.br/wp-content/uploads/piu-monitoramento/20180611_Lista_presenca_CP_Mooca.jpg" TargetMode="External"/><Relationship Id="rId292"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306" Type="http://schemas.openxmlformats.org/officeDocument/2006/relationships/hyperlink" Target="https://www.prefeitura.sp.gov.br/cidade/secretarias/urbanismo/participacao_social/conselhos_e_orgaos_colegiados/cmpu/index.php?p=275204" TargetMode="External"/><Relationship Id="rId24" Type="http://schemas.openxmlformats.org/officeDocument/2006/relationships/hyperlink" Target="http://gestaourbana.prefeitura.sp.gov.br/wp-content/uploads/2016/03/NESP_contribuicoes_2016_08_27.pdf" TargetMode="External"/><Relationship Id="rId45" Type="http://schemas.openxmlformats.org/officeDocument/2006/relationships/hyperlink" Target="http://www.prefeitura.sp.gov.br/cidade/secretarias/upload/chamadas/ata_26-04-2013_1370377766.pdf" TargetMode="External"/><Relationship Id="rId66" Type="http://schemas.openxmlformats.org/officeDocument/2006/relationships/hyperlink" Target="http://minuta.gestaourbana.prefeitura.sp.gov.br/piu-act/" TargetMode="External"/><Relationship Id="rId87" Type="http://schemas.openxmlformats.org/officeDocument/2006/relationships/hyperlink" Target="http://www.prefeitura.sp.gov.br/cidade/secretarias/upload/desenvolvimento_urbano/arquivos/arco-tiete/sf_seminario_arcotiete_20130402.pdf" TargetMode="External"/><Relationship Id="rId110" Type="http://schemas.openxmlformats.org/officeDocument/2006/relationships/hyperlink" Target="http://minuta.gestaourbana.prefeitura.sp.gov.br/piu-act/wp-content/uploads/2016/10/quadros/Quadro_3A.pdf" TargetMode="External"/><Relationship Id="rId131" Type="http://schemas.openxmlformats.org/officeDocument/2006/relationships/hyperlink" Target="http://minuta.gestaourbana.prefeitura.sp.gov.br/piu-anhembi-1/static/pdf/1-Analise-Territorial.pdf" TargetMode="External"/><Relationship Id="rId327" Type="http://schemas.openxmlformats.org/officeDocument/2006/relationships/hyperlink" Target="https://www.prefeitura.sp.gov.br/cidade/secretarias/urbanismo/participacao_social/conselhos_e_orgaos_colegiados/cmpu/index.php?p=275707" TargetMode="External"/><Relationship Id="rId348" Type="http://schemas.openxmlformats.org/officeDocument/2006/relationships/hyperlink" Target="https://gestaourbana.prefeitura.sp.gov.br/piu-arco-pinheiros/" TargetMode="External"/><Relationship Id="rId152" Type="http://schemas.openxmlformats.org/officeDocument/2006/relationships/hyperlink" Target="http://minuta.gestaourbana.prefeitura.sp.gov.br/decreto-piu-nesp/wp-content/uploads/2016/11/PIU_NESP_Decreto_Quadro1B.pdf" TargetMode="External"/><Relationship Id="rId173" Type="http://schemas.openxmlformats.org/officeDocument/2006/relationships/hyperlink" Target="http://www.prefeitura.sp.gov.br/cidade/secretarias/upload/desenvolvimento_urbano/arquivos/orgaos_colegiados/CMPU/Apresentacao_26aRE_CMPU.pdf" TargetMode="External"/><Relationship Id="rId194" Type="http://schemas.openxmlformats.org/officeDocument/2006/relationships/hyperlink" Target="http://gestaourbana.prefeitura.sp.gov.br/wp-content/uploads/2015/09/OUCBT_Contribuicoes_Audiencia_Circulo_2015set21.pdf" TargetMode="External"/><Relationship Id="rId208" Type="http://schemas.openxmlformats.org/officeDocument/2006/relationships/hyperlink" Target="http://www.prefeitura.sp.gov.br/cidade/secretarias/upload/desenvolvimento_urbano/arquivos/eia/eia_v2.pdf" TargetMode="External"/><Relationship Id="rId229" Type="http://schemas.openxmlformats.org/officeDocument/2006/relationships/hyperlink" Target="http://gestaourbana.prefeitura.sp.gov.br/wp-content/uploads/2014/08/OUCBTFolhasLei.pdf" TargetMode="External"/><Relationship Id="rId240" Type="http://schemas.openxmlformats.org/officeDocument/2006/relationships/hyperlink" Target="http://gestaourbana.prefeitura.sp.gov.br/wp-content/uploads/2015/11/OUCBT_Lista_Presenca_Audiencia_Teatro_2015nov17.pdf" TargetMode="External"/><Relationship Id="rId261"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 Type="http://schemas.openxmlformats.org/officeDocument/2006/relationships/hyperlink" Target="http://gestaourbana.prefeitura.sp.gov.br/wp-content/uploads/2016/03/PIU_NESP_REQUERIMENTO-1.pdf"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gestaourbana.prefeitura.sp.gov.br/wp-content/uploads/2015/03/OUCAB_Oficina_Relat%C3%B3rio-anexos_02.pdf" TargetMode="External"/><Relationship Id="rId77" Type="http://schemas.openxmlformats.org/officeDocument/2006/relationships/hyperlink" Target="http://minuta.gestaourbana.prefeitura.sp.gov.br/pl-arco-jurubatuba/static/pdf/ACJ_Quadro_1C.pdf" TargetMode="External"/><Relationship Id="rId100" Type="http://schemas.openxmlformats.org/officeDocument/2006/relationships/hyperlink" Target="http://www.prefeitura.sp.gov.br/cidade/secretarias/upload/desenvolvimento_urbano/arquivos/arco-tiete/smdu_seminario_arcotietepde_11042013.pdf" TargetMode="External"/><Relationship Id="rId282" Type="http://schemas.openxmlformats.org/officeDocument/2006/relationships/hyperlink" Target="http://gestaourbana.prefeitura.sp.gov.br/wp-content/uploads/piu-monitoramento/PA_20160193579_6/PA" TargetMode="External"/><Relationship Id="rId317" Type="http://schemas.openxmlformats.org/officeDocument/2006/relationships/hyperlink" Target="https://gestaourbana.prefeitura.sp.gov.br/piu-arco-pinheiros/" TargetMode="External"/><Relationship Id="rId338" Type="http://schemas.openxmlformats.org/officeDocument/2006/relationships/hyperlink" Target="https://participe.gestaourbana.prefeitura.sp.gov.br/arquivos/arco-pinheiros-2/ACP_Contribuicoes_Cons_Pub_2_Devolutiva.pdf" TargetMode="External"/><Relationship Id="rId359" Type="http://schemas.openxmlformats.org/officeDocument/2006/relationships/hyperlink" Target="https://gestaourbana.prefeitura.sp.gov.br/wp-content/uploads/2018/07/PIU_setor_central_contribuicoes_audiencia_2019-06-18.pdf" TargetMode="External"/><Relationship Id="rId8" Type="http://schemas.openxmlformats.org/officeDocument/2006/relationships/hyperlink" Target="http://minuta.gestaourbana.prefeitura.sp.gov.br/piu-leopoldina/" TargetMode="External"/><Relationship Id="rId98" Type="http://schemas.openxmlformats.org/officeDocument/2006/relationships/hyperlink" Target="http://www.prefeitura.sp.gov.br/cidade/secretarias/upload/desenvolvimento_urbano/arquivos/arco-tiete/SMDU-Seminario-ArcoTiete-20130409.pdf" TargetMode="External"/><Relationship Id="rId121" Type="http://schemas.openxmlformats.org/officeDocument/2006/relationships/hyperlink" Target="http://gestaourbana.prefeitura.sp.gov.br/estruturacao-territorial/piu/piu-pacaembu/" TargetMode="External"/><Relationship Id="rId142" Type="http://schemas.openxmlformats.org/officeDocument/2006/relationships/hyperlink" Target="http://gestaourbana.prefeitura.sp.gov.br/wp-content/uploads/2018/05/ACJ_contribuicoes_aud_sto-amaro.pdf" TargetMode="External"/><Relationship Id="rId163" Type="http://schemas.openxmlformats.org/officeDocument/2006/relationships/hyperlink" Target="http://gestaourbana.prefeitura.sp.gov.br/estruturacao-territorial/piu/piu-pacaembu/" TargetMode="External"/><Relationship Id="rId184" Type="http://schemas.openxmlformats.org/officeDocument/2006/relationships/hyperlink" Target="http://www.prefeitura.sp.gov.br/cidade/secretarias/upload/desenvolvimento_urbano/arquivos/mvc/mvc-habitacao-z/mvc-habitacao-z.pptx" TargetMode="External"/><Relationship Id="rId219" Type="http://schemas.openxmlformats.org/officeDocument/2006/relationships/hyperlink" Target="http://gestaourbana.prefeitura.sp.gov.br/wp-content/uploads/2014/08/ACT_Ata_Audiencia-Publica_2016-11-16_Z.pdf" TargetMode="External"/><Relationship Id="rId230" Type="http://schemas.openxmlformats.org/officeDocument/2006/relationships/hyperlink" Target="http://gestaourbana.prefeitura.sp.gov.br/wp-content/uploads/2016/01/PL_721_2015.zip" TargetMode="External"/><Relationship Id="rId251" Type="http://schemas.openxmlformats.org/officeDocument/2006/relationships/hyperlink" Target="http://minuta.gestaourbana.prefeitura.sp.gov.br/piu-setor-central/" TargetMode="Externa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comunicado_audiencia_publica_1377717925.pdf" TargetMode="External"/><Relationship Id="rId67" Type="http://schemas.openxmlformats.org/officeDocument/2006/relationships/hyperlink" Target="http://minuta.gestaourbana.prefeitura.sp.gov.br/pl-arco-jurubatuba/static/pdf/1_PLANO_URBANISTICO.pdf" TargetMode="External"/><Relationship Id="rId272" Type="http://schemas.openxmlformats.org/officeDocument/2006/relationships/hyperlink" Target="http://gestaourbana.prefeitura.sp.gov.br/wp-content/uploads/piu-monitoramento/20180612_Lista_presenca_Mudareuluz.jpg" TargetMode="External"/><Relationship Id="rId293" Type="http://schemas.openxmlformats.org/officeDocument/2006/relationships/hyperlink" Target="..\03_Controle%20Territorial\BD_Geo\kml" TargetMode="External"/><Relationship Id="rId307" Type="http://schemas.openxmlformats.org/officeDocument/2006/relationships/hyperlink" Target="http://documentacao.saopaulo.sp.leg.br/iah/fulltext/leis/L16833.pdf" TargetMode="External"/><Relationship Id="rId328" Type="http://schemas.openxmlformats.org/officeDocument/2006/relationships/hyperlink" Target="https://www.prefeitura.sp.gov.br/cidade/secretarias/urbanismo/participacao_social/conselhos_e_orgaos_colegiados/cmpu/index.php?p=275707" TargetMode="External"/><Relationship Id="rId349"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8" Type="http://schemas.openxmlformats.org/officeDocument/2006/relationships/hyperlink" Target="http://www.prefeitura.sp.gov.br/cidade/secretarias/upload/desenvolvimento_urbano/arquivos/arco-tiete/smdu_seminario_arcotiete_informes_20130402.pdf" TargetMode="External"/><Relationship Id="rId111" Type="http://schemas.openxmlformats.org/officeDocument/2006/relationships/hyperlink" Target="http://minuta.gestaourbana.prefeitura.sp.gov.br/piu-act/wp-content/uploads/2016/10/quadros/Quadro_4.pdf" TargetMode="External"/><Relationship Id="rId132" Type="http://schemas.openxmlformats.org/officeDocument/2006/relationships/hyperlink" Target="http://minuta.gestaourbana.prefeitura.sp.gov.br/piu-anhembi-1/static/pdf/2-Analise-Ambiental.pdf" TargetMode="External"/><Relationship Id="rId153" Type="http://schemas.openxmlformats.org/officeDocument/2006/relationships/hyperlink" Target="http://minuta.gestaourbana.prefeitura.sp.gov.br/decreto-piu-nesp/wp-content/uploads/2016/11/PIU_NESP_Decreto_Quadro2.pdf" TargetMode="External"/><Relationship Id="rId174" Type="http://schemas.openxmlformats.org/officeDocument/2006/relationships/hyperlink" Target="http://gestaourbana.prefeitura.sp.gov.br/wp-content/uploads/2015/08/MVC_99_6U_AP_Audiencias_2015-09-14.pdf" TargetMode="External"/><Relationship Id="rId195" Type="http://schemas.openxmlformats.org/officeDocument/2006/relationships/hyperlink" Target="http://gestaourbana.prefeitura.sp.gov.br/wp-content/uploads/2015/09/OUCBT_Lista_Presenca_Juventus2015set14.pdf" TargetMode="External"/><Relationship Id="rId209" Type="http://schemas.openxmlformats.org/officeDocument/2006/relationships/hyperlink" Target="http://www.prefeitura.sp.gov.br/cidade/secretarias/upload/desenvolvimento_urbano/arquivos/eia/eia_v3-b.pdf" TargetMode="External"/><Relationship Id="rId360" Type="http://schemas.openxmlformats.org/officeDocument/2006/relationships/hyperlink" Target="https://gestaourbana.prefeitura.sp.gov.br/wp-content/uploads/2018/07/PIU_setor_central_contribuicoes_2019_07_03.pdf" TargetMode="External"/><Relationship Id="rId220" Type="http://schemas.openxmlformats.org/officeDocument/2006/relationships/hyperlink" Target="http://gestaourbana.prefeitura.sp.gov.br/wp-content/uploads/2014/08/ACT_Ata_Audiencia-Publica_2016-11-09-1.pdf" TargetMode="External"/><Relationship Id="rId241" Type="http://schemas.openxmlformats.org/officeDocument/2006/relationships/hyperlink" Target="http://gestaourbana.prefeitura.sp.gov.br/wp-content/uploads/2015/11/OUCBT_99_6U_AudienciaPublica_Devolutiva_Z.pdf"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4/08/ACT_Ata_Audiencia-Publica_2016-11-22.pdf" TargetMode="External"/><Relationship Id="rId262"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3" Type="http://schemas.openxmlformats.org/officeDocument/2006/relationships/hyperlink" Target="http://gestaourbana.prefeitura.sp.gov.br/wp-content/uploads/piu-monitoramento/PA_20160193579_6/PA" TargetMode="External"/><Relationship Id="rId318" Type="http://schemas.openxmlformats.org/officeDocument/2006/relationships/hyperlink" Target="https://gestaourbana.prefeitura.sp.gov.br/piu-arco-pinheiros/" TargetMode="External"/><Relationship Id="rId339" Type="http://schemas.openxmlformats.org/officeDocument/2006/relationships/hyperlink" Target="https://gestaourbana.prefeitura.sp.gov.br/wp-content/uploads/2019/05/PIU_acp_listadepresenca_tematica_mobilidade_20190517_site.pdf"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gestaourbana.prefeitura.sp.gov.br/wp-content/uploads/2016/03/PIU-NacoesUnidas_anexo1.pdf" TargetMode="External"/><Relationship Id="rId73" Type="http://schemas.openxmlformats.org/officeDocument/2006/relationships/hyperlink" Target="http://minuta.gestaourbana.prefeitura.sp.gov.br/pl-arco-jurubatuba/static/pdf/7_PLANO_MELHORAMENTOS_VIARIOS.pdf" TargetMode="External"/><Relationship Id="rId78" Type="http://schemas.openxmlformats.org/officeDocument/2006/relationships/hyperlink" Target="http://minuta.gestaourbana.prefeitura.sp.gov.br/pl-arco-jurubatuba/static/pdf/ACJ_Quadro_1D.pdf" TargetMode="External"/><Relationship Id="rId94" Type="http://schemas.openxmlformats.org/officeDocument/2006/relationships/hyperlink" Target="http://www.prefeitura.sp.gov.br/cidade/secretarias/upload/desenvolvimento_urbano/arquivos/arco-tiete/registro-sessao-020130404.pdf" TargetMode="External"/><Relationship Id="rId99" Type="http://schemas.openxmlformats.org/officeDocument/2006/relationships/hyperlink" Target="http://www.prefeitura.sp.gov.br/cidade/secretarias/upload/desenvolvimento_urbano/arquivos/arco-tiete/registro-sessao-20130409.pdf" TargetMode="External"/><Relationship Id="rId101" Type="http://schemas.openxmlformats.org/officeDocument/2006/relationships/hyperlink" Target="http://www.prefeitura.sp.gov.br/cidade/secretarias/upload/desenvolvimento_urbano/arquivos/arco-tiete/smduspurb_seminario_arcotieteab_20130411.pdf" TargetMode="External"/><Relationship Id="rId122" Type="http://schemas.openxmlformats.org/officeDocument/2006/relationships/hyperlink" Target="http://minuta.gestaourbana.prefeitura.sp.gov.br/piu-pacaembu/static/xls/piu-pacaembu_consulta_respostas_2018-02-08.zip" TargetMode="External"/><Relationship Id="rId143" Type="http://schemas.openxmlformats.org/officeDocument/2006/relationships/hyperlink" Target="http://gestaourbana.prefeitura.sp.gov.br/wp-content/uploads/2018/05/ACJ_contribuicoes_aud_campo-limpo-mboi-mirim.pdf" TargetMode="External"/><Relationship Id="rId148" Type="http://schemas.openxmlformats.org/officeDocument/2006/relationships/hyperlink" Target="http://minuta.gestaourbana.prefeitura.sp.gov.br/decreto-piu-nesp/" TargetMode="External"/><Relationship Id="rId164" Type="http://schemas.openxmlformats.org/officeDocument/2006/relationships/hyperlink" Target="http://gestaourbana.prefeitura.sp.gov.br/estruturacao-territorial/operacoes-urbanas/oucbt/processo-participativo/" TargetMode="External"/><Relationship Id="rId169" Type="http://schemas.openxmlformats.org/officeDocument/2006/relationships/hyperlink" Target="http://gestaourbana.prefeitura.sp.gov.br/wp-content/uploads/2015/08/OUCBT_Contribuicoes_Minuta_Colaborativa_2015ago_set.pdf" TargetMode="External"/><Relationship Id="rId185" Type="http://schemas.openxmlformats.org/officeDocument/2006/relationships/hyperlink" Target="http://www.prefeitura.sp.gov.br/cidade/secretarias/upload/desenvolvimento_urbano/arquivos/mvc/mvc-sub-se-z/mvc-sub-se-z.ppt" TargetMode="External"/><Relationship Id="rId334" Type="http://schemas.openxmlformats.org/officeDocument/2006/relationships/hyperlink" Target="http://www.docidadesp.imprensaoficial.com.br/NavegaEdicao.aspx?ClipID=3f3bce2f0bfdce608ec2a2410dbcf758&amp;PalavraChave=arco+pinheiros" TargetMode="External"/><Relationship Id="rId350" Type="http://schemas.openxmlformats.org/officeDocument/2006/relationships/hyperlink" Target="https://participe.gestaourbana.prefeitura.sp.gov.br/setor-central-2" TargetMode="External"/><Relationship Id="rId355" Type="http://schemas.openxmlformats.org/officeDocument/2006/relationships/hyperlink" Target="https://gestaourbana.prefeitura.sp.gov.br/wp-content/uploads/2018/07/PIU_setor_central_ata_2019_07_03.pdf"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http://gestaourbana.prefeitura.sp.gov.br/wp-content/uploads/2014/11/MVC_01_6V_AP_001.pdf" TargetMode="External"/><Relationship Id="rId210" Type="http://schemas.openxmlformats.org/officeDocument/2006/relationships/hyperlink" Target="http://gestaourbana.prefeitura.sp.gov.br/wp-content/uploads/2015/08/OUCBT_min-ilu_portal-gestao-ubana_correcoes_2015-09-04.pdf" TargetMode="External"/><Relationship Id="rId215" Type="http://schemas.openxmlformats.org/officeDocument/2006/relationships/hyperlink" Target="http://gestaourbana.prefeitura.sp.gov.br/wp-content/uploads/2016/10/ACT_PIU_SECOVI_2016-10-03.pdf" TargetMode="External"/><Relationship Id="rId236" Type="http://schemas.openxmlformats.org/officeDocument/2006/relationships/hyperlink" Target="http://gestaourbana.prefeitura.sp.gov.br/arquivos/arco_tiete/ACT_2aFase_AP_DO_Nov.pdf" TargetMode="External"/><Relationship Id="rId257" Type="http://schemas.openxmlformats.org/officeDocument/2006/relationships/hyperlink" Target="http://gestaourbana.prefeitura.sp.gov.br/wp-content/uploads/piu-monitoramento/NU2_ApresentacaoInstancia_GGOUCFL_2a_RE_apresentacao_2018_05_22.pdf" TargetMode="External"/><Relationship Id="rId278" Type="http://schemas.openxmlformats.org/officeDocument/2006/relationships/hyperlink" Target="http://gestaourbana.prefeitura.sp.gov.br/wp-content/uploads/piu-monitoramento/PA_20160193579_6/PA"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wp-content/uploads/2016/01/PL_721_2015.kml" TargetMode="External"/><Relationship Id="rId252" Type="http://schemas.openxmlformats.org/officeDocument/2006/relationships/hyperlink" Target="http://minuta.gestaourbana.prefeitura.sp.gov.br/piu-anhembi/" TargetMode="External"/><Relationship Id="rId273" Type="http://schemas.openxmlformats.org/officeDocument/2006/relationships/hyperlink" Target="http://gestaourbana.prefeitura.sp.gov.br/wp-content/uploads/piu-monitoramento/20180620_Lista_presenca_ACSP.jpg" TargetMode="External"/><Relationship Id="rId294" Type="http://schemas.openxmlformats.org/officeDocument/2006/relationships/hyperlink" Target="about:blank" TargetMode="External"/><Relationship Id="rId308" Type="http://schemas.openxmlformats.org/officeDocument/2006/relationships/hyperlink" Target="https://gestaourbana.prefeitura.sp.gov.br/wp-content/uploads/2018/04/DEVOLUTIVA_PIUVL_3a_consulta_23.04.pdf" TargetMode="External"/><Relationship Id="rId329" Type="http://schemas.openxmlformats.org/officeDocument/2006/relationships/hyperlink" Target="https://www.prefeitura.sp.gov.br/cidade/secretarias/urbanismo/participacao_social/conselhos_e_orgaos_colegiados/cmpu/index.php?p=275707" TargetMode="External"/><Relationship Id="rId47" Type="http://schemas.openxmlformats.org/officeDocument/2006/relationships/hyperlink" Target="http://minuta.gestaourbana.prefeitura.sp.gov.br/piu-vila-olimpia/wp-content/uploads/2018/02/PIU_VO_Consulta_Diagnostico.pdf" TargetMode="External"/><Relationship Id="rId68" Type="http://schemas.openxmlformats.org/officeDocument/2006/relationships/hyperlink" Target="http://minuta.gestaourbana.prefeitura.sp.gov.br/pl-arco-jurubatuba/static/pdf/2_PERIMETROS_DE_ADESAO_E_PERIMETRO_EXPANDIDO.pdf" TargetMode="External"/><Relationship Id="rId89" Type="http://schemas.openxmlformats.org/officeDocument/2006/relationships/hyperlink" Target="http://www.prefeitura.sp.gov.br/cidade/secretarias/upload/desenvolvimento_urbano/arquivos/arco-tiete/SMT-Seminario-ArcoTiete-diretrizes-20130404.pdf" TargetMode="External"/><Relationship Id="rId112" Type="http://schemas.openxmlformats.org/officeDocument/2006/relationships/hyperlink" Target="http://minuta.gestaourbana.prefeitura.sp.gov.br/piu-act/wp-content/uploads/2016/10/mapas/ACT_99_6U_001_V00.pdf" TargetMode="External"/><Relationship Id="rId133" Type="http://schemas.openxmlformats.org/officeDocument/2006/relationships/hyperlink" Target="http://gestaourbana.prefeitura.sp.gov.br/wp-content/uploads/2018/01/piu-pacaembu_consulta_respostas_2018-02-08-2.pdf" TargetMode="External"/><Relationship Id="rId154" Type="http://schemas.openxmlformats.org/officeDocument/2006/relationships/hyperlink" Target="http://minuta.gestaourbana.prefeitura.sp.gov.br/decreto-piu-nesp/wp-content/uploads/2016/11/PIU_NESP_Decreto_Quadro2A.pdf" TargetMode="External"/><Relationship Id="rId175" Type="http://schemas.openxmlformats.org/officeDocument/2006/relationships/hyperlink" Target="http://gestaourbana.prefeitura.sp.gov.br/wp-content/uploads/2015/08/MVC_99_6U_AP_Audiencias_2015-09-14.pptx" TargetMode="External"/><Relationship Id="rId340" Type="http://schemas.openxmlformats.org/officeDocument/2006/relationships/hyperlink" Target="https://www.prefeitura.sp.gov.br/cidade/secretarias/urbanismo/participacao_social/conselhos_e_orgaos_colegiados/cmpu/index.php?p=278259" TargetMode="External"/><Relationship Id="rId361" Type="http://schemas.openxmlformats.org/officeDocument/2006/relationships/hyperlink" Target="http://www.capital.sp.gov.br/noticia/audiencia-publica-para-debater-piu-setor-central-acontece-dia-18-de-junho" TargetMode="External"/><Relationship Id="rId196" Type="http://schemas.openxmlformats.org/officeDocument/2006/relationships/hyperlink" Target="http://gestaourbana.prefeitura.sp.gov.br/wp-content/uploads/2015/09/OUCBT_Texto_WandaHerrero_2015set14_autorizado.pdf" TargetMode="External"/><Relationship Id="rId200" Type="http://schemas.openxmlformats.org/officeDocument/2006/relationships/hyperlink" Target="http://gestaourbana.prefeitura.sp.gov.br/18120-2/"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gestaourbana.prefeitura.sp.gov.br/wp-content/uploads/2014/08/ACT_Ata_Audiencia-P&#250;blica_-2016-11-10_z.pdf" TargetMode="External"/><Relationship Id="rId242" Type="http://schemas.openxmlformats.org/officeDocument/2006/relationships/hyperlink" Target="http://gestaourbana.prefeitura.sp.gov.br/wp-content/uploads/2015/11/OUCBT_Contribuicoes_Audiencia_TeatroAZ_2015nov17.pdf" TargetMode="External"/><Relationship Id="rId263" Type="http://schemas.openxmlformats.org/officeDocument/2006/relationships/hyperlink" Target="http://www.docidadesp.imprensaoficial.com.br/NavegaEdicao.aspx?ClipID=2ee94d6df2f2cb4f2b35da7ea211e066&amp;PalavraChave=58.355" TargetMode="External"/><Relationship Id="rId284" Type="http://schemas.openxmlformats.org/officeDocument/2006/relationships/hyperlink" Target="http://gestaourbana.prefeitura.sp.gov.br/wp-content/uploads/piu-monitoramento/PA_20160193579_6/PA" TargetMode="External"/><Relationship Id="rId319" Type="http://schemas.openxmlformats.org/officeDocument/2006/relationships/hyperlink" Target="https://gestaourbana.prefeitura.sp.gov.br/piu-arco-pinheiros/"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16_Z.pdf" TargetMode="External"/><Relationship Id="rId79" Type="http://schemas.openxmlformats.org/officeDocument/2006/relationships/hyperlink" Target="http://minuta.gestaourbana.prefeitura.sp.gov.br/pl-arco-jurubatuba/static/pdf/ACJ_Quadro_2.pdf" TargetMode="External"/><Relationship Id="rId102" Type="http://schemas.openxmlformats.org/officeDocument/2006/relationships/hyperlink" Target="http://gestaourbana.prefeitura.sp.gov.br/wp-admin/post.php?post=6862&amp;action=edit" TargetMode="External"/><Relationship Id="rId123" Type="http://schemas.openxmlformats.org/officeDocument/2006/relationships/hyperlink" Target="http://minuta.gestaourbana.prefeitura.sp.gov.br/piu-vila-leopoldina/" TargetMode="External"/><Relationship Id="rId144" Type="http://schemas.openxmlformats.org/officeDocument/2006/relationships/hyperlink" Target="http://gestaourbana.prefeitura.sp.gov.br/wp-content/uploads/2018/05/ACJ_contribuicoes_estatisticas.pdf" TargetMode="External"/><Relationship Id="rId330" Type="http://schemas.openxmlformats.org/officeDocument/2006/relationships/hyperlink" Target="http://www.docidadesp.imprensaoficial.com.br/NavegaEdicao.aspx?ClipID=f6c886a3f578b9787cd80d0cfa0b3821&amp;PalavraChave=arco%20pinheiros" TargetMode="External"/><Relationship Id="rId90" Type="http://schemas.openxmlformats.org/officeDocument/2006/relationships/hyperlink" Target="http://www.prefeitura.sp.gov.br/cidade/secretarias/upload/desenvolvimento_urbano/arquivos/arco-tiete/STM-Seminario-ArcoTiete-20130404.pdf" TargetMode="External"/><Relationship Id="rId165" Type="http://schemas.openxmlformats.org/officeDocument/2006/relationships/hyperlink" Target="http://gestaourbana.prefeitura.sp.gov.br/wp-content/uploads/2016/01/OUCBT_GU_ProcessoParticipativo.pdf" TargetMode="External"/><Relationship Id="rId186" Type="http://schemas.openxmlformats.org/officeDocument/2006/relationships/hyperlink" Target="http://www.prefeitura.sp.gov.br/cidade/secretarias/upload/desenvolvimento_urbano/arquivos/mvc/mvc-sub-vp-z/mvc-sub-vp-z.pdf" TargetMode="External"/><Relationship Id="rId351" Type="http://schemas.openxmlformats.org/officeDocument/2006/relationships/hyperlink" Target="https://gestaourbana.prefeitura.sp.gov.br/wp-content/uploads/2018/07/PIUSEC_1_AUDIENCIAS_PUBLICAS_2019_06_18.pdf" TargetMode="External"/><Relationship Id="rId211" Type="http://schemas.openxmlformats.org/officeDocument/2006/relationships/hyperlink" Target="http://www.prefeitura.sp.gov.br/cidade/secretarias/upload/desenvolvimento_urbano/arquivos/eia/eia_v3-a.pdf" TargetMode="External"/><Relationship Id="rId232" Type="http://schemas.openxmlformats.org/officeDocument/2006/relationships/hyperlink" Target="http://gestaourbana.prefeitura.sp.gov.br/wp-content/uploads/2016/01/PL_721_2015.pdf" TargetMode="External"/><Relationship Id="rId253" Type="http://schemas.openxmlformats.org/officeDocument/2006/relationships/hyperlink" Target="http://gestaourbana.prefeitura.sp.gov.br/noticias/prefeitura-abre-consulta-publica-do-projeto-de-lei-para-o-piu-anhembi/" TargetMode="External"/><Relationship Id="rId274" Type="http://schemas.openxmlformats.org/officeDocument/2006/relationships/hyperlink" Target="http://gestaourbana.prefeitura.sp.gov.br/wp-content/uploads/piu-monitoramento/20180704_Lista_presenca_CP_Se.jpg" TargetMode="External"/><Relationship Id="rId295" Type="http://schemas.openxmlformats.org/officeDocument/2006/relationships/hyperlink" Target="https://gestaourbana.prefeitura.sp.gov.br/wp-content/uploads/2018/04/PIU_VL_Consula3_ListaContribuicoes.xls" TargetMode="External"/><Relationship Id="rId309" Type="http://schemas.openxmlformats.org/officeDocument/2006/relationships/hyperlink" Target="https://gestaourbana.prefeitura.sp.gov.br/wp-content/uploads/2018/04/PIU_VLVL_reuniaodevolutiva_list.pdf" TargetMode="Externa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 TargetMode="External"/><Relationship Id="rId69" Type="http://schemas.openxmlformats.org/officeDocument/2006/relationships/hyperlink" Target="http://minuta.gestaourbana.prefeitura.sp.gov.br/pl-arco-jurubatuba/static/pdf/3_PARAMETROS_URBANISTICOS.pdf" TargetMode="External"/><Relationship Id="rId113" Type="http://schemas.openxmlformats.org/officeDocument/2006/relationships/hyperlink" Target="http://minuta.gestaourbana.prefeitura.sp.gov.br/piu-act/wp-content/uploads/2016/10/mapas/ACT_99_6U_002_V00.pdf" TargetMode="External"/><Relationship Id="rId134" Type="http://schemas.openxmlformats.org/officeDocument/2006/relationships/hyperlink" Target="http://minuta.gestaourbana.prefeitura.sp.gov.br/piu-pacaembu/" TargetMode="External"/><Relationship Id="rId320" Type="http://schemas.openxmlformats.org/officeDocument/2006/relationships/hyperlink" Target="https://gestaourbana.prefeitura.sp.gov.br/piu-arco-pinheiros/" TargetMode="External"/><Relationship Id="rId80" Type="http://schemas.openxmlformats.org/officeDocument/2006/relationships/hyperlink" Target="http://minuta.gestaourbana.prefeitura.sp.gov.br/pl-arco-jurubatuba/static/pdf/ACJ_Quadro_2A.pdf" TargetMode="External"/><Relationship Id="rId155" Type="http://schemas.openxmlformats.org/officeDocument/2006/relationships/hyperlink" Target="http://minuta.gestaourbana.prefeitura.sp.gov.br/decreto-piu-nesp/wp-content/uploads/2016/11/PIU_NESP_Decreto_Quadro2B.pdf" TargetMode="External"/><Relationship Id="rId176" Type="http://schemas.openxmlformats.org/officeDocument/2006/relationships/hyperlink" Target="http://www.prefeitura.sp.gov.br/cidade/secretarias/upload/desenvolvimento_urbano/arquivos/mvc/mvc-sub-se-z/mvc-sub-se-z.pdf" TargetMode="External"/><Relationship Id="rId197" Type="http://schemas.openxmlformats.org/officeDocument/2006/relationships/hyperlink" Target="http://gestaourbana.prefeitura.sp.gov.br/wp-content/uploads/2015/09/OUCBT_Ata_Audiencia_Juventus_2015set14.pdf" TargetMode="External"/><Relationship Id="rId341" Type="http://schemas.openxmlformats.org/officeDocument/2006/relationships/hyperlink" Target="https://www.prefeitura.sp.gov.br/cidade/secretarias/urbanismo/participacao_social/conselhos_e_orgaos_colegiados/cmpu/index.php?p=278796" TargetMode="External"/><Relationship Id="rId362" Type="http://schemas.openxmlformats.org/officeDocument/2006/relationships/hyperlink" Target="http://www.saopaulo.sp.leg.br/blog/intervencao-urbana-na-vila-leopoldina-e-debatida-em-audiencia-publica/" TargetMode="External"/><Relationship Id="rId201" Type="http://schemas.openxmlformats.org/officeDocument/2006/relationships/hyperlink" Target="http://gestaourbana.prefeitura.sp.gov.br/reuniao-com-representantes-dos-movimentos-de-moradia-da-regiao/" TargetMode="External"/><Relationship Id="rId222" Type="http://schemas.openxmlformats.org/officeDocument/2006/relationships/hyperlink" Target="http://gestaourbana.prefeitura.sp.gov.br/estruturacao-territorial/arcos/arco-tiete/projeto-de-intervencao-urbana-do-arco-tiete/" TargetMode="External"/><Relationship Id="rId243" Type="http://schemas.openxmlformats.org/officeDocument/2006/relationships/hyperlink" Target="http://gestaourbana.prefeitura.sp.gov.br/wp-content/uploads/2015/09/OUCBT_Lista_Presenca_Circulo_2015set21.pdf" TargetMode="External"/><Relationship Id="rId264" Type="http://schemas.openxmlformats.org/officeDocument/2006/relationships/hyperlink" Target="http://gestaourbana.prefeitura.sp.gov.br/wp-content/uploads/2018/04/PIUVLVL_Tematica_HIS_Densidades.pdf" TargetMode="External"/><Relationship Id="rId285" Type="http://schemas.openxmlformats.org/officeDocument/2006/relationships/hyperlink" Target="http://gestaourbana.prefeitura.sp.gov.br/wp-content/uploads/piu-monitoramento/PA_20160193579_6/PA"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C3%BAblica_-2016-11-10_z.pdf" TargetMode="External"/><Relationship Id="rId103" Type="http://schemas.openxmlformats.org/officeDocument/2006/relationships/hyperlink" Target="http://gestaourbana.prefeitura.sp.gov.br/wp-content/uploads/2016/10/Sum%C3%A1rio-Executivo-PIU-ACT.pdf" TargetMode="External"/><Relationship Id="rId124" Type="http://schemas.openxmlformats.org/officeDocument/2006/relationships/hyperlink" Target="http://gestaourbana.prefeitura.sp.gov.br/noticias/prefeitura-lanca-consulta-publica-para-o-piu-vila-leopoldina-villa-lobos/" TargetMode="External"/><Relationship Id="rId310" Type="http://schemas.openxmlformats.org/officeDocument/2006/relationships/hyperlink" Target="https://gestaourbana.prefeitura.sp.gov.br/wp-content/uploads/2018/04/PIU_VL_ATA_Devolutiva_23042019.R0.pdf" TargetMode="External"/><Relationship Id="rId70" Type="http://schemas.openxmlformats.org/officeDocument/2006/relationships/hyperlink" Target="http://minuta.gestaourbana.prefeitura.sp.gov.br/pl-arco-jurubatuba/static/pdf/4_COMPARTIMENTOS%20AMBIENTAIS%20E%20SISTEMA%20DE%20DRENAGEM.pdf" TargetMode="External"/><Relationship Id="rId91" Type="http://schemas.openxmlformats.org/officeDocument/2006/relationships/hyperlink" Target="http://www.prefeitura.sp.gov.br/cidade/secretarias/upload/desenvolvimento_urbano/arquivos/arco-tiete/DH-Seminario-ArcoTiete-20130404.pdf" TargetMode="External"/><Relationship Id="rId145" Type="http://schemas.openxmlformats.org/officeDocument/2006/relationships/hyperlink" Target="http://gestaourbana.prefeitura.sp.gov.br/wp-content/uploads/2018/05/Lista-de-Presen%C3%A7a-do-Conselho-Participativo-PIU-Arco-Jurubatuba-02.2018.pdf" TargetMode="External"/><Relationship Id="rId166" Type="http://schemas.openxmlformats.org/officeDocument/2006/relationships/hyperlink" Target="http://gestaourbana.prefeitura.sp.gov.br/noticias/prefeitura-disponibiliza-minuta-participativa-do-projeto-de-lei-da-operacao-urbana-consorciada-bairros-do-tamanduatei/" TargetMode="External"/><Relationship Id="rId187" Type="http://schemas.openxmlformats.org/officeDocument/2006/relationships/hyperlink" Target="http://www.prefeitura.sp.gov.br/cidade/secretarias/upload/desenvolvimento_urbano/arquivos/mvc/mvc-sub-vp-z/mvc-sub-vp-z.ppt" TargetMode="External"/><Relationship Id="rId331" Type="http://schemas.openxmlformats.org/officeDocument/2006/relationships/hyperlink" Target="http://www.docidadesp.imprensaoficial.com.br/NavegaEdicao.aspx?ClipID=3f3bce2f0bfdce608ec2a2410dbcf758&amp;PalavraChave=arco+pinheiros" TargetMode="External"/><Relationship Id="rId352" Type="http://schemas.openxmlformats.org/officeDocument/2006/relationships/hyperlink" Target="https://gestaourbana.prefeitura.sp.gov.br/wp-content/uploads/2018/07/PIU_setor_central_apresentacao_2019_07_03-1.pdf"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gestaourbana.prefeitura.sp.gov.br/noticias/oficina-do-conselho-municipal-de-politica-urbana-debate-a-minuta-de-projeto-de-lei-da-operacao-urbana-consorciada-bairros-do-tamanduatei/" TargetMode="External"/><Relationship Id="rId233" Type="http://schemas.openxmlformats.org/officeDocument/2006/relationships/hyperlink" Target="http://gestaourbana.prefeitura.sp.gov.br/wp-content/uploads/2014/08/ACT_Viabilidade_Relatorio_Final_2016-09-20.pdf" TargetMode="External"/><Relationship Id="rId254" Type="http://schemas.openxmlformats.org/officeDocument/2006/relationships/hyperlink" Target="http://gestaourbana.prefeitura.sp.gov.br/wp-content/uploads/piu-monitoramento/VL1_Parecer_DEUSO.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wp-content/uploads/2018/02/PIU_VO_Consulta_Mapas.pdf" TargetMode="External"/><Relationship Id="rId114" Type="http://schemas.openxmlformats.org/officeDocument/2006/relationships/hyperlink" Target="http://minuta.gestaourbana.prefeitura.sp.gov.br/piu-act/wp-content/uploads/2016/10/mapas/ACT_99_6U_003_V00.pdf" TargetMode="External"/><Relationship Id="rId275" Type="http://schemas.openxmlformats.org/officeDocument/2006/relationships/hyperlink" Target="https://www.prefeitura.sp.gov.br/cidade/secretarias/urbanismo/noticias/index.php?p=261294" TargetMode="External"/><Relationship Id="rId296" Type="http://schemas.openxmlformats.org/officeDocument/2006/relationships/hyperlink" Target="https://esaj.tjsp.jus.br/cposg/show.do?processo.foro=990&amp;processo.codigo=RI00513JK0000" TargetMode="External"/><Relationship Id="rId300"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60" Type="http://schemas.openxmlformats.org/officeDocument/2006/relationships/hyperlink" Target="http://gestaourbana.prefeitura.sp.gov.br/wp-content/uploads/2014/08/ACT_Ata_Audiencia-Publica_2016-11-09-1.pdf" TargetMode="External"/><Relationship Id="rId81" Type="http://schemas.openxmlformats.org/officeDocument/2006/relationships/hyperlink" Target="http://minuta.gestaourbana.prefeitura.sp.gov.br/pl-arco-jurubatuba/static/pdf/ACJ_Quadro_3.pdf" TargetMode="External"/><Relationship Id="rId135" Type="http://schemas.openxmlformats.org/officeDocument/2006/relationships/hyperlink" Target="http://gestaourbana.prefeitura.sp.gov.br/wp-content/uploads/2016/03/PIU-terminais-municipais_consultas-publicas.pdf" TargetMode="External"/><Relationship Id="rId156" Type="http://schemas.openxmlformats.org/officeDocument/2006/relationships/hyperlink" Target="http://minuta.gestaourbana.prefeitura.sp.gov.br/decreto-piu-nesp/wp-content/uploads/2016/11/PIU_NESP_Decreto_Quadro3.pdf" TargetMode="External"/><Relationship Id="rId177" Type="http://schemas.openxmlformats.org/officeDocument/2006/relationships/hyperlink" Target="http://www.prefeitura.sp.gov.br/cidade/secretarias/upload/desenvolvimento_urbano/arquivos/mvc/mvc-sub-mooca-z/mvc-sub-mooca-z.ppt" TargetMode="External"/><Relationship Id="rId198" Type="http://schemas.openxmlformats.org/officeDocument/2006/relationships/hyperlink" Target="http://gestaourbana.prefeitura.sp.gov.br/wp-content/uploads/2015/09/OUCBT_Contribuicoes_Audiencia_Juventus_2015set14.pdf" TargetMode="External"/><Relationship Id="rId321" Type="http://schemas.openxmlformats.org/officeDocument/2006/relationships/hyperlink" Target="https://www.prefeitura.sp.gov.br/cidade/secretarias/urbanismo/participacao_social/conselhos_e_orgaos_colegiados/cmpu/index.php?p=275707" TargetMode="External"/><Relationship Id="rId34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363" Type="http://schemas.openxmlformats.org/officeDocument/2006/relationships/hyperlink" Target="http://www.docidadesp.imprensaoficial.com.br/NavegaEdicao.aspx?ClipID=c435f34ef35523b7cd6c800d7304d014&amp;PalavraChave=vila%20leopoldina" TargetMode="External"/><Relationship Id="rId202" Type="http://schemas.openxmlformats.org/officeDocument/2006/relationships/hyperlink" Target="http://gestaourbana.prefeitura.sp.gov.br/noticias/conselho-municipal-de-politica-urbana-realiza-primeira-reuniao-ordinaria-com-novos-integrantes-eleitos/" TargetMode="External"/><Relationship Id="rId223" Type="http://schemas.openxmlformats.org/officeDocument/2006/relationships/hyperlink" Target="http://gestaourbana.prefeitura.sp.gov.br/wp-content/uploads/2014/08/ACT_02_2W_RT_001-_Z_AspectosJuridicos.pdf" TargetMode="External"/><Relationship Id="rId244" Type="http://schemas.openxmlformats.org/officeDocument/2006/relationships/hyperlink" Target="http://www.prefeitura.sp.gov.br/cidade/secretarias/upload/chamadas/cmpu_42_ro_ass_1482503692.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8/04/PIU__LEOPOLDINA_2018_08_02.pdf.pdf" TargetMode="External"/><Relationship Id="rId286" Type="http://schemas.openxmlformats.org/officeDocument/2006/relationships/hyperlink" Target="http://gestaourbana.prefeitura.sp.gov.br/wp-content/uploads/piu-monitoramento/PA_20160193579_6/PA" TargetMode="External"/><Relationship Id="rId50" Type="http://schemas.openxmlformats.org/officeDocument/2006/relationships/hyperlink" Target="http://gestaourbana.prefeitura.sp.gov.br/noticias/participe-da-consulta-publica-para-o-piu-vila-olimpia/" TargetMode="External"/><Relationship Id="rId104" Type="http://schemas.openxmlformats.org/officeDocument/2006/relationships/hyperlink" Target="http://minuta.gestaourbana.prefeitura.sp.gov.br/piu-act/wp-content/uploads/2016/10/quadros/Quadro_1B.pdf" TargetMode="External"/><Relationship Id="rId125" Type="http://schemas.openxmlformats.org/officeDocument/2006/relationships/hyperlink" Target="http://gestaourbana.prefeitura.sp.gov.br/wp-content/uploads/2018/04/PIU_VLVL_AUDI%C3%8ANCIA-22-05-2018-Final.pptx" TargetMode="External"/><Relationship Id="rId146" Type="http://schemas.openxmlformats.org/officeDocument/2006/relationships/hyperlink" Target="http://gestaourbana.prefeitura.sp.gov.br/wp-content/uploads/2018/05/ACJ_PIU_2018_Devolutivas_abril.pdf" TargetMode="External"/><Relationship Id="rId167" Type="http://schemas.openxmlformats.org/officeDocument/2006/relationships/hyperlink" Target="http://gestaourbana.prefeitura.sp.gov.br/wp-content/uploads/2015/08/MVC_MapasLei_Todos.pdf" TargetMode="External"/><Relationship Id="rId188" Type="http://schemas.openxmlformats.org/officeDocument/2006/relationships/hyperlink" Target="http://www.prefeitura.sp.gov.br/cidade/secretarias/upload/desenvolvimento_urbano/arquivos/mvc/mvc-sub-ipiranga-z/mvc-sub-ipiranga-z.pdf" TargetMode="External"/><Relationship Id="rId311" Type="http://schemas.openxmlformats.org/officeDocument/2006/relationships/hyperlink" Target="https://gestaourbana.prefeitura.sp.gov.br/noticias/plano-urbanistico-para-regiao-central-e-apresentado-em-consulta-publica/" TargetMode="External"/><Relationship Id="rId332" Type="http://schemas.openxmlformats.org/officeDocument/2006/relationships/hyperlink" Target="https://www.prefeitura.sp.gov.br/cidade/secretarias/urbanismo/participacao_social/conselhos_e_orgaos_colegiados/cmpu/index.php?p=275707" TargetMode="External"/><Relationship Id="rId353" Type="http://schemas.openxmlformats.org/officeDocument/2006/relationships/hyperlink" Target="https://gestaourbana.prefeitura.sp.gov.br/wp-content/uploads/2018/07/PIU_setor_central_apresentacao_2019_08_06.pdf" TargetMode="External"/><Relationship Id="rId71" Type="http://schemas.openxmlformats.org/officeDocument/2006/relationships/hyperlink" Target="http://minuta.gestaourbana.prefeitura.sp.gov.br/pl-arco-jurubatuba/static/pdf/5_FAVELAS_ZEIS.pdf" TargetMode="External"/><Relationship Id="rId92" Type="http://schemas.openxmlformats.org/officeDocument/2006/relationships/hyperlink" Target="http://www.prefeitura.sp.gov.br/cidade/secretarias/upload/desenvolvimento_urbano/arquivos/arco-tiete/Emplasa-1-Seminario-ArcoTiete-20130404.pdf" TargetMode="External"/><Relationship Id="rId213" Type="http://schemas.openxmlformats.org/officeDocument/2006/relationships/hyperlink" Target="http://gestaourbana.prefeitura.sp.gov.br/wp-content/uploads/2014/08/ACT_PIU_AUDIENCIAS_COMPLETA.pdf" TargetMode="External"/><Relationship Id="rId234" Type="http://schemas.openxmlformats.org/officeDocument/2006/relationships/hyperlink" Target="http://gestaourbana.prefeitura.sp.gov.br/wp-content/uploads/2014/08/ACT_Viabilidade_Relatorio_Intermedi%C3%A1rio_Z1.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5" Type="http://schemas.openxmlformats.org/officeDocument/2006/relationships/hyperlink" Target="http://gestaourbana.prefeitura.sp.gov.br/wp-content/uploads/piu-monitoramento/VL2_34_Consulta_DOC.pdf" TargetMode="External"/><Relationship Id="rId276" Type="http://schemas.openxmlformats.org/officeDocument/2006/relationships/hyperlink" Target="https://gestaourbana.prefeitura.sp.gov.br/wp-content/uploads/2018/02/PIU-Anhembi-P18-MAPA-3.pdf" TargetMode="External"/><Relationship Id="rId297"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40" Type="http://schemas.openxmlformats.org/officeDocument/2006/relationships/hyperlink" Target="http://gestaourbana.prefeitura.sp.gov.br/wp-content/uploads/2018/03/ACJU-03-06.pdf" TargetMode="External"/><Relationship Id="rId115" Type="http://schemas.openxmlformats.org/officeDocument/2006/relationships/hyperlink" Target="http://minuta.gestaourbana.prefeitura.sp.gov.br/piu-act/wp-content/uploads/2016/10/mapas/ACT_99_6U_004_V00.pdf"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4.pdf" TargetMode="External"/><Relationship Id="rId178" Type="http://schemas.openxmlformats.org/officeDocument/2006/relationships/hyperlink" Target="http://gestaourbana.prefeitura.sp.gov.br/arquivos-ouc-bairros-do-tamanduatei/" TargetMode="External"/><Relationship Id="rId301"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22" Type="http://schemas.openxmlformats.org/officeDocument/2006/relationships/hyperlink" Target="https://gestaourbana.prefeitura.sp.gov.br/piu-arco-pinheiros/" TargetMode="External"/><Relationship Id="rId34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64" Type="http://schemas.openxmlformats.org/officeDocument/2006/relationships/hyperlink" Target="..\03_Controle%20Territorial\BD_Geo\kml" TargetMode="External"/><Relationship Id="rId61" Type="http://schemas.openxmlformats.org/officeDocument/2006/relationships/hyperlink" Target="http://gestaourbana.prefeitura.sp.gov.br/wp-content/uploads/2016/03/ACT_PIU.pdf" TargetMode="External"/><Relationship Id="rId82" Type="http://schemas.openxmlformats.org/officeDocument/2006/relationships/hyperlink" Target="http://gestaourbana.prefeitura.sp.gov.br/wp-content/uploads/2016/03/PIU-terminais-municipais_consultas-publicas.pdf" TargetMode="External"/><Relationship Id="rId199" Type="http://schemas.openxmlformats.org/officeDocument/2006/relationships/hyperlink" Target="http://gestaourbana.prefeitura.sp.gov.br/noticias/minuta-do-projeto-de-lei-da-operacao-urbana-consorciada-bairros-do-tamanduatei-e-apresentada-a-populacao-em-audiencia-publica-devolutiva/" TargetMode="External"/><Relationship Id="rId203" Type="http://schemas.openxmlformats.org/officeDocument/2006/relationships/hyperlink" Target="http://gestaourbana.prefeitura.sp.gov.br/noticias/operacao-urbana-mooca-vila-carioca-encerra-ciclo-de-audiencias-publicas/"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gestaourbana.prefeitura.sp.gov.br/wp-content/uploads/2014/08/ACT_02_2E_RT_001_Z_EstudosEconomicos.pdf" TargetMode="External"/><Relationship Id="rId245" Type="http://schemas.openxmlformats.org/officeDocument/2006/relationships/hyperlink" Target="http://www.prefeitura.sp.gov.br/cidade/secretarias/upload/desenvolvimento_urbano/CMPU/Ata%2032%20RE.pdf" TargetMode="External"/><Relationship Id="rId266" Type="http://schemas.openxmlformats.org/officeDocument/2006/relationships/hyperlink" Target="http://participe.gestaourbana.prefeitura.sp.gov.br/" TargetMode="External"/><Relationship Id="rId287" Type="http://schemas.openxmlformats.org/officeDocument/2006/relationships/hyperlink" Target="http://gestaourbana.prefeitura.sp.gov.br/wp-content/uploads/piu-monitoramento/PA_20160193579_6/PA" TargetMode="External"/><Relationship Id="rId30" Type="http://schemas.openxmlformats.org/officeDocument/2006/relationships/hyperlink" Target="http://minuta.gestaourbana.prefeitura.sp.gov.br/piu-arco-jurubatuba/" TargetMode="External"/><Relationship Id="rId105" Type="http://schemas.openxmlformats.org/officeDocument/2006/relationships/hyperlink" Target="http://minuta.gestaourbana.prefeitura.sp.gov.br/piu-act/wp-content/uploads/2016/10/quadros/Quadro_1C.pdf" TargetMode="External"/><Relationship Id="rId126" Type="http://schemas.openxmlformats.org/officeDocument/2006/relationships/hyperlink" Target="http://gestaourbana.prefeitura.sp.gov.br/wp-content/uploads/2018/04/PIU_LEOPOLDINA_listadepresenca.pdf"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http://gestaourbana.prefeitura.sp.gov.br/wp-content/uploads/2015/08/MVC_99-6-U-ET-001-014_Quadros_A_Todos.pdf" TargetMode="External"/><Relationship Id="rId312" Type="http://schemas.openxmlformats.org/officeDocument/2006/relationships/hyperlink" Target="https://participe.gestaourbana.prefeitura.sp.gov.br/setor-central-2" TargetMode="External"/><Relationship Id="rId333" Type="http://schemas.openxmlformats.org/officeDocument/2006/relationships/hyperlink" Target="https://www.prefeitura.sp.gov.br/cidade/secretarias/urbanismo/participacao_social/conselhos_e_orgaos_colegiados/cmpu/index.php?p=275707" TargetMode="External"/><Relationship Id="rId354" Type="http://schemas.openxmlformats.org/officeDocument/2006/relationships/hyperlink" Target="https://gestaourbana.prefeitura.sp.gov.br/wp-content/uploads/2018/07/PIU_setor_central_ata_audiencia_2019_06_18.pdf" TargetMode="External"/><Relationship Id="rId51" Type="http://schemas.openxmlformats.org/officeDocument/2006/relationships/hyperlink" Target="http://minuta.gestaourbana.prefeitura.sp.gov.br/piu-nacoes-unidas/" TargetMode="External"/><Relationship Id="rId72" Type="http://schemas.openxmlformats.org/officeDocument/2006/relationships/hyperlink" Target="http://minuta.gestaourbana.prefeitura.sp.gov.br/pl-arco-jurubatuba/static/pdf/6_AREAS_VERDES.pdf" TargetMode="External"/><Relationship Id="rId93" Type="http://schemas.openxmlformats.org/officeDocument/2006/relationships/hyperlink" Target="http://www.prefeitura.sp.gov.br/cidade/secretarias/upload/desenvolvimento_urbano/arquivos/arco-tiete/emplasa_2seminario_arcotiete20130404.pdf" TargetMode="External"/><Relationship Id="rId189" Type="http://schemas.openxmlformats.org/officeDocument/2006/relationships/hyperlink" Target="http://www.prefeitura.sp.gov.br/cidade/secretarias/upload/desenvolvimento_urbano/arquivos/mvc/mvc-sub-ipiranga-z/mvc-sub-ipiranga-z.ppt"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gestaourbana.prefeitura.sp.gov.br/wp-content/uploads/2014/08/ACT_Contribuicoes_Consolidadas_Out-Dez2016_Rev01.pdf" TargetMode="External"/><Relationship Id="rId235" Type="http://schemas.openxmlformats.org/officeDocument/2006/relationships/hyperlink" Target="http://gestaourbana.prefeitura.sp.gov.br/arquivos/arco_tiete/ARCO_TIETE_2aFase_RelResumo_DO_Nov.pdf" TargetMode="External"/><Relationship Id="rId256" Type="http://schemas.openxmlformats.org/officeDocument/2006/relationships/hyperlink" Target="http://gestaourbana.prefeitura.sp.gov.br/wp-content/uploads/piu-monitoramento/NU2_ConvocacaoInstancia_GGOUCFL_2a_RE_convocacao_2018_05_22.pdf" TargetMode="External"/><Relationship Id="rId277"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8" Type="http://schemas.openxmlformats.org/officeDocument/2006/relationships/hyperlink" Target="http://diariooficial.imprensaoficial.com.br/nav_cidade/index.asp?c=1&amp;e=20190405&amp;p=1&amp;clipID=192ed330ff5f162d14f8b0ecfb416551" TargetMode="External"/><Relationship Id="rId116" Type="http://schemas.openxmlformats.org/officeDocument/2006/relationships/hyperlink" Target="http://minuta.gestaourbana.prefeitura.sp.gov.br/piu-act/wp-content/uploads/2016/10/mapas/ACT_99_6U_005_V00.pdf" TargetMode="External"/><Relationship Id="rId137" Type="http://schemas.openxmlformats.org/officeDocument/2006/relationships/hyperlink" Target="http://gestaourbana.prefeitura.sp.gov.br/wp-content/uploads/2016/03/PIU-terminais-municipais_consultas-publicas_2017-08.pdf" TargetMode="External"/><Relationship Id="rId158" Type="http://schemas.openxmlformats.org/officeDocument/2006/relationships/hyperlink" Target="http://gestaourbana.prefeitura.sp.gov.br/wp-content/uploads/2016/03/C%C3%B3pia-de-Relat%C3%B3rio-de-Coment%C3%A1rios-Decreto-Minuta-PIU-NESP.pdf" TargetMode="External"/><Relationship Id="rId302" Type="http://schemas.openxmlformats.org/officeDocument/2006/relationships/hyperlink" Target="https://participe.gestaourbana.prefeitura.sp.gov.br/arco-pinheiros-2" TargetMode="External"/><Relationship Id="rId323" Type="http://schemas.openxmlformats.org/officeDocument/2006/relationships/hyperlink" Target="https://gestaourbana.prefeitura.sp.gov.br/noticias/prefeitura-inicia-uma-nova-etapa-de-discussao-do-parque-minhocao/" TargetMode="External"/><Relationship Id="rId344" Type="http://schemas.openxmlformats.org/officeDocument/2006/relationships/hyperlink" Target="http://www.docidadesp.imprensaoficial.com.br/NavegaEdicao.aspx?ClipID=ef864099af32403f25cd52722542026a&amp;PalavraChave=PIU%20vila%20leopoldina"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Contribui%C3%A7%C3%B5es-PIU-ACT.pdf" TargetMode="External"/><Relationship Id="rId83" Type="http://schemas.openxmlformats.org/officeDocument/2006/relationships/hyperlink" Target="http://gestaourbana.prefeitura.sp.gov.br/wp-content/uploads/2016/03/PIU-terminais-municipais_consultas-publicas_2017-08.pdf" TargetMode="External"/><Relationship Id="rId179" Type="http://schemas.openxmlformats.org/officeDocument/2006/relationships/hyperlink" Target="http://www.prefeitura.sp.gov.br/cidade/secretarias/upload/desenvolvimento_urbano/arquivos/orgaos_colegiados/CMPU/CMPU_final.pdf" TargetMode="External"/><Relationship Id="rId365" Type="http://schemas.openxmlformats.org/officeDocument/2006/relationships/printerSettings" Target="../printerSettings/printerSettings4.bin"/><Relationship Id="rId190" Type="http://schemas.openxmlformats.org/officeDocument/2006/relationships/hyperlink" Target="http://www.prefeitura.sp.gov.br/cidade/secretarias/upload/desenvolvimento_urbano/arquivos/mvc/mvc-sub-mooca-z/mvc-sub-mooca-z.pdf" TargetMode="External"/><Relationship Id="rId204"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25" Type="http://schemas.openxmlformats.org/officeDocument/2006/relationships/hyperlink" Target="http://gestaourbana.prefeitura.sp.gov.br/wp-content/uploads/2014/08/ACT_SumarioExecutivo_R5_Z-1.pdf" TargetMode="External"/><Relationship Id="rId246" Type="http://schemas.openxmlformats.org/officeDocument/2006/relationships/hyperlink" Target="http://www.prefeitura.sp.gov.br/cidade/secretarias/upload/urbanismo/arquivos/cmpu/ACJ_PIU_2018_v13_c_CMPU.pdf" TargetMode="External"/><Relationship Id="rId26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88" Type="http://schemas.openxmlformats.org/officeDocument/2006/relationships/hyperlink" Target="http://gestaourbana.prefeitura.sp.gov.br/wp-content/uploads/piu-monitoramento/PA_20160193579_6/PA" TargetMode="External"/><Relationship Id="rId106" Type="http://schemas.openxmlformats.org/officeDocument/2006/relationships/hyperlink" Target="http://minuta.gestaourbana.prefeitura.sp.gov.br/piu-act/wp-content/uploads/2016/10/quadros/Quadro_1D.pdf" TargetMode="External"/><Relationship Id="rId127" Type="http://schemas.openxmlformats.org/officeDocument/2006/relationships/hyperlink" Target="https://www.youtube.com/watch?v=xCpVr4AxAsY" TargetMode="External"/><Relationship Id="rId313" Type="http://schemas.openxmlformats.org/officeDocument/2006/relationships/hyperlink" Target="https://gestaourbana.prefeitura.sp.gov.br/estruturacao-territorial/piu/piu-setor-centr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01_Documenta&#231;&#227;o\02_PIU_Vila_Leopoldina\1_Em%20proposicao%20dos%20elementos%20previos\VL1_19GE_Diagnostico.pdf" TargetMode="External"/><Relationship Id="rId13" Type="http://schemas.openxmlformats.org/officeDocument/2006/relationships/hyperlink" Target="..\01_Documenta&#231;&#227;o\02_PIU_Vila_Leopoldina\2_Consulta%20publica%20inicial\VL2_32AD_AP_Divulgacao.pdf" TargetMode="External"/><Relationship Id="rId18" Type="http://schemas.openxmlformats.org/officeDocument/2006/relationships/hyperlink" Target="..\01_Documenta&#231;&#227;o\04_PIU_NESP\NESP_1A_ManifestacaoInteressePrivado.pdf" TargetMode="External"/><Relationship Id="rId26" Type="http://schemas.openxmlformats.org/officeDocument/2006/relationships/hyperlink" Target="..\01_Documenta&#231;&#227;o\08_PIU_Pacaembu\PAC_1C_ConsultaPublicaOnline.pdf" TargetMode="External"/><Relationship Id="rId39" Type="http://schemas.openxmlformats.org/officeDocument/2006/relationships/hyperlink" Target="..\01_Documenta&#231;&#227;o\010_PIU_Nacoes_Unidas\2_Consulta%20publica%20inicial\NU_1C_ConsultaPublicaOnline_Divulgacao.pdf" TargetMode="External"/><Relationship Id="rId3" Type="http://schemas.openxmlformats.org/officeDocument/2006/relationships/hyperlink" Target="..\01_Documenta&#231;&#227;o\01_PIU_Rio_Branco\RB_1C_ConsultaPublicaOnline_Divulgacao.pdf" TargetMode="External"/><Relationship Id="rId21" Type="http://schemas.openxmlformats.org/officeDocument/2006/relationships/hyperlink" Target="..\01_Documenta&#231;&#227;o\07_PL_Anhembi\ANH_1C_AudienciaPublica_Divulgacao.pdf" TargetMode="External"/><Relationship Id="rId34" Type="http://schemas.openxmlformats.org/officeDocument/2006/relationships/hyperlink" Target="..\01_Documenta&#231;&#227;o\09_PIU_Vila_Olimpia\VO_1C_ConsultaPublicaOnline_Divulgacao.pdf" TargetMode="External"/><Relationship Id="rId42" Type="http://schemas.openxmlformats.org/officeDocument/2006/relationships/hyperlink" Target="..\01_Documenta&#231;&#227;o\05_PIU_Arco_Jurubatuba\1_Em%20proposicao%20dos%20elementos%20previos\ACJ1_19GE_Mapas.pdf" TargetMode="External"/><Relationship Id="rId47" Type="http://schemas.openxmlformats.org/officeDocument/2006/relationships/hyperlink" Target="..\01_Documenta&#231;&#227;o\05_PIU_Arco_Jurubatuba\2_Consulta%20publica%20inicial\ACJ2_39AD_CP_ContribuicoesConsolidadas.pdf" TargetMode="External"/><Relationship Id="rId7" Type="http://schemas.openxmlformats.org/officeDocument/2006/relationships/hyperlink" Target="..\01_Documenta&#231;&#227;o\02_PIU_Vila_Leopoldina\1_Em%20proposicao%20dos%20elementos%20previos\VL1_12AD_MIP.pdf" TargetMode="External"/><Relationship Id="rId12" Type="http://schemas.openxmlformats.org/officeDocument/2006/relationships/hyperlink" Target="..\01_Documenta&#231;&#227;o\02_PIU_Vila_Leopoldina\2_Consulta%20publica%20inicial\VL2_39AD_CP_Contribuicoes.pdf" TargetMode="External"/><Relationship Id="rId17" Type="http://schemas.openxmlformats.org/officeDocument/2006/relationships/hyperlink" Target="..\01_Documenta&#231;&#227;o\02_PIU_Vila_Leopoldina\1_Em%20proposicao%20dos%20elementos%20previos\VL1_19GE_CP_Texto.pdf" TargetMode="External"/><Relationship Id="rId25" Type="http://schemas.openxmlformats.org/officeDocument/2006/relationships/hyperlink" Target="..\01_Documenta&#231;&#227;o\08_PIU_Pacaembu\PAC_1C_ConsultaPublicaOnline.pdf" TargetMode="External"/><Relationship Id="rId33" Type="http://schemas.openxmlformats.org/officeDocument/2006/relationships/hyperlink" Target="..\01_Documenta&#231;&#227;o\09_PIU_Vila_Olimpia\VO_1B_Mapas.pdf" TargetMode="External"/><Relationship Id="rId38" Type="http://schemas.openxmlformats.org/officeDocument/2006/relationships/hyperlink" Target="..\01_Documenta&#231;&#227;o\010_PIU_Nacoes_Unidas\1_Em%20proposicao%20dos%20elementos%20previos\NU_1B_Diagnostico.pdf" TargetMode="External"/><Relationship Id="rId46" Type="http://schemas.openxmlformats.org/officeDocument/2006/relationships/hyperlink" Target="..\01_Documenta&#231;&#227;o\05_PIU_Arco_Jurubatuba\2_Consulta%20publica%20inicial\ACJ2_39AD_CP_Contribuicoes.pdf" TargetMode="External"/><Relationship Id="rId2" Type="http://schemas.openxmlformats.org/officeDocument/2006/relationships/hyperlink" Target="..\01_Documenta&#231;&#227;o\01_PIU_Rio_Branco\RB_1B_Mapas.pdf" TargetMode="External"/><Relationship Id="rId16" Type="http://schemas.openxmlformats.org/officeDocument/2006/relationships/hyperlink" Target="..\01_Documenta&#231;&#227;o\02_PIU_Vila_Leopoldina\2_Consulta%20publica%20inicial\VL2_39AD_AP_Ata.pdf" TargetMode="External"/><Relationship Id="rId20" Type="http://schemas.openxmlformats.org/officeDocument/2006/relationships/hyperlink" Target="..\01_Documenta&#231;&#227;o\07_PL_Anhembi\ANH_1C_ConsultaPublicaOnline.png" TargetMode="External"/><Relationship Id="rId29" Type="http://schemas.openxmlformats.org/officeDocument/2006/relationships/hyperlink" Target="..\01_Documenta&#231;&#227;o\08_PIU_Pacaembu\PAC_2B_ConsultaPublicaOnline_Divulgacao.pdf" TargetMode="External"/><Relationship Id="rId41" Type="http://schemas.openxmlformats.org/officeDocument/2006/relationships/hyperlink" Target="..\01_Documenta&#231;&#227;o\05_PIU_Arco_Jurubatuba\1_Em%20proposicao%20dos%20elementos%20previos\ACJ1_19GE_Diagnostico.pdf" TargetMode="External"/><Relationship Id="rId1" Type="http://schemas.openxmlformats.org/officeDocument/2006/relationships/hyperlink" Target="..\01_Documenta&#231;&#227;o\01_PIU_Rio_Branco\RB_1B_Diagnostico.pdf" TargetMode="External"/><Relationship Id="rId6" Type="http://schemas.openxmlformats.org/officeDocument/2006/relationships/hyperlink" Target="..\01_Documenta&#231;&#227;o\01_PIU_Rio_Branco\RB_1C_ConsultaPublicaOnline.pdf" TargetMode="External"/><Relationship Id="rId11" Type="http://schemas.openxmlformats.org/officeDocument/2006/relationships/hyperlink" Target="..\01_Documenta&#231;&#227;o\02_PIU_Vila_Leopoldina\1_Em%20proposicao%20dos%20elementos%20previos\VL1_19GE_CP_Texto.pdf" TargetMode="External"/><Relationship Id="rId24" Type="http://schemas.openxmlformats.org/officeDocument/2006/relationships/hyperlink" Target="..\01_Documenta&#231;&#227;o\08_PIU_Pacaembu\PAC_1C_ConsultaPublicaOnline.pdf" TargetMode="External"/><Relationship Id="rId32" Type="http://schemas.openxmlformats.org/officeDocument/2006/relationships/hyperlink" Target="..\01_Documenta&#231;&#227;o\09_PIU_Vila_Olimpia\VO_1B_Diagnostico.pdf" TargetMode="External"/><Relationship Id="rId37" Type="http://schemas.openxmlformats.org/officeDocument/2006/relationships/hyperlink" Target="..\01_Documenta&#231;&#227;o\010_PIU_Nacoes_Unidas\1_Em%20proposicao%20dos%20elementos%20previos\NU_1B_Diagnostico.pdf" TargetMode="External"/><Relationship Id="rId40" Type="http://schemas.openxmlformats.org/officeDocument/2006/relationships/hyperlink" Target="..\01_Documenta&#231;&#227;o\010_PIU_Nacoes_Unidas\1_Em%20proposicao%20dos%20elementos%20previos\NU_1C_ConsultaPublicaOnline.pdf" TargetMode="External"/><Relationship Id="rId45" Type="http://schemas.openxmlformats.org/officeDocument/2006/relationships/hyperlink" Target="..\01_Documenta&#231;&#227;o\05_PIU_Arco_Jurubatuba\1_Em%20proposicao%20dos%20elementos%20previos\ACJ1_19GE_CP_Texto.pdf" TargetMode="External"/><Relationship Id="rId5" Type="http://schemas.openxmlformats.org/officeDocument/2006/relationships/hyperlink" Target="..\01_Documenta&#231;&#227;o\01_PIU_Rio_Branco\RB_1C_SistematizacaoContribuicoesOnline.pdf" TargetMode="External"/><Relationship Id="rId15" Type="http://schemas.openxmlformats.org/officeDocument/2006/relationships/hyperlink" Target="..\01_Documenta&#231;&#227;o\02_PIU_Vila_Leopoldina\2_Consulta%20publica%20inicial\VL2_39AD_AP_Lista.pdf" TargetMode="External"/><Relationship Id="rId23" Type="http://schemas.openxmlformats.org/officeDocument/2006/relationships/hyperlink" Target="..\01_Documenta&#231;&#227;o\08_PIU_Pacaembu\PAC_1A_PMI_EditalChamamentoPublico.pdf" TargetMode="External"/><Relationship Id="rId28" Type="http://schemas.openxmlformats.org/officeDocument/2006/relationships/hyperlink" Target="..\01_Documenta&#231;&#227;o\08_PIU_Pacaembu\PAC_2B_ConsultaPublicaOnline.pdf" TargetMode="External"/><Relationship Id="rId36"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2AD_CP_Divulgacao.png" TargetMode="External"/><Relationship Id="rId19" Type="http://schemas.openxmlformats.org/officeDocument/2006/relationships/hyperlink" Target="..\01_Documenta&#231;&#227;o\07_PL_Anhembi\ANH_1C_ConsultaPublicaOnline_Divulgacao.pdf" TargetMode="External"/><Relationship Id="rId31" Type="http://schemas.openxmlformats.org/officeDocument/2006/relationships/hyperlink" Target="..\01_Documenta&#231;&#227;o\09_PIU_Vila_Olimpia\VO_1A_ManifestacaoInteressePrivado.pdf" TargetMode="External"/><Relationship Id="rId44" Type="http://schemas.openxmlformats.org/officeDocument/2006/relationships/hyperlink" Target="..\01_Documenta&#231;&#227;o\05_PIU_Arco_Jurubatuba\2_Consulta%20publica%20inicial\ACJ2_32AD_CP_Divulgacao.pdf" TargetMode="External"/><Relationship Id="rId4" Type="http://schemas.openxmlformats.org/officeDocument/2006/relationships/hyperlink" Target="..\01_Documenta&#231;&#227;o\01_PIU_Rio_Branco\RB_1C_ConsultaPublicaOnline.pdf" TargetMode="External"/><Relationship Id="rId9" Type="http://schemas.openxmlformats.org/officeDocument/2006/relationships/hyperlink" Target="..\01_Documenta&#231;&#227;o\02_PIU_Vila_Leopoldina\1_Em%20proposicao%20dos%20elementos%20previos\VL1_19GE_Mapas.pdf" TargetMode="External"/><Relationship Id="rId14" Type="http://schemas.openxmlformats.org/officeDocument/2006/relationships/hyperlink" Target="..\01_Documenta&#231;&#227;o\02_PIU_Vila_Leopoldina\2_Consulta%20publica%20inicial\VL2_39AD_AP_ApresentacaoPrefeitura.pdf" TargetMode="External"/><Relationship Id="rId22" Type="http://schemas.openxmlformats.org/officeDocument/2006/relationships/hyperlink" Target="..\01_Documenta&#231;&#227;o\07_PL_Anhembi\ANH_1C_AudienciaPublica_Ata.pdf" TargetMode="External"/><Relationship Id="rId27" Type="http://schemas.openxmlformats.org/officeDocument/2006/relationships/hyperlink" Target="..\01_Documenta&#231;&#227;o\08_PIU_Pacaembu\PAC_1C_ConsultaPublicaOnline_Contribuicoes.xls" TargetMode="External"/><Relationship Id="rId30" Type="http://schemas.openxmlformats.org/officeDocument/2006/relationships/hyperlink" Target="..\01_Documenta&#231;&#227;o\08_PIU_Pacaembu\PAC_2B_ConsultaPublicaOnline.pdf" TargetMode="External"/><Relationship Id="rId35" Type="http://schemas.openxmlformats.org/officeDocument/2006/relationships/hyperlink" Target="..\01_Documenta&#231;&#227;o\09_PIU_Vila_Olimpia\VO_1C_ConsultaPublicaOnline.pdf" TargetMode="External"/><Relationship Id="rId43" Type="http://schemas.openxmlformats.org/officeDocument/2006/relationships/hyperlink" Target="..\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01_Documenta&#231;&#227;o\02_PIU_Vila_Leopoldina\2_Consulta%20publica%20inicial\VL2_39AD_AP_ApresentacaoPrefeitura.pdf" TargetMode="External"/><Relationship Id="rId13" Type="http://schemas.openxmlformats.org/officeDocument/2006/relationships/hyperlink" Target="..\01_Documenta&#231;&#227;o\010_PIU_Nacoes_Unidas\1_Em%20proposicao%20dos%20elementos%20previos\NU_1C_ConsultaPublicaOnline.pdf" TargetMode="External"/><Relationship Id="rId18" Type="http://schemas.openxmlformats.org/officeDocument/2006/relationships/hyperlink" Target="..\01_Documenta&#231;&#227;o\02_PIU_Vila_Leopoldina\5_Discussao%20publica\00_caderno-completo.pdf" TargetMode="External"/><Relationship Id="rId3" Type="http://schemas.openxmlformats.org/officeDocument/2006/relationships/hyperlink" Target="..\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01_Documenta&#231;&#227;o\02_PIU_Vila_Leopoldina\2_Consulta%20publica%20inicial\VL2_39AD_CP_Contribuicoes.pdf" TargetMode="External"/><Relationship Id="rId12" Type="http://schemas.openxmlformats.org/officeDocument/2006/relationships/hyperlink" Target="..\01_Documenta&#231;&#227;o\02_PIU_Vila_Leopoldina\5_Discussao%20publica\TextoConsultaPublica.pdf" TargetMode="External"/><Relationship Id="rId17" Type="http://schemas.openxmlformats.org/officeDocument/2006/relationships/hyperlink" Target="..\01_Documenta&#231;&#227;o\02_PIU_Vila_Leopoldina\5_Discussao%20publica\noticia-divulgacao-consulta-publica.pdf" TargetMode="External"/><Relationship Id="rId2" Type="http://schemas.openxmlformats.org/officeDocument/2006/relationships/hyperlink" Target="..\01_Documenta&#231;&#227;o\02_PIU_Vila_Leopoldina\1_Em%20proposicao%20dos%20elementos%20previos\VL1_19GE_CP_Texto.pdf" TargetMode="External"/><Relationship Id="rId16" Type="http://schemas.openxmlformats.org/officeDocument/2006/relationships/hyperlink" Target="..\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01_Documenta&#231;&#227;o\02_PIU_Vila_Leopoldina\1_Em%20proposicao%20dos%20elementos%20previos\VL1_12AD_MIP.pdf" TargetMode="External"/><Relationship Id="rId6" Type="http://schemas.openxmlformats.org/officeDocument/2006/relationships/hyperlink" Target="..\01_Documenta&#231;&#227;o\02_PIU_Vila_Leopoldina\2_Consulta%20publica%20inicial\VL2_32AD_AP_Divulgacao.pdf" TargetMode="External"/><Relationship Id="rId11" Type="http://schemas.openxmlformats.org/officeDocument/2006/relationships/hyperlink" Target="..\01_Documenta&#231;&#227;o\02_PIU_Vila_Leopoldina\2_Consulta%20publica%20inicial\VL2_39AD_AP_Lista.pdf" TargetMode="External"/><Relationship Id="rId5" Type="http://schemas.openxmlformats.org/officeDocument/2006/relationships/hyperlink" Target="..\01_Documenta&#231;&#227;o\02_PIU_Vila_Leopoldina\2_Consulta%20publica%20inicial\VL2_32AD_CP_Divulgacao.png" TargetMode="External"/><Relationship Id="rId15"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01_Documenta&#231;&#227;o\02_PIU_Vila_Leopoldina\1_Em%20proposicao%20dos%20elementos%20previos\VL1_19GE_Mapas.pdf" TargetMode="External"/><Relationship Id="rId9" Type="http://schemas.openxmlformats.org/officeDocument/2006/relationships/hyperlink" Target="..\01_Documenta&#231;&#227;o\02_PIU_Vila_Leopoldina\2_Consulta%20publica%20inicial\VL2_39AD_AP_ApresentacaoProponente.pdf" TargetMode="External"/><Relationship Id="rId14" Type="http://schemas.openxmlformats.org/officeDocument/2006/relationships/hyperlink" Target="..\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S16"/>
  <sheetViews>
    <sheetView workbookViewId="0">
      <selection activeCell="D32" sqref="D32"/>
    </sheetView>
  </sheetViews>
  <sheetFormatPr defaultRowHeight="15" x14ac:dyDescent="0.25"/>
  <cols>
    <col min="1" max="1" width="20.28515625" bestFit="1" customWidth="1"/>
    <col min="19" max="19" width="12.28515625" customWidth="1"/>
  </cols>
  <sheetData>
    <row r="1" spans="1:19" ht="18.75" x14ac:dyDescent="0.3">
      <c r="A1" s="182" t="s">
        <v>256</v>
      </c>
    </row>
    <row r="3" spans="1:19" x14ac:dyDescent="0.25">
      <c r="A3" s="181" t="s">
        <v>249</v>
      </c>
      <c r="B3" s="1114" t="s">
        <v>254</v>
      </c>
      <c r="C3" s="1114"/>
      <c r="D3" s="1114"/>
      <c r="E3" s="1114"/>
      <c r="F3" s="1114"/>
      <c r="G3" s="1114"/>
      <c r="H3" s="1114"/>
      <c r="I3" s="1114"/>
      <c r="J3" s="1114"/>
      <c r="K3" s="1114"/>
      <c r="L3" s="1114"/>
      <c r="M3" s="1114"/>
      <c r="N3" s="1114"/>
      <c r="O3" s="1114"/>
      <c r="P3" s="1114"/>
      <c r="Q3" s="1114"/>
      <c r="R3" s="1114"/>
      <c r="S3" s="1114"/>
    </row>
    <row r="4" spans="1:19" x14ac:dyDescent="0.25">
      <c r="A4" s="183" t="s">
        <v>281</v>
      </c>
      <c r="B4" s="185" t="s">
        <v>255</v>
      </c>
      <c r="C4" s="185"/>
      <c r="D4" s="185"/>
      <c r="E4" s="185"/>
      <c r="F4" s="185"/>
      <c r="G4" s="185"/>
      <c r="H4" s="185"/>
      <c r="I4" s="185"/>
      <c r="J4" s="185"/>
      <c r="K4" s="185"/>
      <c r="L4" s="185"/>
      <c r="M4" s="185"/>
      <c r="N4" s="185"/>
      <c r="O4" s="185"/>
      <c r="P4" s="185"/>
      <c r="Q4" s="185"/>
      <c r="R4" s="185"/>
      <c r="S4" s="183"/>
    </row>
    <row r="5" spans="1:19" x14ac:dyDescent="0.25">
      <c r="A5" s="184"/>
      <c r="B5" s="142"/>
      <c r="C5" s="142"/>
      <c r="D5" s="142"/>
      <c r="E5" s="142"/>
      <c r="F5" s="142"/>
      <c r="G5" s="142"/>
      <c r="H5" s="142"/>
      <c r="I5" s="142"/>
      <c r="J5" s="142"/>
      <c r="K5" s="142"/>
      <c r="L5" s="142"/>
      <c r="M5" s="142"/>
      <c r="N5" s="142"/>
      <c r="O5" s="142"/>
      <c r="P5" s="142"/>
      <c r="Q5" s="142"/>
      <c r="R5" s="142"/>
      <c r="S5" s="184"/>
    </row>
    <row r="6" spans="1:19" x14ac:dyDescent="0.25">
      <c r="A6" s="184" t="s">
        <v>250</v>
      </c>
      <c r="B6" s="142" t="s">
        <v>258</v>
      </c>
      <c r="C6" s="142"/>
      <c r="D6" s="142"/>
      <c r="E6" s="142"/>
      <c r="F6" s="142"/>
      <c r="G6" s="142"/>
      <c r="H6" s="142"/>
      <c r="I6" s="142"/>
      <c r="J6" s="142"/>
      <c r="K6" s="142"/>
      <c r="L6" s="142"/>
      <c r="M6" s="142"/>
      <c r="N6" s="142"/>
      <c r="O6" s="142"/>
      <c r="P6" s="142"/>
      <c r="Q6" s="142"/>
      <c r="R6" s="142"/>
      <c r="S6" s="184"/>
    </row>
    <row r="7" spans="1:19" x14ac:dyDescent="0.25">
      <c r="A7" s="184"/>
      <c r="B7" s="142"/>
      <c r="C7" s="142"/>
      <c r="D7" s="142"/>
      <c r="E7" s="142"/>
      <c r="F7" s="142"/>
      <c r="G7" s="142"/>
      <c r="H7" s="142"/>
      <c r="I7" s="142"/>
      <c r="J7" s="142"/>
      <c r="K7" s="142"/>
      <c r="L7" s="142"/>
      <c r="M7" s="142"/>
      <c r="N7" s="142"/>
      <c r="O7" s="142"/>
      <c r="P7" s="142"/>
      <c r="Q7" s="142"/>
      <c r="R7" s="142"/>
      <c r="S7" s="184"/>
    </row>
    <row r="8" spans="1:19" x14ac:dyDescent="0.25">
      <c r="A8" s="184" t="s">
        <v>251</v>
      </c>
      <c r="B8" s="142" t="s">
        <v>252</v>
      </c>
      <c r="C8" s="142"/>
      <c r="D8" s="142"/>
      <c r="E8" s="142"/>
      <c r="F8" s="142"/>
      <c r="G8" s="142"/>
      <c r="H8" s="142"/>
      <c r="I8" s="142"/>
      <c r="J8" s="142"/>
      <c r="K8" s="142"/>
      <c r="L8" s="142"/>
      <c r="M8" s="142"/>
      <c r="N8" s="142"/>
      <c r="O8" s="142"/>
      <c r="P8" s="142"/>
      <c r="Q8" s="142"/>
      <c r="R8" s="142"/>
      <c r="S8" s="184"/>
    </row>
    <row r="9" spans="1:19" x14ac:dyDescent="0.25">
      <c r="A9" s="184"/>
      <c r="B9" s="142" t="s">
        <v>253</v>
      </c>
      <c r="C9" s="142"/>
      <c r="D9" s="142"/>
      <c r="E9" s="142"/>
      <c r="F9" s="142"/>
      <c r="G9" s="142"/>
      <c r="H9" s="142"/>
      <c r="I9" s="142"/>
      <c r="J9" s="142"/>
      <c r="K9" s="142"/>
      <c r="L9" s="142"/>
      <c r="M9" s="142"/>
      <c r="N9" s="142"/>
      <c r="O9" s="142"/>
      <c r="P9" s="142"/>
      <c r="Q9" s="142"/>
      <c r="R9" s="142"/>
      <c r="S9" s="184"/>
    </row>
    <row r="10" spans="1:19" x14ac:dyDescent="0.25">
      <c r="A10" s="184"/>
      <c r="B10" s="142"/>
      <c r="C10" s="142"/>
      <c r="D10" s="142"/>
      <c r="E10" s="142"/>
      <c r="F10" s="142"/>
      <c r="G10" s="142"/>
      <c r="H10" s="142"/>
      <c r="I10" s="142"/>
      <c r="J10" s="142"/>
      <c r="K10" s="142"/>
      <c r="L10" s="142"/>
      <c r="M10" s="142"/>
      <c r="N10" s="142"/>
      <c r="O10" s="142"/>
      <c r="P10" s="142"/>
      <c r="Q10" s="142"/>
      <c r="R10" s="142"/>
      <c r="S10" s="184"/>
    </row>
    <row r="11" spans="1:19" x14ac:dyDescent="0.25">
      <c r="A11" s="184" t="s">
        <v>245</v>
      </c>
      <c r="B11" s="142" t="s">
        <v>282</v>
      </c>
      <c r="C11" s="142"/>
      <c r="D11" s="142"/>
      <c r="E11" s="142"/>
      <c r="F11" s="142"/>
      <c r="G11" s="142"/>
      <c r="H11" s="142"/>
      <c r="I11" s="142"/>
      <c r="J11" s="142"/>
      <c r="K11" s="142"/>
      <c r="L11" s="142"/>
      <c r="M11" s="142"/>
      <c r="N11" s="142"/>
      <c r="O11" s="142"/>
      <c r="P11" s="142"/>
      <c r="Q11" s="142"/>
      <c r="R11" s="142"/>
      <c r="S11" s="184"/>
    </row>
    <row r="12" spans="1:19" x14ac:dyDescent="0.25">
      <c r="A12" s="184"/>
      <c r="B12" s="142"/>
      <c r="C12" s="142"/>
      <c r="D12" s="142"/>
      <c r="E12" s="142"/>
      <c r="F12" s="142"/>
      <c r="G12" s="142"/>
      <c r="H12" s="142"/>
      <c r="I12" s="142"/>
      <c r="J12" s="142"/>
      <c r="K12" s="142"/>
      <c r="L12" s="142"/>
      <c r="M12" s="142"/>
      <c r="N12" s="142"/>
      <c r="O12" s="142"/>
      <c r="P12" s="142"/>
      <c r="Q12" s="142"/>
      <c r="R12" s="142"/>
      <c r="S12" s="184"/>
    </row>
    <row r="13" spans="1:19" x14ac:dyDescent="0.25">
      <c r="A13" s="184" t="s">
        <v>309</v>
      </c>
      <c r="B13" s="142" t="s">
        <v>310</v>
      </c>
      <c r="C13" s="142"/>
      <c r="D13" s="142"/>
      <c r="E13" s="142"/>
      <c r="F13" s="142"/>
      <c r="G13" s="142"/>
      <c r="H13" s="142"/>
      <c r="I13" s="142"/>
      <c r="J13" s="142"/>
      <c r="K13" s="142"/>
      <c r="L13" s="142"/>
      <c r="M13" s="142"/>
      <c r="N13" s="142"/>
      <c r="O13" s="142"/>
      <c r="P13" s="142"/>
      <c r="Q13" s="142"/>
      <c r="R13" s="142"/>
      <c r="S13" s="184"/>
    </row>
    <row r="14" spans="1:19" x14ac:dyDescent="0.25">
      <c r="A14" s="184"/>
      <c r="S14" s="184"/>
    </row>
    <row r="15" spans="1:19" x14ac:dyDescent="0.25">
      <c r="A15" s="184" t="s">
        <v>1016</v>
      </c>
      <c r="B15" s="210" t="s">
        <v>1017</v>
      </c>
      <c r="S15" s="184"/>
    </row>
    <row r="16" spans="1:19" x14ac:dyDescent="0.25">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6" tint="-0.499984740745262"/>
  </sheetPr>
  <dimension ref="A1:R445"/>
  <sheetViews>
    <sheetView workbookViewId="0">
      <selection activeCell="F34" sqref="F34"/>
    </sheetView>
  </sheetViews>
  <sheetFormatPr defaultRowHeight="15" x14ac:dyDescent="0.25"/>
  <cols>
    <col min="2" max="2" width="10.42578125" style="239" bestFit="1" customWidth="1"/>
    <col min="3" max="3" width="24" style="239" bestFit="1" customWidth="1"/>
    <col min="4" max="4" width="9.140625" style="239"/>
    <col min="5" max="5" width="3.28515625" style="239" customWidth="1"/>
    <col min="6" max="6" width="17.42578125" style="239" customWidth="1"/>
    <col min="7" max="7" width="158.7109375" style="463" bestFit="1" customWidth="1"/>
    <col min="8" max="10" width="9.140625" style="239"/>
    <col min="11" max="11" width="27.5703125" style="239" bestFit="1" customWidth="1"/>
    <col min="12" max="12" width="100.140625" style="239" bestFit="1" customWidth="1"/>
    <col min="13" max="16" width="9.140625" style="239"/>
    <col min="17" max="17" width="28.5703125" style="239" customWidth="1"/>
    <col min="18" max="18" width="28.5703125" style="1006" customWidth="1"/>
  </cols>
  <sheetData>
    <row r="1" spans="1:18" ht="15.75" thickBot="1" x14ac:dyDescent="0.3">
      <c r="A1" s="141"/>
      <c r="B1" s="469" t="s">
        <v>615</v>
      </c>
      <c r="C1" s="468" t="s">
        <v>614</v>
      </c>
      <c r="E1" s="1169" t="s">
        <v>239</v>
      </c>
      <c r="F1" s="1169"/>
      <c r="G1" s="454" t="s">
        <v>322</v>
      </c>
      <c r="H1" s="334" t="s">
        <v>318</v>
      </c>
      <c r="I1" s="238" t="s">
        <v>319</v>
      </c>
      <c r="J1" s="444" t="s">
        <v>1251</v>
      </c>
      <c r="K1" s="337" t="s">
        <v>320</v>
      </c>
      <c r="L1" s="96" t="s">
        <v>321</v>
      </c>
      <c r="M1" s="338" t="s">
        <v>615</v>
      </c>
      <c r="N1" s="362" t="s">
        <v>1048</v>
      </c>
      <c r="O1" s="1015"/>
      <c r="P1" s="1014" t="s">
        <v>1636</v>
      </c>
      <c r="Q1" s="1012" t="s">
        <v>1637</v>
      </c>
      <c r="R1" s="1013" t="s">
        <v>1635</v>
      </c>
    </row>
    <row r="2" spans="1:18" ht="15.75" thickBot="1" x14ac:dyDescent="0.3">
      <c r="B2" s="470">
        <v>3</v>
      </c>
      <c r="C2" s="467" t="s">
        <v>612</v>
      </c>
      <c r="D2" s="240"/>
      <c r="E2" s="393"/>
      <c r="F2" s="240" t="s">
        <v>1187</v>
      </c>
      <c r="G2" s="456" t="e">
        <f>VLOOKUP(hiperlinks!H2,[5]sup_hiperlinks!$E$10:$G$39,3,0)</f>
        <v>#N/A</v>
      </c>
      <c r="H2" s="335">
        <v>7</v>
      </c>
      <c r="I2" s="336">
        <v>2</v>
      </c>
      <c r="J2" s="336"/>
      <c r="K2" s="333" t="s">
        <v>228</v>
      </c>
      <c r="L2" s="326" t="s">
        <v>598</v>
      </c>
      <c r="M2" s="452">
        <v>4</v>
      </c>
      <c r="N2" s="240"/>
      <c r="O2" s="240"/>
      <c r="P2" s="240"/>
      <c r="Q2" s="240"/>
      <c r="R2" s="512"/>
    </row>
    <row r="3" spans="1:18" x14ac:dyDescent="0.25">
      <c r="B3" s="713">
        <v>1</v>
      </c>
      <c r="C3" s="714" t="s">
        <v>610</v>
      </c>
      <c r="D3" s="240"/>
      <c r="E3" s="241"/>
      <c r="F3" s="242" t="s">
        <v>324</v>
      </c>
      <c r="G3" s="455" t="str">
        <f>VLOOKUP(hiperlinks!H3,[5]sup_hiperlinks!$E$10:$G$39,3,0)</f>
        <v>http://minutapiuriobranco.gestaourbana.prefeitura.sp.gov.br/wp-content/uploads/2016/04/PIU_RioBranco_ConsultaPublica_V03.pdf</v>
      </c>
      <c r="H3" s="335">
        <v>7</v>
      </c>
      <c r="I3" s="336">
        <v>2</v>
      </c>
      <c r="J3" s="336"/>
      <c r="K3" s="333" t="s">
        <v>327</v>
      </c>
      <c r="L3" s="326" t="s">
        <v>596</v>
      </c>
      <c r="M3" s="452">
        <v>2</v>
      </c>
      <c r="N3" s="240"/>
      <c r="O3" s="240"/>
      <c r="P3" s="240"/>
      <c r="Q3" s="240"/>
      <c r="R3" s="512"/>
    </row>
    <row r="4" spans="1:18" x14ac:dyDescent="0.25">
      <c r="B4" s="470">
        <v>2</v>
      </c>
      <c r="C4" s="467" t="s">
        <v>611</v>
      </c>
      <c r="D4" s="240"/>
      <c r="E4" s="392"/>
      <c r="F4" s="243" t="s">
        <v>1187</v>
      </c>
      <c r="G4" s="456" t="str">
        <f>VLOOKUP(hiperlinks!H4,[5]sup_hiperlinks!$E$10:$G$39,3,0)</f>
        <v>http://minutapiuriobranco.gestaourbana.prefeitura.sp.gov.br/wp-content/uploads/2016/04/PIU_RioBranco_ConsultaPublica_ANEXOI_reduzido.pdf</v>
      </c>
      <c r="H4" s="335">
        <v>7</v>
      </c>
      <c r="I4" s="336">
        <v>2</v>
      </c>
      <c r="J4" s="336"/>
      <c r="K4" s="333" t="s">
        <v>222</v>
      </c>
      <c r="L4" s="326" t="s">
        <v>597</v>
      </c>
      <c r="M4" s="452">
        <v>2</v>
      </c>
      <c r="N4" s="240"/>
      <c r="O4" s="240"/>
      <c r="P4" s="240"/>
      <c r="Q4" s="240"/>
      <c r="R4" s="512"/>
    </row>
    <row r="5" spans="1:18" x14ac:dyDescent="0.25">
      <c r="B5" s="470">
        <v>4</v>
      </c>
      <c r="C5" s="467" t="s">
        <v>225</v>
      </c>
      <c r="D5" s="240"/>
      <c r="E5" s="394"/>
      <c r="F5" s="240" t="s">
        <v>1187</v>
      </c>
      <c r="G5" s="456" t="e">
        <f>VLOOKUP(hiperlinks!H5,[5]sup_hiperlinks!$E$10:$G$39,3,0)</f>
        <v>#N/A</v>
      </c>
      <c r="H5" s="240"/>
      <c r="I5" s="240"/>
      <c r="J5" s="240"/>
      <c r="K5" s="240"/>
      <c r="L5" s="240"/>
      <c r="M5" s="240"/>
      <c r="N5" s="240"/>
      <c r="O5" s="240"/>
      <c r="P5" s="240"/>
      <c r="Q5" s="240"/>
      <c r="R5" s="512"/>
    </row>
    <row r="6" spans="1:18" x14ac:dyDescent="0.25">
      <c r="B6" s="470">
        <v>5</v>
      </c>
      <c r="C6" s="467" t="s">
        <v>613</v>
      </c>
      <c r="D6" s="240"/>
      <c r="E6" s="240"/>
      <c r="F6" s="134"/>
      <c r="G6" s="456" t="str">
        <f>VLOOKUP(hiperlinks!H6,[5]sup_hiperlinks!$E$10:$G$39,3,0)</f>
        <v>http://gestaourbana.prefeitura.sp.gov.br/wp-content/uploads/2016/03/Contribui%C3%A7%C3%B5es.pdf</v>
      </c>
      <c r="H6" s="240"/>
      <c r="I6" s="240"/>
      <c r="J6" s="240"/>
      <c r="K6" s="240"/>
      <c r="L6" s="240"/>
      <c r="M6" s="240"/>
      <c r="N6" s="240"/>
      <c r="O6" s="240"/>
      <c r="P6" s="240"/>
      <c r="Q6" s="240"/>
      <c r="R6" s="512"/>
    </row>
    <row r="7" spans="1:18" x14ac:dyDescent="0.25">
      <c r="B7" s="470">
        <v>6</v>
      </c>
      <c r="C7" s="467" t="s">
        <v>1526</v>
      </c>
      <c r="D7" s="240"/>
      <c r="E7" s="240"/>
      <c r="F7" s="134"/>
      <c r="G7" s="456" t="e">
        <f>VLOOKUP(hiperlinks!H7,[5]sup_hiperlinks!$E$5:$I$39,5,0)</f>
        <v>#N/A</v>
      </c>
      <c r="H7" s="240"/>
      <c r="I7" s="240"/>
      <c r="J7" s="240"/>
      <c r="K7" s="240"/>
      <c r="L7" s="240"/>
      <c r="M7" s="240"/>
      <c r="N7" s="240"/>
      <c r="O7" s="240"/>
      <c r="P7" s="240"/>
      <c r="Q7" s="240"/>
      <c r="R7" s="963"/>
    </row>
    <row r="8" spans="1:18" x14ac:dyDescent="0.25">
      <c r="B8" s="717">
        <v>7</v>
      </c>
      <c r="C8" s="715" t="s">
        <v>1014</v>
      </c>
      <c r="D8" s="240"/>
      <c r="E8" s="240"/>
      <c r="F8" s="134"/>
      <c r="G8" s="456"/>
      <c r="H8" s="240"/>
      <c r="I8" s="240"/>
      <c r="J8" s="240"/>
      <c r="K8" s="240"/>
      <c r="L8" s="240"/>
      <c r="M8" s="240"/>
      <c r="N8" s="240"/>
      <c r="O8" s="240"/>
      <c r="P8" s="240"/>
      <c r="Q8" s="240"/>
      <c r="R8" s="512"/>
    </row>
    <row r="9" spans="1:18" ht="15.75" thickBot="1" x14ac:dyDescent="0.3">
      <c r="B9" s="718">
        <v>200</v>
      </c>
      <c r="C9" s="716" t="s">
        <v>1733</v>
      </c>
      <c r="D9" s="134"/>
      <c r="E9" s="240"/>
      <c r="F9" s="134"/>
      <c r="G9" s="456"/>
      <c r="H9" s="240"/>
      <c r="I9" s="240"/>
      <c r="J9" s="240"/>
      <c r="K9" s="240"/>
      <c r="L9" s="240"/>
      <c r="M9" s="240"/>
      <c r="N9" s="240"/>
      <c r="O9" s="240"/>
      <c r="P9" s="240"/>
      <c r="Q9" s="240" t="s">
        <v>1638</v>
      </c>
      <c r="R9" s="987" t="s">
        <v>1118</v>
      </c>
    </row>
    <row r="10" spans="1:18" ht="15.75" thickBot="1" x14ac:dyDescent="0.3">
      <c r="B10" s="471" t="s">
        <v>1332</v>
      </c>
      <c r="C10" s="472" t="s">
        <v>142</v>
      </c>
      <c r="D10" s="134"/>
      <c r="E10" s="240"/>
      <c r="F10" s="134"/>
      <c r="G10" s="456"/>
      <c r="H10" s="240"/>
      <c r="I10" s="240"/>
      <c r="J10" s="240"/>
      <c r="K10" s="240"/>
      <c r="L10" s="240"/>
      <c r="M10" s="240"/>
      <c r="N10" s="240"/>
      <c r="O10" s="240"/>
      <c r="P10" s="240"/>
      <c r="Q10" s="240" t="s">
        <v>1639</v>
      </c>
      <c r="R10" s="987" t="s">
        <v>1119</v>
      </c>
    </row>
    <row r="11" spans="1:18" x14ac:dyDescent="0.25">
      <c r="B11" s="522">
        <v>1</v>
      </c>
      <c r="C11" s="524" t="s">
        <v>895</v>
      </c>
      <c r="D11" s="134"/>
      <c r="E11" s="1170" t="s">
        <v>329</v>
      </c>
      <c r="F11" s="1171"/>
      <c r="G11" s="456"/>
      <c r="H11" s="240"/>
      <c r="I11" s="240"/>
      <c r="J11" s="240"/>
      <c r="K11" s="240"/>
      <c r="L11" s="240"/>
      <c r="M11" s="240"/>
      <c r="N11" s="240"/>
      <c r="O11" s="240"/>
      <c r="P11" s="240"/>
      <c r="Q11" s="240" t="s">
        <v>1640</v>
      </c>
      <c r="R11" s="987" t="s">
        <v>1120</v>
      </c>
    </row>
    <row r="12" spans="1:18" x14ac:dyDescent="0.25">
      <c r="B12" s="522">
        <v>2</v>
      </c>
      <c r="C12" s="523" t="s">
        <v>150</v>
      </c>
      <c r="D12" s="134"/>
      <c r="E12" s="1172">
        <v>43220</v>
      </c>
      <c r="F12" s="1173"/>
      <c r="G12" s="456"/>
      <c r="H12" s="240"/>
      <c r="I12" s="240"/>
      <c r="J12" s="240"/>
      <c r="K12" s="240"/>
      <c r="L12" s="240"/>
      <c r="M12" s="240"/>
      <c r="N12" s="240"/>
      <c r="O12" s="240"/>
      <c r="P12" s="240"/>
      <c r="Q12" s="240" t="s">
        <v>1641</v>
      </c>
      <c r="R12" s="987" t="s">
        <v>1121</v>
      </c>
    </row>
    <row r="13" spans="1:18" x14ac:dyDescent="0.25">
      <c r="B13" s="522">
        <v>3</v>
      </c>
      <c r="C13" s="524" t="s">
        <v>916</v>
      </c>
      <c r="D13" s="134"/>
      <c r="E13" s="240"/>
      <c r="F13" s="134"/>
      <c r="G13" s="456"/>
      <c r="H13" s="240"/>
      <c r="I13" s="240"/>
      <c r="J13" s="240"/>
      <c r="K13" s="240"/>
      <c r="L13" s="240"/>
      <c r="M13" s="240"/>
      <c r="N13" s="240"/>
      <c r="O13" s="240"/>
      <c r="P13" s="240"/>
      <c r="Q13" s="240" t="s">
        <v>1642</v>
      </c>
      <c r="R13" s="987" t="s">
        <v>1122</v>
      </c>
    </row>
    <row r="14" spans="1:18" x14ac:dyDescent="0.25">
      <c r="B14" s="522">
        <v>4</v>
      </c>
      <c r="C14" s="524" t="s">
        <v>932</v>
      </c>
      <c r="D14" s="134"/>
      <c r="E14" s="240"/>
      <c r="F14" s="134"/>
      <c r="G14" s="456" t="e">
        <f>VLOOKUP(hiperlinks!H14,[5]sup_hiperlinks!$E$5:$I$39,5,0)</f>
        <v>#N/A</v>
      </c>
      <c r="H14" s="240"/>
      <c r="I14" s="240"/>
      <c r="J14" s="240"/>
      <c r="K14" s="240"/>
      <c r="L14" s="240"/>
      <c r="M14" s="240"/>
      <c r="N14" s="240"/>
      <c r="O14" s="240"/>
      <c r="P14" s="240"/>
      <c r="Q14" s="240" t="s">
        <v>1643</v>
      </c>
      <c r="R14" s="987" t="s">
        <v>1123</v>
      </c>
    </row>
    <row r="15" spans="1:18" x14ac:dyDescent="0.25">
      <c r="B15" s="522">
        <v>5</v>
      </c>
      <c r="C15" s="524" t="s">
        <v>955</v>
      </c>
      <c r="D15" s="134"/>
      <c r="E15" s="240"/>
      <c r="F15" s="134"/>
      <c r="G15" s="456" t="str">
        <f>VLOOKUP(hiperlinks!H15,[5]sup_hiperlinks!$E$5:$I$39,5,0)</f>
        <v>http://minuta.gestaourbana.prefeitura.sp.gov.br/piu-leopoldina/wp-content/uploads/2016/08/02_MIP_PIU_Vila_Leopoldina-Villa-Lobos_diagnostico_e_programa.pdf</v>
      </c>
      <c r="H15" s="240"/>
      <c r="I15" s="240"/>
      <c r="J15" s="240"/>
      <c r="K15" s="240"/>
      <c r="L15" s="240"/>
      <c r="M15" s="240"/>
      <c r="N15" s="240"/>
      <c r="O15" s="240"/>
      <c r="P15" s="240"/>
      <c r="Q15" s="240"/>
      <c r="R15" s="512"/>
    </row>
    <row r="16" spans="1:18" x14ac:dyDescent="0.25">
      <c r="B16" s="406"/>
      <c r="C16" s="407"/>
      <c r="D16" s="134"/>
      <c r="E16" s="240"/>
      <c r="F16" s="134"/>
      <c r="G16" s="456" t="str">
        <f>VLOOKUP(hiperlinks!H16,[5]sup_hiperlinks!$E$5:$I$39,5,0)</f>
        <v>http://minuta.gestaourbana.prefeitura.sp.gov.br/piu-leopoldina/wp-content/uploads/2016/08/03_MIP_PIU_Vila_Leopoldina-Villa-Lobos_mapas.pdf</v>
      </c>
      <c r="H16" s="240"/>
      <c r="I16" s="240"/>
      <c r="J16" s="240"/>
      <c r="K16" s="240"/>
      <c r="L16" s="240"/>
      <c r="M16" s="240"/>
      <c r="N16" s="240"/>
      <c r="O16" s="240"/>
      <c r="P16" s="240"/>
      <c r="Q16" s="240"/>
      <c r="R16" s="512"/>
    </row>
    <row r="17" spans="2:18" x14ac:dyDescent="0.25">
      <c r="B17" s="522">
        <v>7</v>
      </c>
      <c r="C17" s="523" t="s">
        <v>1153</v>
      </c>
      <c r="D17" s="240"/>
      <c r="E17" s="240"/>
      <c r="F17" s="134"/>
      <c r="G17" s="456"/>
      <c r="H17" s="240"/>
      <c r="I17" s="240"/>
      <c r="J17" s="240"/>
      <c r="K17" s="240"/>
      <c r="L17" s="240"/>
      <c r="M17" s="240"/>
      <c r="N17" s="240"/>
      <c r="O17" s="240"/>
      <c r="P17" s="240"/>
      <c r="Q17" s="240"/>
      <c r="R17" s="512"/>
    </row>
    <row r="18" spans="2:18" x14ac:dyDescent="0.25">
      <c r="B18" s="522">
        <v>8</v>
      </c>
      <c r="C18" s="523" t="s">
        <v>975</v>
      </c>
      <c r="D18" s="240"/>
      <c r="E18" s="240"/>
      <c r="F18" s="134"/>
      <c r="G18" s="456" t="e">
        <f>VLOOKUP(hiperlinks!H18,[5]sup_hiperlinks!$E$5:$I$39,5,0)</f>
        <v>#N/A</v>
      </c>
      <c r="H18" s="240"/>
      <c r="I18" s="240"/>
      <c r="J18" s="240"/>
      <c r="K18" s="240"/>
      <c r="L18" s="240"/>
      <c r="M18" s="240"/>
      <c r="N18" s="240"/>
      <c r="O18" s="240"/>
      <c r="P18" s="240"/>
      <c r="Q18" s="240" t="str">
        <f>$P$1&amp;R18&amp;$Q$1</f>
        <v>http://gestaourbana.prefeitura.sp.gov.br/wp-content/uploads/piu-monitoramento/VL2_34_Consulta_DOC.pdf</v>
      </c>
      <c r="R18" s="984" t="s">
        <v>1692</v>
      </c>
    </row>
    <row r="19" spans="2:18" x14ac:dyDescent="0.25">
      <c r="B19" s="522">
        <v>9</v>
      </c>
      <c r="C19" s="523" t="s">
        <v>978</v>
      </c>
      <c r="D19" s="240"/>
      <c r="E19" s="240"/>
      <c r="F19" s="134"/>
      <c r="G19" s="456" t="str">
        <f>VLOOKUP(hiperlinks!H19,[5]sup_hiperlinks!$E$5:$I$39,5,0)</f>
        <v>http://minuta.gestaourbana.prefeitura.sp.gov.br/piu-leopoldina/</v>
      </c>
      <c r="H19" s="240"/>
      <c r="I19" s="240"/>
      <c r="J19" s="240"/>
      <c r="K19" s="240"/>
      <c r="L19" s="240"/>
      <c r="M19" s="240"/>
      <c r="N19" s="240"/>
      <c r="O19" s="240"/>
      <c r="P19" s="240"/>
      <c r="Q19" s="240"/>
      <c r="R19" s="512"/>
    </row>
    <row r="20" spans="2:18" x14ac:dyDescent="0.25">
      <c r="B20" s="522">
        <v>10</v>
      </c>
      <c r="C20" s="523" t="s">
        <v>181</v>
      </c>
      <c r="D20" s="240"/>
      <c r="E20" s="240"/>
      <c r="F20" s="134"/>
      <c r="G20" s="456" t="str">
        <f>VLOOKUP(hiperlinks!H20,[5]sup_hiperlinks!$E$5:$I$39,5,0)</f>
        <v>http://gestaourbana.prefeitura.sp.gov.br/wp-content/uploads/2016/03/PIU-Leopoldina.pdf</v>
      </c>
      <c r="H20" s="240"/>
      <c r="I20" s="240"/>
      <c r="J20" s="240"/>
      <c r="K20" s="240"/>
      <c r="L20" s="240"/>
      <c r="M20" s="240"/>
      <c r="N20" s="240"/>
      <c r="O20" s="240"/>
      <c r="P20" s="240"/>
      <c r="Q20" s="240"/>
      <c r="R20" s="512"/>
    </row>
    <row r="21" spans="2:18" x14ac:dyDescent="0.25">
      <c r="B21" s="522">
        <v>11</v>
      </c>
      <c r="C21" s="524" t="s">
        <v>1163</v>
      </c>
      <c r="D21" s="240"/>
      <c r="E21" s="240"/>
      <c r="F21" s="134"/>
      <c r="G21" s="456" t="e">
        <f>VLOOKUP(hiperlinks!H21,[5]sup_hiperlinks!$E$5:$I$39,5,0)</f>
        <v>#N/A</v>
      </c>
      <c r="H21" s="240"/>
      <c r="I21" s="240"/>
      <c r="J21" s="240"/>
      <c r="K21" s="240"/>
      <c r="L21" s="240"/>
      <c r="M21" s="240"/>
      <c r="N21" s="240"/>
      <c r="O21" s="240"/>
      <c r="P21" s="240"/>
      <c r="Q21" s="240" t="s">
        <v>1644</v>
      </c>
      <c r="R21" s="489" t="s">
        <v>1334</v>
      </c>
    </row>
    <row r="22" spans="2:18" x14ac:dyDescent="0.25">
      <c r="B22" s="522">
        <v>12</v>
      </c>
      <c r="C22" s="524" t="s">
        <v>997</v>
      </c>
      <c r="D22" s="240"/>
      <c r="E22" s="240"/>
      <c r="F22" s="134"/>
      <c r="G22" s="456" t="str">
        <f>[5]sup_hiperlinks!J20</f>
        <v>http://gestaourbana.prefeitura.sp.gov.br/wp-content/uploads/2016/03/PIU_VL_AudienciaPublica_01_11_Proponente.pdf</v>
      </c>
      <c r="H22" s="240"/>
      <c r="I22" s="240"/>
      <c r="J22" s="240"/>
      <c r="K22" s="240"/>
      <c r="L22" s="240"/>
      <c r="M22" s="240"/>
      <c r="N22" s="240"/>
      <c r="O22" s="240"/>
      <c r="P22" s="240"/>
      <c r="Q22" s="240"/>
      <c r="R22" s="512"/>
    </row>
    <row r="23" spans="2:18" x14ac:dyDescent="0.25">
      <c r="B23" s="522">
        <v>16</v>
      </c>
      <c r="C23" s="523" t="s">
        <v>1097</v>
      </c>
      <c r="D23" s="240"/>
      <c r="E23" s="240"/>
      <c r="F23" s="134"/>
      <c r="G23" s="456" t="str">
        <f>VLOOKUP(hiperlinks!H23,[5]sup_hiperlinks!$E$5:$I$39,5,0)</f>
        <v>http://gestaourbana.prefeitura.sp.gov.br/wp-content/uploads/2016/03/PIU_VL_AudienciaPublica_01_11_SPURB-2.pdf</v>
      </c>
      <c r="H23" s="240"/>
      <c r="I23" s="240"/>
      <c r="J23" s="240"/>
      <c r="K23" s="240"/>
      <c r="L23" s="240"/>
      <c r="M23" s="240"/>
      <c r="N23" s="240"/>
      <c r="O23" s="240"/>
      <c r="P23" s="240"/>
      <c r="Q23" s="240"/>
      <c r="R23" s="512"/>
    </row>
    <row r="24" spans="2:18" x14ac:dyDescent="0.25">
      <c r="B24" s="522">
        <v>17</v>
      </c>
      <c r="C24" s="523" t="s">
        <v>1207</v>
      </c>
      <c r="D24" s="240"/>
      <c r="E24" s="240"/>
      <c r="F24" s="134"/>
      <c r="G24" s="456" t="str">
        <f>VLOOKUP(hiperlinks!H24,[5]sup_hiperlinks!$E$5:$I$39,5,0)</f>
        <v>http://gestaourbana.prefeitura.sp.gov.br/wp-content/uploads/2016/03/Lista-de-Presen%C3%A7a-Sem-contato.pdf</v>
      </c>
      <c r="H24" s="240"/>
      <c r="I24" s="240"/>
      <c r="J24" s="240"/>
      <c r="K24" s="240"/>
      <c r="L24" s="240"/>
      <c r="M24" s="240"/>
      <c r="N24" s="240"/>
      <c r="O24" s="240"/>
      <c r="P24" s="240"/>
      <c r="Q24" s="240"/>
      <c r="R24" s="512"/>
    </row>
    <row r="25" spans="2:18" ht="30" x14ac:dyDescent="0.25">
      <c r="B25" s="522">
        <v>18</v>
      </c>
      <c r="C25" s="523" t="s">
        <v>1208</v>
      </c>
      <c r="D25" s="240"/>
      <c r="E25" s="240"/>
      <c r="F25" s="134"/>
      <c r="G25" s="456"/>
      <c r="H25" s="240"/>
      <c r="I25" s="240"/>
      <c r="J25" s="240"/>
      <c r="K25" s="240"/>
      <c r="L25" s="240"/>
      <c r="M25" s="240"/>
      <c r="N25" s="240"/>
      <c r="O25" s="240"/>
      <c r="P25" s="240"/>
      <c r="Q25" s="240"/>
      <c r="R25" s="512"/>
    </row>
    <row r="26" spans="2:18" ht="30" x14ac:dyDescent="0.25">
      <c r="B26" s="522">
        <v>19</v>
      </c>
      <c r="C26" s="523" t="s">
        <v>1209</v>
      </c>
      <c r="D26" s="240"/>
      <c r="E26" s="240"/>
      <c r="F26" s="134"/>
      <c r="G26" s="456"/>
      <c r="H26" s="240"/>
      <c r="I26" s="240"/>
      <c r="J26" s="240"/>
      <c r="K26" s="240"/>
      <c r="L26" s="240"/>
      <c r="M26" s="240"/>
      <c r="N26" s="240"/>
      <c r="O26" s="240"/>
      <c r="P26" s="240"/>
      <c r="Q26" s="240" t="s">
        <v>1645</v>
      </c>
      <c r="R26" s="987" t="s">
        <v>1124</v>
      </c>
    </row>
    <row r="27" spans="2:18" ht="24" x14ac:dyDescent="0.25">
      <c r="B27" s="412">
        <v>13</v>
      </c>
      <c r="C27" s="473" t="s">
        <v>1000</v>
      </c>
      <c r="D27" s="240"/>
      <c r="E27" s="395"/>
      <c r="F27" s="453"/>
      <c r="G27" s="456"/>
      <c r="H27" s="240"/>
      <c r="I27" s="240"/>
      <c r="J27" s="240"/>
      <c r="K27" s="240"/>
      <c r="L27" s="240"/>
      <c r="M27" s="240"/>
      <c r="N27" s="240"/>
      <c r="O27" s="240"/>
      <c r="P27" s="240"/>
      <c r="Q27" s="240" t="s">
        <v>1646</v>
      </c>
      <c r="R27" s="987" t="s">
        <v>1125</v>
      </c>
    </row>
    <row r="28" spans="2:18" x14ac:dyDescent="0.25">
      <c r="B28" s="412">
        <v>14</v>
      </c>
      <c r="C28" s="473" t="s">
        <v>1003</v>
      </c>
      <c r="D28" s="240"/>
      <c r="E28" s="240"/>
      <c r="F28" s="134"/>
      <c r="G28" s="456"/>
      <c r="H28" s="240"/>
      <c r="I28" s="240"/>
      <c r="J28" s="240"/>
      <c r="K28" s="240"/>
      <c r="L28" s="240"/>
      <c r="M28" s="240"/>
      <c r="N28" s="240"/>
      <c r="O28" s="240"/>
      <c r="P28" s="240"/>
      <c r="Q28" s="240" t="s">
        <v>1647</v>
      </c>
      <c r="R28" s="987" t="s">
        <v>1126</v>
      </c>
    </row>
    <row r="29" spans="2:18" x14ac:dyDescent="0.25">
      <c r="B29" s="412">
        <v>15</v>
      </c>
      <c r="C29" s="473" t="s">
        <v>1006</v>
      </c>
      <c r="D29" s="240"/>
      <c r="E29" s="240"/>
      <c r="F29" s="134"/>
      <c r="G29" s="456"/>
      <c r="H29" s="240"/>
      <c r="I29" s="240"/>
      <c r="J29" s="240"/>
      <c r="K29" s="240"/>
      <c r="L29" s="240"/>
      <c r="M29" s="240"/>
      <c r="N29" s="240"/>
      <c r="O29" s="240"/>
      <c r="P29" s="240"/>
      <c r="Q29" s="240" t="s">
        <v>1645</v>
      </c>
      <c r="R29" s="987" t="s">
        <v>1124</v>
      </c>
    </row>
    <row r="30" spans="2:18" x14ac:dyDescent="0.25">
      <c r="B30" s="522">
        <v>20</v>
      </c>
      <c r="C30" s="523" t="s">
        <v>2029</v>
      </c>
      <c r="D30" s="240"/>
      <c r="E30" s="240"/>
      <c r="F30" s="134"/>
      <c r="G30" s="456"/>
      <c r="H30" s="240"/>
      <c r="I30" s="240"/>
      <c r="J30" s="240"/>
      <c r="K30" s="240"/>
      <c r="L30" s="240"/>
      <c r="M30" s="240"/>
      <c r="N30" s="240"/>
      <c r="O30" s="240"/>
      <c r="P30" s="240"/>
      <c r="Q30" s="240"/>
      <c r="R30" s="987"/>
    </row>
    <row r="31" spans="2:18" x14ac:dyDescent="0.25">
      <c r="B31" s="522">
        <v>21</v>
      </c>
      <c r="C31" s="523" t="s">
        <v>2132</v>
      </c>
      <c r="D31" s="240"/>
      <c r="E31" s="240"/>
      <c r="F31" s="134"/>
      <c r="G31" s="456"/>
      <c r="H31" s="240"/>
      <c r="I31" s="240"/>
      <c r="J31" s="240"/>
      <c r="K31" s="240"/>
      <c r="L31" s="240"/>
      <c r="M31" s="240"/>
      <c r="N31" s="240"/>
      <c r="O31" s="240"/>
      <c r="P31" s="240"/>
      <c r="Q31" s="240"/>
      <c r="R31" s="987"/>
    </row>
    <row r="32" spans="2:18" ht="15.75" thickBot="1" x14ac:dyDescent="0.3">
      <c r="B32" s="1057" t="s">
        <v>1929</v>
      </c>
      <c r="C32" s="1056" t="s">
        <v>1928</v>
      </c>
      <c r="D32" s="240"/>
      <c r="E32" s="240"/>
      <c r="F32" s="134"/>
      <c r="G32" s="456"/>
      <c r="H32" s="240"/>
      <c r="I32" s="240"/>
      <c r="J32" s="240"/>
      <c r="K32" s="240"/>
      <c r="L32" s="240"/>
      <c r="M32" s="240"/>
      <c r="N32" s="240"/>
      <c r="O32" s="240"/>
      <c r="P32" s="240"/>
      <c r="Q32" s="240" t="s">
        <v>1641</v>
      </c>
      <c r="R32" s="987" t="s">
        <v>1121</v>
      </c>
    </row>
    <row r="33" spans="2:18" ht="15.75" thickBot="1" x14ac:dyDescent="0.3">
      <c r="B33" s="1025" t="s">
        <v>270</v>
      </c>
      <c r="C33" s="1026" t="s">
        <v>271</v>
      </c>
      <c r="D33" s="240"/>
      <c r="E33" s="240"/>
      <c r="F33" s="134"/>
      <c r="G33" s="456"/>
      <c r="H33" s="240"/>
      <c r="I33" s="240"/>
      <c r="J33" s="240"/>
      <c r="K33" s="240"/>
      <c r="L33" s="240"/>
      <c r="M33" s="240"/>
      <c r="N33" s="240"/>
      <c r="O33" s="240"/>
      <c r="P33" s="240"/>
      <c r="Q33" s="240" t="s">
        <v>1648</v>
      </c>
      <c r="R33" s="1007" t="s">
        <v>1335</v>
      </c>
    </row>
    <row r="34" spans="2:18" x14ac:dyDescent="0.25">
      <c r="B34" s="1027">
        <v>1</v>
      </c>
      <c r="C34" s="1028" t="s">
        <v>1359</v>
      </c>
      <c r="D34" s="240"/>
      <c r="E34" s="240"/>
      <c r="F34" s="134"/>
      <c r="G34" s="456"/>
      <c r="H34" s="240"/>
      <c r="I34" s="240"/>
      <c r="J34" s="240"/>
      <c r="K34" s="240"/>
      <c r="L34" s="240"/>
      <c r="M34" s="240"/>
      <c r="N34" s="240"/>
      <c r="O34" s="240"/>
      <c r="P34" s="240"/>
      <c r="Q34" s="240" t="s">
        <v>1649</v>
      </c>
      <c r="R34" s="1008" t="s">
        <v>1127</v>
      </c>
    </row>
    <row r="35" spans="2:18" x14ac:dyDescent="0.25">
      <c r="B35" s="504">
        <v>2</v>
      </c>
      <c r="C35" s="505" t="s">
        <v>1143</v>
      </c>
      <c r="D35" s="240"/>
      <c r="E35" s="240"/>
      <c r="F35" s="134"/>
      <c r="G35" s="456"/>
      <c r="H35" s="240"/>
      <c r="I35" s="240"/>
      <c r="J35" s="240"/>
      <c r="K35" s="240"/>
      <c r="L35" s="240"/>
      <c r="M35" s="240"/>
      <c r="N35" s="240"/>
      <c r="O35" s="240"/>
      <c r="P35" s="240"/>
      <c r="Q35" s="240" t="s">
        <v>1650</v>
      </c>
      <c r="R35" s="1008" t="s">
        <v>1128</v>
      </c>
    </row>
    <row r="36" spans="2:18" x14ac:dyDescent="0.25">
      <c r="B36" s="504">
        <v>3</v>
      </c>
      <c r="C36" s="505" t="s">
        <v>1151</v>
      </c>
      <c r="D36" s="240"/>
      <c r="E36" s="240"/>
      <c r="F36" s="134"/>
      <c r="G36" s="456"/>
      <c r="H36" s="240"/>
      <c r="I36" s="240"/>
      <c r="J36" s="240"/>
      <c r="K36" s="240"/>
      <c r="L36" s="240"/>
      <c r="M36" s="240"/>
      <c r="N36" s="240"/>
      <c r="O36" s="240"/>
      <c r="P36" s="240"/>
      <c r="Q36" s="240"/>
      <c r="R36" s="516"/>
    </row>
    <row r="37" spans="2:18" x14ac:dyDescent="0.25">
      <c r="B37" s="504">
        <v>4</v>
      </c>
      <c r="C37" s="505" t="s">
        <v>1578</v>
      </c>
      <c r="D37" s="240"/>
      <c r="E37" s="240"/>
      <c r="F37" s="134"/>
      <c r="G37" s="456"/>
      <c r="H37" s="240"/>
      <c r="I37" s="240"/>
      <c r="J37" s="240"/>
      <c r="K37" s="240"/>
      <c r="L37" s="240"/>
      <c r="M37" s="240"/>
      <c r="N37" s="240"/>
      <c r="O37" s="240"/>
      <c r="P37" s="240"/>
      <c r="Q37" s="240"/>
      <c r="R37" s="512"/>
    </row>
    <row r="38" spans="2:18" x14ac:dyDescent="0.25">
      <c r="B38" s="504">
        <v>5</v>
      </c>
      <c r="C38" s="505" t="s">
        <v>1360</v>
      </c>
      <c r="D38" s="240"/>
      <c r="E38" s="240"/>
      <c r="F38" s="134"/>
      <c r="G38" s="456"/>
      <c r="H38" s="240"/>
      <c r="I38" s="240"/>
      <c r="J38" s="240"/>
      <c r="K38" s="240"/>
      <c r="L38" s="240"/>
      <c r="M38" s="240"/>
      <c r="N38" s="240"/>
      <c r="O38" s="240"/>
      <c r="P38" s="240"/>
      <c r="Q38" s="240"/>
      <c r="R38" s="512"/>
    </row>
    <row r="39" spans="2:18" x14ac:dyDescent="0.25">
      <c r="B39" s="504">
        <v>6</v>
      </c>
      <c r="C39" s="505" t="s">
        <v>1361</v>
      </c>
      <c r="D39" s="240"/>
      <c r="E39" s="240"/>
      <c r="F39" s="134"/>
      <c r="G39" s="456"/>
      <c r="H39" s="240"/>
      <c r="I39" s="240"/>
      <c r="J39" s="240"/>
      <c r="K39" s="240"/>
      <c r="L39" s="240"/>
      <c r="M39" s="240"/>
      <c r="N39" s="240"/>
      <c r="O39" s="240"/>
      <c r="P39" s="240"/>
      <c r="Q39" s="240"/>
      <c r="R39" s="512"/>
    </row>
    <row r="40" spans="2:18" x14ac:dyDescent="0.25">
      <c r="B40" s="504">
        <v>7</v>
      </c>
      <c r="C40" s="505" t="s">
        <v>1362</v>
      </c>
      <c r="D40" s="240"/>
      <c r="E40" s="240"/>
      <c r="F40" s="134"/>
      <c r="G40" s="456"/>
      <c r="H40" s="240"/>
      <c r="I40" s="240"/>
      <c r="J40" s="240"/>
      <c r="K40" s="240"/>
      <c r="L40" s="240"/>
      <c r="M40" s="240"/>
      <c r="N40" s="240"/>
      <c r="O40" s="240"/>
      <c r="P40" s="240"/>
      <c r="Q40" s="240"/>
      <c r="R40" s="512"/>
    </row>
    <row r="41" spans="2:18" x14ac:dyDescent="0.25">
      <c r="B41" s="504">
        <v>8</v>
      </c>
      <c r="C41" s="505" t="s">
        <v>935</v>
      </c>
      <c r="D41" s="240"/>
      <c r="E41" s="240"/>
      <c r="F41" s="134"/>
      <c r="G41" s="456"/>
      <c r="H41" s="240"/>
      <c r="I41" s="240"/>
      <c r="J41" s="240"/>
      <c r="K41" s="240"/>
      <c r="L41" s="240"/>
      <c r="M41" s="240"/>
      <c r="N41" s="240"/>
      <c r="O41" s="240"/>
      <c r="P41" s="240"/>
      <c r="Q41" s="240"/>
      <c r="R41" s="512"/>
    </row>
    <row r="42" spans="2:18" ht="15.75" thickBot="1" x14ac:dyDescent="0.3">
      <c r="B42" s="1029">
        <v>11</v>
      </c>
      <c r="C42" s="1030" t="s">
        <v>1783</v>
      </c>
      <c r="D42" s="240"/>
      <c r="E42" s="240"/>
      <c r="F42" s="134"/>
      <c r="G42" s="456"/>
      <c r="H42" s="240"/>
      <c r="I42" s="240"/>
      <c r="J42" s="240"/>
      <c r="K42" s="240"/>
      <c r="L42" s="240"/>
      <c r="M42" s="240"/>
      <c r="N42" s="240"/>
      <c r="O42" s="240"/>
      <c r="P42" s="240"/>
      <c r="Q42" s="240"/>
      <c r="R42" s="512"/>
    </row>
    <row r="43" spans="2:18" x14ac:dyDescent="0.25">
      <c r="B43" s="506" t="s">
        <v>755</v>
      </c>
      <c r="C43" s="505" t="s">
        <v>1363</v>
      </c>
      <c r="D43" s="240"/>
      <c r="E43" s="240"/>
      <c r="F43" s="134"/>
      <c r="G43" s="456"/>
      <c r="H43" s="240"/>
      <c r="I43" s="240"/>
      <c r="J43" s="240"/>
      <c r="K43" s="240"/>
      <c r="L43" s="240"/>
      <c r="M43" s="240"/>
      <c r="N43" s="240"/>
      <c r="O43" s="240"/>
      <c r="P43" s="240"/>
      <c r="Q43" s="240"/>
      <c r="R43" s="512"/>
    </row>
    <row r="44" spans="2:18" x14ac:dyDescent="0.25">
      <c r="B44" s="506" t="s">
        <v>770</v>
      </c>
      <c r="C44" s="507" t="s">
        <v>1364</v>
      </c>
      <c r="D44" s="245"/>
      <c r="E44" s="240"/>
      <c r="F44" s="134"/>
      <c r="G44" s="457"/>
      <c r="H44" s="240"/>
      <c r="I44" s="240"/>
      <c r="J44" s="240"/>
      <c r="K44" s="240"/>
      <c r="L44" s="240"/>
      <c r="M44" s="240"/>
      <c r="N44" s="240"/>
      <c r="O44" s="240"/>
      <c r="P44" s="240"/>
      <c r="Q44" s="240"/>
      <c r="R44" s="512"/>
    </row>
    <row r="45" spans="2:18" x14ac:dyDescent="0.25">
      <c r="B45" s="506" t="s">
        <v>771</v>
      </c>
      <c r="C45" s="507" t="s">
        <v>1365</v>
      </c>
      <c r="D45" s="245"/>
      <c r="E45" s="240"/>
      <c r="F45" s="134"/>
      <c r="G45" s="457"/>
      <c r="H45" s="240"/>
      <c r="I45" s="240"/>
      <c r="J45" s="240"/>
      <c r="K45" s="240"/>
      <c r="L45" s="240"/>
      <c r="M45" s="240"/>
      <c r="N45" s="240"/>
      <c r="O45" s="240"/>
      <c r="P45" s="240"/>
      <c r="Q45" s="240"/>
      <c r="R45" s="964"/>
    </row>
    <row r="46" spans="2:18" ht="15.75" thickBot="1" x14ac:dyDescent="0.3">
      <c r="B46" s="508" t="s">
        <v>756</v>
      </c>
      <c r="C46" s="509" t="s">
        <v>1366</v>
      </c>
      <c r="D46" s="245"/>
      <c r="E46" s="240"/>
      <c r="F46" s="134"/>
      <c r="G46" s="457"/>
      <c r="H46" s="240"/>
      <c r="I46" s="240"/>
      <c r="J46" s="240"/>
      <c r="K46" s="240"/>
      <c r="L46" s="240"/>
      <c r="M46" s="240"/>
      <c r="N46" s="240"/>
      <c r="O46" s="240"/>
      <c r="P46" s="240"/>
      <c r="Q46" s="240" t="s">
        <v>1651</v>
      </c>
      <c r="R46" s="500" t="s">
        <v>1336</v>
      </c>
    </row>
    <row r="47" spans="2:18" x14ac:dyDescent="0.25">
      <c r="B47" s="506">
        <v>200</v>
      </c>
      <c r="C47" s="507" t="s">
        <v>1733</v>
      </c>
      <c r="D47" s="245"/>
      <c r="E47" s="240"/>
      <c r="F47" s="134"/>
      <c r="G47" s="457"/>
      <c r="H47" s="240"/>
      <c r="I47" s="240"/>
      <c r="J47" s="240"/>
      <c r="K47" s="240"/>
      <c r="L47" s="240"/>
      <c r="M47" s="240"/>
      <c r="N47" s="240"/>
      <c r="O47" s="240"/>
      <c r="P47" s="240"/>
      <c r="Q47" s="240"/>
      <c r="R47" s="964"/>
    </row>
    <row r="48" spans="2:18" x14ac:dyDescent="0.25">
      <c r="B48" s="506">
        <v>300</v>
      </c>
      <c r="C48" s="507" t="s">
        <v>1920</v>
      </c>
      <c r="D48" s="245"/>
      <c r="E48" s="240"/>
      <c r="F48" s="134"/>
      <c r="G48" s="457"/>
      <c r="H48" s="240"/>
      <c r="I48" s="240"/>
      <c r="J48" s="240"/>
      <c r="K48" s="240"/>
      <c r="L48" s="240"/>
      <c r="M48" s="240"/>
      <c r="N48" s="240"/>
      <c r="O48" s="240"/>
      <c r="P48" s="240"/>
      <c r="Q48" s="240"/>
      <c r="R48" s="964"/>
    </row>
    <row r="49" spans="2:18" ht="15.75" thickBot="1" x14ac:dyDescent="0.3">
      <c r="B49" s="508">
        <v>400</v>
      </c>
      <c r="C49" s="509" t="s">
        <v>1921</v>
      </c>
      <c r="D49" s="245"/>
      <c r="E49" s="240"/>
      <c r="F49" s="134"/>
      <c r="G49" s="457"/>
      <c r="H49" s="240"/>
      <c r="I49" s="240"/>
      <c r="J49" s="240"/>
      <c r="K49" s="240"/>
      <c r="L49" s="240"/>
      <c r="M49" s="240"/>
      <c r="N49" s="240"/>
      <c r="O49" s="240"/>
      <c r="P49" s="240"/>
      <c r="Q49" s="240"/>
      <c r="R49" s="964"/>
    </row>
    <row r="50" spans="2:18" x14ac:dyDescent="0.25">
      <c r="B50" s="245"/>
      <c r="C50" s="245"/>
      <c r="D50" s="245"/>
      <c r="E50" s="240"/>
      <c r="F50" s="134"/>
      <c r="G50" s="457"/>
      <c r="H50" s="240"/>
      <c r="I50" s="240"/>
      <c r="J50" s="240"/>
      <c r="K50" s="240"/>
      <c r="L50" s="240"/>
      <c r="M50" s="240"/>
      <c r="N50" s="240"/>
      <c r="O50" s="240"/>
      <c r="P50" s="240"/>
      <c r="Q50" s="240"/>
      <c r="R50" s="964"/>
    </row>
    <row r="51" spans="2:18" x14ac:dyDescent="0.25">
      <c r="B51" s="245"/>
      <c r="C51" s="245"/>
      <c r="D51" s="245"/>
      <c r="E51" s="240"/>
      <c r="F51" s="134"/>
      <c r="G51" s="457"/>
      <c r="H51" s="240"/>
      <c r="I51" s="240"/>
      <c r="J51" s="240"/>
      <c r="K51" s="240"/>
      <c r="L51" s="240"/>
      <c r="M51" s="240"/>
      <c r="N51" s="240"/>
      <c r="O51" s="240"/>
      <c r="P51" s="240"/>
      <c r="Q51" s="240" t="s">
        <v>1652</v>
      </c>
      <c r="R51" s="494" t="s">
        <v>1416</v>
      </c>
    </row>
    <row r="52" spans="2:18" x14ac:dyDescent="0.25">
      <c r="B52" s="245"/>
      <c r="C52" s="245"/>
      <c r="D52" s="245"/>
      <c r="E52" s="240"/>
      <c r="F52" s="134"/>
      <c r="G52" s="457"/>
      <c r="H52" s="240"/>
      <c r="I52" s="240"/>
      <c r="J52" s="240"/>
      <c r="K52" s="240"/>
      <c r="L52" s="240"/>
      <c r="M52" s="240"/>
      <c r="N52" s="240"/>
      <c r="O52" s="240"/>
      <c r="P52" s="240"/>
      <c r="Q52" s="240" t="s">
        <v>1653</v>
      </c>
      <c r="R52" s="494" t="s">
        <v>1419</v>
      </c>
    </row>
    <row r="53" spans="2:18" x14ac:dyDescent="0.25">
      <c r="B53" s="245"/>
      <c r="C53" s="245"/>
      <c r="D53" s="245"/>
      <c r="E53" s="240"/>
      <c r="F53" s="134"/>
      <c r="G53" s="457"/>
      <c r="H53" s="240"/>
      <c r="I53" s="240"/>
      <c r="J53" s="240"/>
      <c r="K53" s="240"/>
      <c r="L53" s="240"/>
      <c r="M53" s="240"/>
      <c r="N53" s="240"/>
      <c r="O53" s="240"/>
      <c r="P53" s="240"/>
      <c r="Q53" s="240" t="s">
        <v>1654</v>
      </c>
      <c r="R53" s="494" t="s">
        <v>1418</v>
      </c>
    </row>
    <row r="54" spans="2:18" x14ac:dyDescent="0.25">
      <c r="B54" s="245"/>
      <c r="C54" s="245"/>
      <c r="D54" s="245"/>
      <c r="E54" s="240"/>
      <c r="F54" s="134"/>
      <c r="G54" s="457"/>
      <c r="H54" s="240"/>
      <c r="I54" s="240"/>
      <c r="J54" s="240"/>
      <c r="K54" s="240"/>
      <c r="L54" s="240"/>
      <c r="M54" s="240"/>
      <c r="N54" s="240"/>
      <c r="O54" s="240"/>
      <c r="P54" s="240"/>
      <c r="Q54" s="240"/>
      <c r="R54" s="963"/>
    </row>
    <row r="55" spans="2:18" x14ac:dyDescent="0.25">
      <c r="B55" s="245"/>
      <c r="C55" s="245"/>
      <c r="D55" s="245"/>
      <c r="E55" s="240"/>
      <c r="F55" s="134"/>
      <c r="G55" s="457"/>
      <c r="H55" s="240"/>
      <c r="I55" s="240"/>
      <c r="J55" s="240"/>
      <c r="K55" s="240"/>
      <c r="L55" s="240"/>
      <c r="M55" s="240"/>
      <c r="N55" s="240"/>
      <c r="O55" s="240"/>
      <c r="P55" s="240"/>
      <c r="Q55" s="240"/>
      <c r="R55" s="516"/>
    </row>
    <row r="56" spans="2:18" x14ac:dyDescent="0.25">
      <c r="B56" s="245"/>
      <c r="C56" s="245"/>
      <c r="D56" s="245"/>
      <c r="E56" s="240"/>
      <c r="F56" s="134"/>
      <c r="G56" s="457"/>
      <c r="H56" s="240"/>
      <c r="I56" s="240"/>
      <c r="J56" s="240"/>
      <c r="K56" s="240"/>
      <c r="L56" s="240"/>
      <c r="M56" s="240"/>
      <c r="N56" s="240"/>
      <c r="O56" s="240"/>
      <c r="P56" s="240"/>
      <c r="Q56" s="240"/>
      <c r="R56" s="516"/>
    </row>
    <row r="57" spans="2:18" x14ac:dyDescent="0.25">
      <c r="B57" s="245"/>
      <c r="C57" s="245"/>
      <c r="D57" s="245"/>
      <c r="E57" s="240"/>
      <c r="F57" s="134"/>
      <c r="G57" s="457"/>
      <c r="H57" s="240"/>
      <c r="I57" s="240"/>
      <c r="J57" s="240"/>
      <c r="K57" s="240"/>
      <c r="L57" s="240"/>
      <c r="M57" s="240"/>
      <c r="N57" s="240"/>
      <c r="O57" s="240"/>
      <c r="P57" s="240"/>
      <c r="Q57" s="240"/>
      <c r="R57" s="516"/>
    </row>
    <row r="58" spans="2:18" x14ac:dyDescent="0.25">
      <c r="B58" s="245"/>
      <c r="C58" s="245"/>
      <c r="D58" s="245"/>
      <c r="E58" s="240"/>
      <c r="F58" s="134"/>
      <c r="G58" s="457"/>
      <c r="H58" s="240"/>
      <c r="I58" s="240"/>
      <c r="J58" s="240"/>
      <c r="K58" s="240"/>
      <c r="L58" s="240"/>
      <c r="M58" s="240"/>
      <c r="N58" s="240"/>
      <c r="O58" s="240"/>
      <c r="P58" s="240"/>
      <c r="Q58" s="240"/>
      <c r="R58" s="516"/>
    </row>
    <row r="59" spans="2:18" x14ac:dyDescent="0.25">
      <c r="B59" s="245"/>
      <c r="C59" s="245"/>
      <c r="D59" s="245"/>
      <c r="E59" s="240"/>
      <c r="F59" s="134"/>
      <c r="G59" s="457"/>
      <c r="H59" s="240"/>
      <c r="I59" s="240"/>
      <c r="J59" s="240"/>
      <c r="K59" s="240"/>
      <c r="L59" s="240"/>
      <c r="M59" s="240"/>
      <c r="N59" s="240"/>
      <c r="O59" s="240"/>
      <c r="P59" s="240"/>
      <c r="Q59" s="240"/>
      <c r="R59" s="516"/>
    </row>
    <row r="60" spans="2:18" x14ac:dyDescent="0.25">
      <c r="B60" s="245"/>
      <c r="C60" s="245"/>
      <c r="D60" s="245"/>
      <c r="E60" s="240"/>
      <c r="F60" s="134"/>
      <c r="G60" s="457"/>
      <c r="H60" s="240"/>
      <c r="I60" s="240"/>
      <c r="J60" s="240"/>
      <c r="K60" s="240"/>
      <c r="L60" s="240"/>
      <c r="M60" s="240"/>
      <c r="N60" s="240"/>
      <c r="O60" s="240"/>
      <c r="P60" s="240"/>
      <c r="Q60" s="240"/>
      <c r="R60" s="516"/>
    </row>
    <row r="61" spans="2:18" x14ac:dyDescent="0.25">
      <c r="B61" s="245"/>
      <c r="C61" s="245"/>
      <c r="D61" s="245"/>
      <c r="E61" s="240"/>
      <c r="F61" s="134"/>
      <c r="G61" s="457"/>
      <c r="H61" s="240"/>
      <c r="I61" s="240"/>
      <c r="J61" s="240"/>
      <c r="K61" s="240"/>
      <c r="L61" s="240"/>
      <c r="M61" s="240"/>
      <c r="N61" s="240"/>
      <c r="O61" s="240"/>
      <c r="P61" s="240"/>
      <c r="Q61" s="240"/>
      <c r="R61" s="516"/>
    </row>
    <row r="62" spans="2:18" x14ac:dyDescent="0.25">
      <c r="B62" s="245"/>
      <c r="C62" s="245"/>
      <c r="D62" s="245"/>
      <c r="E62" s="240"/>
      <c r="F62" s="134"/>
      <c r="G62" s="457"/>
      <c r="H62" s="240"/>
      <c r="I62" s="240"/>
      <c r="J62" s="240"/>
      <c r="K62" s="240"/>
      <c r="L62" s="240"/>
      <c r="M62" s="240"/>
      <c r="N62" s="240"/>
      <c r="O62" s="240"/>
      <c r="P62" s="240"/>
      <c r="Q62" s="240"/>
      <c r="R62" s="516"/>
    </row>
    <row r="63" spans="2:18" x14ac:dyDescent="0.25">
      <c r="B63" s="245"/>
      <c r="C63" s="245"/>
      <c r="D63" s="245"/>
      <c r="E63" s="240"/>
      <c r="F63" s="134"/>
      <c r="G63" s="457"/>
      <c r="H63" s="240"/>
      <c r="I63" s="240"/>
      <c r="J63" s="240"/>
      <c r="K63" s="240"/>
      <c r="L63" s="240"/>
      <c r="M63" s="240"/>
      <c r="N63" s="240"/>
      <c r="O63" s="240"/>
      <c r="P63" s="240"/>
      <c r="Q63" s="240"/>
      <c r="R63" s="516"/>
    </row>
    <row r="64" spans="2:18" x14ac:dyDescent="0.25">
      <c r="B64" s="245"/>
      <c r="C64" s="245"/>
      <c r="D64" s="245"/>
      <c r="E64" s="240"/>
      <c r="F64" s="134"/>
      <c r="G64" s="457"/>
      <c r="H64" s="240"/>
      <c r="I64" s="240"/>
      <c r="J64" s="240"/>
      <c r="K64" s="240"/>
      <c r="L64" s="240"/>
      <c r="M64" s="240"/>
      <c r="N64" s="240"/>
      <c r="O64" s="240"/>
      <c r="P64" s="240"/>
      <c r="Q64" s="240"/>
      <c r="R64" s="516"/>
    </row>
    <row r="65" spans="2:18" x14ac:dyDescent="0.25">
      <c r="B65" s="245"/>
      <c r="C65" s="245"/>
      <c r="D65" s="245"/>
      <c r="E65" s="240"/>
      <c r="F65" s="134"/>
      <c r="G65" s="457"/>
      <c r="H65" s="240"/>
      <c r="I65" s="240"/>
      <c r="J65" s="240"/>
      <c r="K65" s="240"/>
      <c r="L65" s="240"/>
      <c r="M65" s="240"/>
      <c r="N65" s="240"/>
      <c r="O65" s="240"/>
      <c r="P65" s="240"/>
      <c r="Q65" s="240"/>
      <c r="R65" s="516"/>
    </row>
    <row r="66" spans="2:18" x14ac:dyDescent="0.25">
      <c r="B66" s="245"/>
      <c r="C66" s="245"/>
      <c r="D66" s="245"/>
      <c r="E66" s="240"/>
      <c r="F66" s="134"/>
      <c r="G66" s="457"/>
      <c r="H66" s="240"/>
      <c r="I66" s="240"/>
      <c r="J66" s="240"/>
      <c r="K66" s="240"/>
      <c r="L66" s="240"/>
      <c r="M66" s="240"/>
      <c r="N66" s="240"/>
      <c r="O66" s="240"/>
      <c r="P66" s="240"/>
      <c r="Q66" s="240"/>
      <c r="R66" s="516"/>
    </row>
    <row r="67" spans="2:18" x14ac:dyDescent="0.25">
      <c r="B67" s="245"/>
      <c r="C67" s="245"/>
      <c r="D67" s="245"/>
      <c r="E67" s="240"/>
      <c r="F67" s="134"/>
      <c r="G67" s="457"/>
      <c r="H67" s="240"/>
      <c r="I67" s="240"/>
      <c r="J67" s="240"/>
      <c r="K67" s="240"/>
      <c r="L67" s="240"/>
      <c r="M67" s="240"/>
      <c r="N67" s="240"/>
      <c r="O67" s="240"/>
      <c r="P67" s="240"/>
      <c r="Q67" s="240"/>
      <c r="R67" s="516"/>
    </row>
    <row r="68" spans="2:18" x14ac:dyDescent="0.25">
      <c r="B68" s="245"/>
      <c r="C68" s="245"/>
      <c r="D68" s="245"/>
      <c r="E68" s="240"/>
      <c r="F68" s="134"/>
      <c r="G68" s="457"/>
      <c r="H68" s="240"/>
      <c r="I68" s="240"/>
      <c r="J68" s="240"/>
      <c r="K68" s="240"/>
      <c r="L68" s="240"/>
      <c r="M68" s="240"/>
      <c r="N68" s="240"/>
      <c r="O68" s="240"/>
      <c r="P68" s="240"/>
      <c r="Q68" s="240"/>
      <c r="R68" s="516"/>
    </row>
    <row r="69" spans="2:18" x14ac:dyDescent="0.25">
      <c r="B69" s="245"/>
      <c r="C69" s="245"/>
      <c r="D69" s="245"/>
      <c r="E69" s="240"/>
      <c r="F69" s="134"/>
      <c r="G69" s="457"/>
      <c r="H69" s="240"/>
      <c r="I69" s="240"/>
      <c r="J69" s="240"/>
      <c r="K69" s="240"/>
      <c r="L69" s="240"/>
      <c r="M69" s="240"/>
      <c r="N69" s="240"/>
      <c r="O69" s="240"/>
      <c r="P69" s="240"/>
      <c r="Q69" s="240"/>
      <c r="R69" s="516"/>
    </row>
    <row r="70" spans="2:18" x14ac:dyDescent="0.25">
      <c r="B70" s="245"/>
      <c r="C70" s="245"/>
      <c r="D70" s="245"/>
      <c r="E70" s="240"/>
      <c r="F70" s="134"/>
      <c r="G70" s="457"/>
      <c r="H70" s="240"/>
      <c r="I70" s="240"/>
      <c r="J70" s="240"/>
      <c r="K70" s="240"/>
      <c r="L70" s="240"/>
      <c r="M70" s="240"/>
      <c r="N70" s="240"/>
      <c r="O70" s="240"/>
      <c r="P70" s="240"/>
      <c r="Q70" s="240"/>
      <c r="R70" s="516"/>
    </row>
    <row r="71" spans="2:18" x14ac:dyDescent="0.25">
      <c r="B71" s="245"/>
      <c r="C71" s="245"/>
      <c r="D71" s="245"/>
      <c r="E71" s="240"/>
      <c r="F71" s="134"/>
      <c r="G71" s="457"/>
      <c r="H71" s="240"/>
      <c r="I71" s="240"/>
      <c r="J71" s="240"/>
      <c r="K71" s="240"/>
      <c r="L71" s="240"/>
      <c r="M71" s="240"/>
      <c r="N71" s="240"/>
      <c r="O71" s="240"/>
      <c r="P71" s="240"/>
      <c r="Q71" s="240"/>
      <c r="R71" s="516"/>
    </row>
    <row r="72" spans="2:18" x14ac:dyDescent="0.25">
      <c r="B72" s="245"/>
      <c r="C72" s="245"/>
      <c r="D72" s="245"/>
      <c r="E72" s="240"/>
      <c r="F72" s="134"/>
      <c r="G72" s="457"/>
      <c r="H72" s="240"/>
      <c r="I72" s="240"/>
      <c r="J72" s="240"/>
      <c r="K72" s="240"/>
      <c r="L72" s="240"/>
      <c r="M72" s="240"/>
      <c r="N72" s="240"/>
      <c r="O72" s="240"/>
      <c r="P72" s="240"/>
      <c r="Q72" s="240"/>
      <c r="R72" s="516"/>
    </row>
    <row r="73" spans="2:18" x14ac:dyDescent="0.25">
      <c r="B73" s="245"/>
      <c r="C73" s="245"/>
      <c r="D73" s="245"/>
      <c r="E73" s="240"/>
      <c r="F73" s="134"/>
      <c r="G73" s="457"/>
      <c r="H73" s="240"/>
      <c r="I73" s="240"/>
      <c r="J73" s="240"/>
      <c r="K73" s="240"/>
      <c r="L73" s="240"/>
      <c r="M73" s="240"/>
      <c r="N73" s="240"/>
      <c r="O73" s="240"/>
      <c r="P73" s="240"/>
      <c r="Q73" s="240"/>
      <c r="R73" s="517"/>
    </row>
    <row r="74" spans="2:18" x14ac:dyDescent="0.25">
      <c r="B74" s="245"/>
      <c r="C74" s="245"/>
      <c r="D74" s="245"/>
      <c r="E74" s="240"/>
      <c r="F74" s="134"/>
      <c r="G74" s="457"/>
      <c r="H74" s="240"/>
      <c r="I74" s="240"/>
      <c r="J74" s="240"/>
      <c r="K74" s="240"/>
      <c r="L74" s="240"/>
      <c r="M74" s="240"/>
      <c r="N74" s="240"/>
      <c r="O74" s="240"/>
      <c r="P74" s="240"/>
      <c r="Q74" s="240"/>
      <c r="R74" s="517"/>
    </row>
    <row r="75" spans="2:18" x14ac:dyDescent="0.25">
      <c r="B75" s="245"/>
      <c r="C75" s="245"/>
      <c r="D75" s="245"/>
      <c r="E75" s="240"/>
      <c r="F75" s="134"/>
      <c r="G75" s="457"/>
      <c r="H75" s="240"/>
      <c r="I75" s="240"/>
      <c r="J75" s="240"/>
      <c r="K75" s="240"/>
      <c r="L75" s="240"/>
      <c r="M75" s="240"/>
      <c r="N75" s="240"/>
      <c r="O75" s="240"/>
      <c r="P75" s="240"/>
      <c r="Q75" s="240"/>
      <c r="R75" s="516"/>
    </row>
    <row r="76" spans="2:18" x14ac:dyDescent="0.25">
      <c r="B76" s="245"/>
      <c r="C76" s="245"/>
      <c r="D76" s="245"/>
      <c r="E76" s="240"/>
      <c r="F76" s="134"/>
      <c r="G76" s="457"/>
      <c r="H76" s="240"/>
      <c r="I76" s="240"/>
      <c r="J76" s="240"/>
      <c r="K76" s="240"/>
      <c r="L76" s="240"/>
      <c r="M76" s="240"/>
      <c r="N76" s="240"/>
      <c r="O76" s="240"/>
      <c r="P76" s="240"/>
      <c r="Q76" s="240"/>
      <c r="R76" s="517"/>
    </row>
    <row r="77" spans="2:18" x14ac:dyDescent="0.25">
      <c r="B77" s="245"/>
      <c r="C77" s="245"/>
      <c r="D77" s="245"/>
      <c r="E77" s="240"/>
      <c r="F77" s="134"/>
      <c r="G77" s="457"/>
      <c r="H77" s="240"/>
      <c r="I77" s="240"/>
      <c r="J77" s="240"/>
      <c r="K77" s="240"/>
      <c r="L77" s="240"/>
      <c r="M77" s="240"/>
      <c r="N77" s="240"/>
      <c r="O77" s="240"/>
      <c r="P77" s="240"/>
      <c r="Q77" s="240"/>
      <c r="R77" s="517"/>
    </row>
    <row r="78" spans="2:18" x14ac:dyDescent="0.25">
      <c r="B78" s="245"/>
      <c r="C78" s="245"/>
      <c r="D78" s="245"/>
      <c r="E78" s="240"/>
      <c r="F78" s="134"/>
      <c r="G78" s="457"/>
      <c r="H78" s="240"/>
      <c r="I78" s="240"/>
      <c r="J78" s="240"/>
      <c r="K78" s="240"/>
      <c r="L78" s="240"/>
      <c r="M78" s="240"/>
      <c r="N78" s="240"/>
      <c r="O78" s="240"/>
      <c r="P78" s="240"/>
      <c r="Q78" s="240"/>
      <c r="R78" s="517"/>
    </row>
    <row r="79" spans="2:18" x14ac:dyDescent="0.25">
      <c r="B79" s="245"/>
      <c r="C79" s="245"/>
      <c r="D79" s="245"/>
      <c r="E79" s="240"/>
      <c r="F79" s="134"/>
      <c r="G79" s="457"/>
      <c r="H79" s="240"/>
      <c r="I79" s="240"/>
      <c r="J79" s="240"/>
      <c r="K79" s="240"/>
      <c r="L79" s="240"/>
      <c r="M79" s="240"/>
      <c r="N79" s="240"/>
      <c r="O79" s="240"/>
      <c r="P79" s="240"/>
      <c r="Q79" s="240"/>
      <c r="R79" s="517"/>
    </row>
    <row r="80" spans="2:18" x14ac:dyDescent="0.25">
      <c r="B80" s="245"/>
      <c r="C80" s="245"/>
      <c r="D80" s="245"/>
      <c r="E80" s="240"/>
      <c r="F80" s="134"/>
      <c r="G80" s="457"/>
      <c r="H80" s="240"/>
      <c r="I80" s="240"/>
      <c r="J80" s="240"/>
      <c r="K80" s="240"/>
      <c r="L80" s="240"/>
      <c r="M80" s="240"/>
      <c r="N80" s="240"/>
      <c r="O80" s="240"/>
      <c r="P80" s="240"/>
      <c r="Q80" s="240"/>
      <c r="R80" s="517"/>
    </row>
    <row r="81" spans="2:18" x14ac:dyDescent="0.25">
      <c r="B81" s="245"/>
      <c r="C81" s="245"/>
      <c r="D81" s="245"/>
      <c r="E81" s="240"/>
      <c r="F81" s="134"/>
      <c r="G81" s="457"/>
      <c r="H81" s="240"/>
      <c r="I81" s="240"/>
      <c r="J81" s="240"/>
      <c r="K81" s="240"/>
      <c r="L81" s="240"/>
      <c r="M81" s="240"/>
      <c r="N81" s="240"/>
      <c r="O81" s="240"/>
      <c r="P81" s="240"/>
      <c r="Q81" s="240"/>
      <c r="R81" s="517"/>
    </row>
    <row r="82" spans="2:18" x14ac:dyDescent="0.25">
      <c r="B82" s="245"/>
      <c r="C82" s="245"/>
      <c r="D82" s="245"/>
      <c r="E82" s="240"/>
      <c r="F82" s="134"/>
      <c r="G82" s="457"/>
      <c r="H82" s="240"/>
      <c r="I82" s="240"/>
      <c r="J82" s="240"/>
      <c r="K82" s="240"/>
      <c r="L82" s="240"/>
      <c r="M82" s="240"/>
      <c r="N82" s="240"/>
      <c r="O82" s="240"/>
      <c r="P82" s="240"/>
      <c r="Q82" s="240"/>
      <c r="R82" s="517"/>
    </row>
    <row r="83" spans="2:18" x14ac:dyDescent="0.25">
      <c r="B83" s="245"/>
      <c r="C83" s="245"/>
      <c r="D83" s="245"/>
      <c r="E83" s="240"/>
      <c r="F83" s="134"/>
      <c r="G83" s="457"/>
      <c r="H83" s="240"/>
      <c r="I83" s="240"/>
      <c r="J83" s="240"/>
      <c r="K83" s="240"/>
      <c r="L83" s="240"/>
      <c r="M83" s="240"/>
      <c r="N83" s="240"/>
      <c r="O83" s="240"/>
      <c r="P83" s="240"/>
      <c r="Q83" s="240"/>
      <c r="R83" s="517"/>
    </row>
    <row r="84" spans="2:18" x14ac:dyDescent="0.25">
      <c r="B84" s="245"/>
      <c r="C84" s="245"/>
      <c r="D84" s="245"/>
      <c r="E84" s="240"/>
      <c r="F84" s="134"/>
      <c r="G84" s="457"/>
      <c r="H84" s="240"/>
      <c r="I84" s="240"/>
      <c r="J84" s="240"/>
      <c r="K84" s="240"/>
      <c r="L84" s="240"/>
      <c r="M84" s="240"/>
      <c r="N84" s="240"/>
      <c r="O84" s="240"/>
      <c r="P84" s="240"/>
      <c r="Q84" s="240"/>
      <c r="R84" s="517"/>
    </row>
    <row r="85" spans="2:18" x14ac:dyDescent="0.25">
      <c r="B85" s="245"/>
      <c r="C85" s="245"/>
      <c r="D85" s="245"/>
      <c r="E85" s="240"/>
      <c r="F85" s="134"/>
      <c r="G85" s="457"/>
      <c r="H85" s="240"/>
      <c r="I85" s="240"/>
      <c r="J85" s="240"/>
      <c r="K85" s="240"/>
      <c r="L85" s="240"/>
      <c r="M85" s="240"/>
      <c r="N85" s="240"/>
      <c r="O85" s="240"/>
      <c r="P85" s="240"/>
      <c r="Q85" s="240"/>
      <c r="R85" s="517"/>
    </row>
    <row r="86" spans="2:18" x14ac:dyDescent="0.25">
      <c r="B86" s="245"/>
      <c r="C86" s="245"/>
      <c r="D86" s="245"/>
      <c r="E86" s="240"/>
      <c r="F86" s="134"/>
      <c r="G86" s="457"/>
      <c r="H86" s="240"/>
      <c r="I86" s="240"/>
      <c r="J86" s="240"/>
      <c r="K86" s="240"/>
      <c r="L86" s="240"/>
      <c r="M86" s="240"/>
      <c r="N86" s="240"/>
      <c r="O86" s="240"/>
      <c r="P86" s="240"/>
      <c r="Q86" s="240"/>
      <c r="R86" s="517"/>
    </row>
    <row r="87" spans="2:18" x14ac:dyDescent="0.25">
      <c r="B87" s="245"/>
      <c r="C87" s="245"/>
      <c r="D87" s="245"/>
      <c r="E87" s="240"/>
      <c r="F87" s="134"/>
      <c r="G87" s="457"/>
      <c r="H87" s="240"/>
      <c r="I87" s="240"/>
      <c r="J87" s="240"/>
      <c r="K87" s="240"/>
      <c r="L87" s="240"/>
      <c r="M87" s="240"/>
      <c r="N87" s="240"/>
      <c r="O87" s="240"/>
      <c r="P87" s="240"/>
      <c r="Q87" s="240"/>
      <c r="R87" s="517"/>
    </row>
    <row r="88" spans="2:18" x14ac:dyDescent="0.25">
      <c r="B88" s="245"/>
      <c r="C88" s="245"/>
      <c r="D88" s="245"/>
      <c r="E88" s="240"/>
      <c r="F88" s="134"/>
      <c r="G88" s="457"/>
      <c r="H88" s="240"/>
      <c r="I88" s="240"/>
      <c r="J88" s="240"/>
      <c r="K88" s="240"/>
      <c r="L88" s="240"/>
      <c r="M88" s="240"/>
      <c r="N88" s="240"/>
      <c r="O88" s="240"/>
      <c r="P88" s="240"/>
      <c r="Q88" s="240"/>
      <c r="R88" s="517"/>
    </row>
    <row r="89" spans="2:18" x14ac:dyDescent="0.25">
      <c r="B89" s="245"/>
      <c r="C89" s="245"/>
      <c r="D89" s="245"/>
      <c r="E89" s="240"/>
      <c r="F89" s="134"/>
      <c r="G89" s="457"/>
      <c r="H89" s="240"/>
      <c r="I89" s="240"/>
      <c r="J89" s="240"/>
      <c r="K89" s="240"/>
      <c r="L89" s="240"/>
      <c r="M89" s="240"/>
      <c r="N89" s="240"/>
      <c r="O89" s="240"/>
      <c r="P89" s="240"/>
      <c r="Q89" s="240"/>
      <c r="R89" s="517"/>
    </row>
    <row r="90" spans="2:18" x14ac:dyDescent="0.25">
      <c r="B90" s="245"/>
      <c r="C90" s="245"/>
      <c r="D90" s="245"/>
      <c r="E90" s="240"/>
      <c r="F90" s="134"/>
      <c r="G90" s="457"/>
      <c r="H90" s="240"/>
      <c r="I90" s="240"/>
      <c r="J90" s="240"/>
      <c r="K90" s="240"/>
      <c r="L90" s="240"/>
      <c r="M90" s="240"/>
      <c r="N90" s="240"/>
      <c r="O90" s="240"/>
      <c r="P90" s="240"/>
      <c r="Q90" s="240"/>
      <c r="R90" s="517"/>
    </row>
    <row r="91" spans="2:18" x14ac:dyDescent="0.25">
      <c r="B91" s="245"/>
      <c r="C91" s="245"/>
      <c r="D91" s="245"/>
      <c r="E91" s="240"/>
      <c r="F91" s="134"/>
      <c r="G91" s="457"/>
      <c r="H91" s="240"/>
      <c r="I91" s="240"/>
      <c r="J91" s="240"/>
      <c r="K91" s="240"/>
      <c r="L91" s="240"/>
      <c r="M91" s="240"/>
      <c r="N91" s="240"/>
      <c r="O91" s="240"/>
      <c r="P91" s="240"/>
      <c r="Q91" s="240"/>
      <c r="R91" s="517"/>
    </row>
    <row r="92" spans="2:18" x14ac:dyDescent="0.25">
      <c r="B92" s="240"/>
      <c r="C92" s="240"/>
      <c r="D92" s="240"/>
      <c r="E92" s="240"/>
      <c r="F92" s="134"/>
      <c r="G92" s="457"/>
      <c r="H92" s="240"/>
      <c r="I92" s="240"/>
      <c r="J92" s="240"/>
      <c r="K92" s="240"/>
      <c r="L92" s="240"/>
      <c r="M92" s="240"/>
      <c r="N92" s="240"/>
      <c r="O92" s="240"/>
      <c r="P92" s="240"/>
      <c r="Q92" s="240"/>
      <c r="R92" s="517"/>
    </row>
    <row r="93" spans="2:18" x14ac:dyDescent="0.25">
      <c r="B93" s="240"/>
      <c r="C93" s="240"/>
      <c r="D93" s="240"/>
      <c r="E93" s="240"/>
      <c r="F93" s="134"/>
      <c r="G93" s="457"/>
      <c r="H93" s="240"/>
      <c r="I93" s="240"/>
      <c r="J93" s="240"/>
      <c r="K93" s="240"/>
      <c r="L93" s="240"/>
      <c r="M93" s="240"/>
      <c r="N93" s="240"/>
      <c r="O93" s="240"/>
      <c r="P93" s="240"/>
      <c r="Q93" s="240"/>
      <c r="R93" s="517"/>
    </row>
    <row r="94" spans="2:18" x14ac:dyDescent="0.25">
      <c r="B94" s="240"/>
      <c r="C94" s="240"/>
      <c r="D94" s="240"/>
      <c r="E94" s="240"/>
      <c r="F94" s="134"/>
      <c r="G94" s="457"/>
      <c r="H94" s="240"/>
      <c r="I94" s="240"/>
      <c r="J94" s="240"/>
      <c r="K94" s="240"/>
      <c r="L94" s="240"/>
      <c r="M94" s="240"/>
      <c r="N94" s="240"/>
      <c r="O94" s="240"/>
      <c r="P94" s="240"/>
      <c r="Q94" s="240"/>
      <c r="R94" s="517"/>
    </row>
    <row r="95" spans="2:18" x14ac:dyDescent="0.25">
      <c r="B95" s="240"/>
      <c r="C95" s="240"/>
      <c r="D95" s="240"/>
      <c r="E95" s="240"/>
      <c r="F95" s="134"/>
      <c r="G95" s="457"/>
      <c r="H95" s="240"/>
      <c r="I95" s="240"/>
      <c r="J95" s="240"/>
      <c r="K95" s="240"/>
      <c r="L95" s="240"/>
      <c r="M95" s="240"/>
      <c r="N95" s="240"/>
      <c r="O95" s="240"/>
      <c r="P95" s="240"/>
      <c r="Q95" s="240"/>
      <c r="R95" s="517"/>
    </row>
    <row r="96" spans="2:18" x14ac:dyDescent="0.25">
      <c r="B96" s="134"/>
      <c r="C96" s="134"/>
      <c r="D96" s="240"/>
      <c r="E96" s="240"/>
      <c r="F96" s="134"/>
      <c r="G96" s="457"/>
      <c r="H96" s="240"/>
      <c r="I96" s="240"/>
      <c r="J96" s="240"/>
      <c r="K96" s="240"/>
      <c r="L96" s="240"/>
      <c r="M96" s="240"/>
      <c r="N96" s="240"/>
      <c r="O96" s="240"/>
      <c r="P96" s="240"/>
      <c r="Q96" s="240"/>
      <c r="R96" s="517"/>
    </row>
    <row r="97" spans="2:18" x14ac:dyDescent="0.25">
      <c r="B97" s="134"/>
      <c r="C97" s="327"/>
      <c r="D97" s="240"/>
      <c r="E97" s="240"/>
      <c r="F97" s="134"/>
      <c r="G97" s="457"/>
      <c r="H97" s="240"/>
      <c r="I97" s="240"/>
      <c r="J97" s="240"/>
      <c r="K97" s="240"/>
      <c r="L97" s="240"/>
      <c r="M97" s="240"/>
      <c r="N97" s="240"/>
      <c r="O97" s="240"/>
      <c r="P97" s="240"/>
      <c r="Q97" s="240"/>
      <c r="R97" s="517"/>
    </row>
    <row r="98" spans="2:18" x14ac:dyDescent="0.25">
      <c r="B98" s="240"/>
      <c r="C98" s="240"/>
      <c r="D98" s="240"/>
      <c r="E98" s="240"/>
      <c r="F98" s="134"/>
      <c r="G98" s="457"/>
      <c r="H98" s="240"/>
      <c r="I98" s="240"/>
      <c r="J98" s="240"/>
      <c r="K98" s="240"/>
      <c r="L98" s="240"/>
      <c r="M98" s="240"/>
      <c r="N98" s="240"/>
      <c r="O98" s="240"/>
      <c r="P98" s="240"/>
      <c r="Q98" s="240"/>
      <c r="R98" s="517"/>
    </row>
    <row r="99" spans="2:18" x14ac:dyDescent="0.25">
      <c r="B99" s="240"/>
      <c r="C99" s="240"/>
      <c r="D99" s="240"/>
      <c r="E99" s="240"/>
      <c r="F99" s="134"/>
      <c r="G99" s="457"/>
      <c r="H99" s="240"/>
      <c r="I99" s="240"/>
      <c r="J99" s="240"/>
      <c r="K99" s="240"/>
      <c r="L99" s="240"/>
      <c r="M99" s="240"/>
      <c r="N99" s="240"/>
      <c r="O99" s="240"/>
      <c r="P99" s="240"/>
      <c r="Q99" s="240"/>
      <c r="R99" s="517"/>
    </row>
    <row r="100" spans="2:18" x14ac:dyDescent="0.25">
      <c r="B100" s="240"/>
      <c r="C100" s="240"/>
      <c r="D100" s="240"/>
      <c r="E100" s="240"/>
      <c r="F100" s="134"/>
      <c r="G100" s="456"/>
      <c r="H100" s="240"/>
      <c r="I100" s="240"/>
      <c r="J100" s="240"/>
      <c r="K100" s="240"/>
      <c r="L100" s="240"/>
      <c r="M100" s="240"/>
      <c r="N100" s="240"/>
      <c r="O100" s="240"/>
      <c r="P100" s="240"/>
      <c r="Q100" s="240"/>
      <c r="R100" s="517"/>
    </row>
    <row r="101" spans="2:18" x14ac:dyDescent="0.25">
      <c r="B101" s="240"/>
      <c r="C101" s="240"/>
      <c r="D101" s="240"/>
      <c r="E101" s="240"/>
      <c r="F101" s="134"/>
      <c r="G101" s="456"/>
      <c r="H101" s="240"/>
      <c r="I101" s="240"/>
      <c r="J101" s="240"/>
      <c r="K101" s="240"/>
      <c r="L101" s="240"/>
      <c r="M101" s="240"/>
      <c r="N101" s="240"/>
      <c r="O101" s="240"/>
      <c r="P101" s="240"/>
      <c r="Q101" s="240"/>
      <c r="R101" s="517"/>
    </row>
    <row r="102" spans="2:18" x14ac:dyDescent="0.25">
      <c r="B102" s="134"/>
      <c r="C102" s="134"/>
      <c r="D102" s="240"/>
      <c r="E102" s="240"/>
      <c r="F102" s="134"/>
      <c r="G102" s="456"/>
      <c r="H102" s="240"/>
      <c r="I102" s="240"/>
      <c r="J102" s="240"/>
      <c r="K102" s="240"/>
      <c r="L102" s="240"/>
      <c r="M102" s="240"/>
      <c r="N102" s="240"/>
      <c r="O102" s="240"/>
      <c r="P102" s="240"/>
      <c r="Q102" s="240"/>
      <c r="R102" s="517"/>
    </row>
    <row r="103" spans="2:18" x14ac:dyDescent="0.25">
      <c r="B103" s="240"/>
      <c r="C103" s="240"/>
      <c r="D103" s="240"/>
      <c r="E103" s="240"/>
      <c r="F103" s="134"/>
      <c r="G103" s="456"/>
      <c r="H103" s="240"/>
      <c r="I103" s="240"/>
      <c r="J103" s="240"/>
      <c r="K103" s="240"/>
      <c r="L103" s="240"/>
      <c r="M103" s="240"/>
      <c r="N103" s="240"/>
      <c r="O103" s="240"/>
      <c r="P103" s="240"/>
      <c r="Q103" s="240"/>
      <c r="R103" s="512"/>
    </row>
    <row r="104" spans="2:18" x14ac:dyDescent="0.25">
      <c r="B104" s="240"/>
      <c r="C104" s="240"/>
      <c r="D104" s="240"/>
      <c r="E104" s="240"/>
      <c r="F104" s="134"/>
      <c r="G104" s="456"/>
      <c r="H104" s="240"/>
      <c r="I104" s="240"/>
      <c r="J104" s="240"/>
      <c r="K104" s="240"/>
      <c r="L104" s="240"/>
      <c r="M104" s="240"/>
      <c r="N104" s="240"/>
      <c r="O104" s="240"/>
      <c r="P104" s="240"/>
      <c r="Q104" s="240"/>
      <c r="R104" s="518"/>
    </row>
    <row r="105" spans="2:18" x14ac:dyDescent="0.25">
      <c r="B105" s="134"/>
      <c r="C105" s="134"/>
      <c r="D105" s="240"/>
      <c r="E105" s="240"/>
      <c r="F105" s="134"/>
      <c r="G105" s="456"/>
      <c r="H105" s="240"/>
      <c r="I105" s="240"/>
      <c r="J105" s="240"/>
      <c r="K105" s="240"/>
      <c r="L105" s="240"/>
      <c r="M105" s="240"/>
      <c r="N105" s="240"/>
      <c r="O105" s="240"/>
      <c r="P105" s="240"/>
      <c r="Q105" s="240"/>
      <c r="R105" s="518"/>
    </row>
    <row r="106" spans="2:18" x14ac:dyDescent="0.25">
      <c r="B106" s="240"/>
      <c r="C106" s="240"/>
      <c r="D106" s="240"/>
      <c r="E106" s="240"/>
      <c r="F106" s="134"/>
      <c r="G106" s="456"/>
      <c r="H106" s="240"/>
      <c r="I106" s="240"/>
      <c r="J106" s="240"/>
      <c r="K106" s="240"/>
      <c r="L106" s="240"/>
      <c r="M106" s="240"/>
      <c r="N106" s="240"/>
      <c r="O106" s="240"/>
      <c r="P106" s="240"/>
      <c r="Q106" s="240"/>
      <c r="R106" s="710"/>
    </row>
    <row r="107" spans="2:18" x14ac:dyDescent="0.25">
      <c r="B107" s="240"/>
      <c r="C107" s="240"/>
      <c r="D107" s="240"/>
      <c r="E107" s="240"/>
      <c r="F107" s="134"/>
      <c r="G107" s="456"/>
      <c r="H107" s="240"/>
      <c r="I107" s="240"/>
      <c r="J107" s="240"/>
      <c r="K107" s="240"/>
      <c r="L107" s="240"/>
      <c r="M107" s="240"/>
      <c r="N107" s="240"/>
      <c r="O107" s="240"/>
      <c r="P107" s="240"/>
      <c r="Q107" s="240"/>
      <c r="R107" s="710"/>
    </row>
    <row r="108" spans="2:18" x14ac:dyDescent="0.25">
      <c r="B108" s="134"/>
      <c r="C108" s="134"/>
      <c r="D108" s="240"/>
      <c r="E108" s="240"/>
      <c r="F108" s="134"/>
      <c r="G108" s="456"/>
      <c r="H108" s="240"/>
      <c r="I108" s="240"/>
      <c r="J108" s="240"/>
      <c r="K108" s="240"/>
      <c r="L108" s="240"/>
      <c r="M108" s="240"/>
      <c r="N108" s="240"/>
      <c r="O108" s="240"/>
      <c r="P108" s="240"/>
      <c r="Q108" s="240"/>
      <c r="R108" s="710"/>
    </row>
    <row r="109" spans="2:18" x14ac:dyDescent="0.25">
      <c r="B109" s="240"/>
      <c r="C109" s="240"/>
      <c r="D109" s="240"/>
      <c r="E109" s="240"/>
      <c r="F109" s="134"/>
      <c r="G109" s="456"/>
      <c r="H109" s="240"/>
      <c r="I109" s="240"/>
      <c r="J109" s="240"/>
      <c r="K109" s="240"/>
      <c r="L109" s="240"/>
      <c r="M109" s="240"/>
      <c r="N109" s="240"/>
      <c r="O109" s="240"/>
      <c r="P109" s="240"/>
      <c r="Q109" s="240"/>
      <c r="R109" s="710"/>
    </row>
    <row r="110" spans="2:18" x14ac:dyDescent="0.25">
      <c r="B110" s="240"/>
      <c r="C110" s="240"/>
      <c r="D110" s="240"/>
      <c r="E110" s="240"/>
      <c r="F110" s="134"/>
      <c r="G110" s="456"/>
      <c r="H110" s="240"/>
      <c r="I110" s="240"/>
      <c r="J110" s="240"/>
      <c r="K110" s="240"/>
      <c r="L110" s="240"/>
      <c r="M110" s="240"/>
      <c r="N110" s="240"/>
      <c r="O110" s="240"/>
      <c r="P110" s="240"/>
      <c r="Q110" s="240"/>
      <c r="R110" s="710"/>
    </row>
    <row r="111" spans="2:18" x14ac:dyDescent="0.25">
      <c r="B111" s="240"/>
      <c r="C111" s="240"/>
      <c r="D111" s="240"/>
      <c r="E111" s="240"/>
      <c r="F111" s="134"/>
      <c r="G111" s="456"/>
      <c r="H111" s="240"/>
      <c r="I111" s="240"/>
      <c r="J111" s="240"/>
      <c r="K111" s="240"/>
      <c r="L111" s="240"/>
      <c r="M111" s="240"/>
      <c r="N111" s="240"/>
      <c r="O111" s="240"/>
      <c r="P111" s="240"/>
      <c r="Q111" s="240"/>
      <c r="R111" s="710"/>
    </row>
    <row r="112" spans="2:18" x14ac:dyDescent="0.25">
      <c r="B112" s="240"/>
      <c r="C112" s="240"/>
      <c r="D112" s="240"/>
      <c r="E112" s="240"/>
      <c r="F112" s="134"/>
      <c r="G112" s="456"/>
      <c r="H112" s="240"/>
      <c r="I112" s="240"/>
      <c r="J112" s="240"/>
      <c r="K112" s="240"/>
      <c r="L112" s="240"/>
      <c r="M112" s="240"/>
      <c r="N112" s="240"/>
      <c r="O112" s="240"/>
      <c r="P112" s="240"/>
      <c r="Q112" s="240"/>
      <c r="R112" s="710"/>
    </row>
    <row r="113" spans="2:18" x14ac:dyDescent="0.25">
      <c r="B113" s="240"/>
      <c r="C113" s="240"/>
      <c r="D113" s="240"/>
      <c r="E113" s="240"/>
      <c r="F113" s="134"/>
      <c r="G113" s="456"/>
      <c r="H113" s="240"/>
      <c r="I113" s="240"/>
      <c r="J113" s="240"/>
      <c r="K113" s="240"/>
      <c r="L113" s="240"/>
      <c r="M113" s="240"/>
      <c r="N113" s="240"/>
      <c r="O113" s="240"/>
      <c r="P113" s="240"/>
      <c r="Q113" s="240"/>
      <c r="R113" s="710"/>
    </row>
    <row r="114" spans="2:18" x14ac:dyDescent="0.25">
      <c r="B114" s="240"/>
      <c r="C114" s="240"/>
      <c r="D114" s="240"/>
      <c r="E114" s="240"/>
      <c r="F114" s="134"/>
      <c r="G114" s="456"/>
      <c r="H114" s="240"/>
      <c r="I114" s="240"/>
      <c r="J114" s="240"/>
      <c r="K114" s="240"/>
      <c r="L114" s="240"/>
      <c r="M114" s="240"/>
      <c r="N114" s="240"/>
      <c r="O114" s="240"/>
      <c r="P114" s="240"/>
      <c r="Q114" s="240"/>
      <c r="R114" s="710"/>
    </row>
    <row r="115" spans="2:18" x14ac:dyDescent="0.25">
      <c r="B115" s="240"/>
      <c r="C115" s="242"/>
      <c r="D115" s="240"/>
      <c r="E115" s="240"/>
      <c r="F115" s="134"/>
      <c r="G115" s="456"/>
      <c r="H115" s="240"/>
      <c r="I115" s="240"/>
      <c r="J115" s="240"/>
      <c r="K115" s="240"/>
      <c r="L115" s="240"/>
      <c r="M115" s="240"/>
      <c r="N115" s="240"/>
      <c r="O115" s="240"/>
      <c r="P115" s="240"/>
      <c r="Q115" s="240"/>
      <c r="R115" s="710"/>
    </row>
    <row r="116" spans="2:18" x14ac:dyDescent="0.25">
      <c r="B116" s="240"/>
      <c r="C116" s="240"/>
      <c r="D116" s="240"/>
      <c r="E116" s="240"/>
      <c r="F116" s="134"/>
      <c r="G116" s="456"/>
      <c r="H116" s="240"/>
      <c r="I116" s="240"/>
      <c r="J116" s="240"/>
      <c r="K116" s="240"/>
      <c r="L116" s="240"/>
      <c r="M116" s="240"/>
      <c r="N116" s="240"/>
      <c r="O116" s="240"/>
      <c r="P116" s="240"/>
      <c r="Q116" s="240"/>
      <c r="R116" s="710"/>
    </row>
    <row r="117" spans="2:18" x14ac:dyDescent="0.25">
      <c r="B117" s="240"/>
      <c r="C117" s="240"/>
      <c r="D117" s="240"/>
      <c r="E117" s="240"/>
      <c r="F117" s="134"/>
      <c r="G117" s="456"/>
      <c r="H117" s="240"/>
      <c r="I117" s="240"/>
      <c r="J117" s="240"/>
      <c r="K117" s="240"/>
      <c r="L117" s="240"/>
      <c r="M117" s="240"/>
      <c r="N117" s="240"/>
      <c r="O117" s="240"/>
      <c r="P117" s="240"/>
      <c r="Q117" s="240"/>
      <c r="R117" s="516"/>
    </row>
    <row r="118" spans="2:18" x14ac:dyDescent="0.25">
      <c r="B118" s="240"/>
      <c r="C118" s="240"/>
      <c r="D118" s="240"/>
      <c r="E118" s="240"/>
      <c r="F118" s="134"/>
      <c r="G118" s="457"/>
      <c r="H118" s="240"/>
      <c r="I118" s="240"/>
      <c r="J118" s="240"/>
      <c r="K118" s="240"/>
      <c r="L118" s="240"/>
      <c r="M118" s="240"/>
      <c r="N118" s="240"/>
      <c r="O118" s="240"/>
      <c r="P118" s="240"/>
      <c r="Q118" s="240"/>
      <c r="R118" s="516"/>
    </row>
    <row r="119" spans="2:18" x14ac:dyDescent="0.25">
      <c r="B119" s="240"/>
      <c r="C119" s="240"/>
      <c r="D119" s="240"/>
      <c r="E119" s="240"/>
      <c r="F119" s="134"/>
      <c r="G119" s="457"/>
      <c r="H119" s="240"/>
      <c r="I119" s="240"/>
      <c r="J119" s="240"/>
      <c r="K119" s="240"/>
      <c r="L119" s="240"/>
      <c r="M119" s="240"/>
      <c r="N119" s="240"/>
      <c r="O119" s="240"/>
      <c r="P119" s="240"/>
      <c r="Q119" s="240"/>
      <c r="R119" s="516"/>
    </row>
    <row r="120" spans="2:18" x14ac:dyDescent="0.25">
      <c r="B120" s="240"/>
      <c r="C120" s="240"/>
      <c r="D120" s="240"/>
      <c r="E120" s="240"/>
      <c r="F120" s="134"/>
      <c r="G120" s="457"/>
      <c r="H120" s="240"/>
      <c r="I120" s="240"/>
      <c r="J120" s="240"/>
      <c r="K120" s="240"/>
      <c r="L120" s="240"/>
      <c r="M120" s="240"/>
      <c r="N120" s="240"/>
      <c r="O120" s="240"/>
      <c r="P120" s="240"/>
      <c r="Q120" s="240"/>
      <c r="R120" s="516"/>
    </row>
    <row r="121" spans="2:18" x14ac:dyDescent="0.25">
      <c r="B121" s="240"/>
      <c r="C121" s="240"/>
      <c r="D121" s="240"/>
      <c r="E121" s="240"/>
      <c r="F121" s="134"/>
      <c r="G121" s="457"/>
      <c r="H121" s="240"/>
      <c r="I121" s="240"/>
      <c r="J121" s="240"/>
      <c r="K121" s="240"/>
      <c r="L121" s="240"/>
      <c r="M121" s="240"/>
      <c r="N121" s="240"/>
      <c r="O121" s="240"/>
      <c r="P121" s="240"/>
      <c r="Q121" s="240"/>
      <c r="R121" s="516"/>
    </row>
    <row r="122" spans="2:18" x14ac:dyDescent="0.25">
      <c r="B122" s="240"/>
      <c r="C122" s="240"/>
      <c r="D122" s="240"/>
      <c r="E122" s="240"/>
      <c r="F122" s="134"/>
      <c r="G122" s="457"/>
      <c r="H122" s="240"/>
      <c r="I122" s="240"/>
      <c r="J122" s="240"/>
      <c r="K122" s="240"/>
      <c r="L122" s="240"/>
      <c r="M122" s="240"/>
      <c r="N122" s="240"/>
      <c r="O122" s="240"/>
      <c r="P122" s="240"/>
      <c r="Q122" s="240"/>
      <c r="R122" s="516"/>
    </row>
    <row r="123" spans="2:18" x14ac:dyDescent="0.25">
      <c r="B123" s="240"/>
      <c r="C123" s="240"/>
      <c r="D123" s="240"/>
      <c r="E123" s="240"/>
      <c r="F123" s="134"/>
      <c r="G123" s="456" t="e">
        <f>VLOOKUP(hiperlinks!H120,[5]sup_hiperlinks!$E$5:$L$40,8,0)</f>
        <v>#N/A</v>
      </c>
      <c r="H123" s="240"/>
      <c r="I123" s="240"/>
      <c r="J123" s="240"/>
      <c r="K123" s="240"/>
      <c r="L123" s="240"/>
      <c r="M123" s="240"/>
      <c r="N123" s="240"/>
      <c r="O123" s="240"/>
      <c r="P123" s="240"/>
      <c r="Q123" s="240"/>
      <c r="R123" s="516"/>
    </row>
    <row r="124" spans="2:18" x14ac:dyDescent="0.25">
      <c r="B124" s="240"/>
      <c r="C124" s="240"/>
      <c r="D124" s="240"/>
      <c r="E124" s="240"/>
      <c r="F124" s="134"/>
      <c r="G124" s="456" t="e">
        <f>VLOOKUP(hiperlinks!H121,[5]sup_hiperlinks!$E$5:$L$40,8,0)</f>
        <v>#N/A</v>
      </c>
      <c r="H124" s="240"/>
      <c r="I124" s="240"/>
      <c r="J124" s="240"/>
      <c r="K124" s="240"/>
      <c r="L124" s="240"/>
      <c r="M124" s="240"/>
      <c r="N124" s="240"/>
      <c r="O124" s="240"/>
      <c r="P124" s="240"/>
      <c r="Q124" s="240"/>
      <c r="R124" s="516"/>
    </row>
    <row r="125" spans="2:18" x14ac:dyDescent="0.25">
      <c r="B125" s="240"/>
      <c r="C125" s="240"/>
      <c r="D125" s="240"/>
      <c r="E125" s="240"/>
      <c r="F125" s="134"/>
      <c r="G125" s="456" t="e">
        <f>VLOOKUP(hiperlinks!H122,[5]sup_hiperlinks!$E$5:$L$40,8,0)</f>
        <v>#N/A</v>
      </c>
      <c r="H125" s="240"/>
      <c r="I125" s="240"/>
      <c r="J125" s="240"/>
      <c r="K125" s="240"/>
      <c r="L125" s="240"/>
      <c r="M125" s="240"/>
      <c r="N125" s="240"/>
      <c r="O125" s="240"/>
      <c r="P125" s="240"/>
      <c r="Q125" s="240"/>
      <c r="R125" s="516"/>
    </row>
    <row r="126" spans="2:18" x14ac:dyDescent="0.25">
      <c r="B126" s="240"/>
      <c r="C126" s="240"/>
      <c r="D126" s="240"/>
      <c r="E126" s="240"/>
      <c r="F126" s="134"/>
      <c r="G126" s="456" t="e">
        <f>VLOOKUP(hiperlinks!H123,[5]sup_hiperlinks!$E$5:$L$40,8,0)</f>
        <v>#N/A</v>
      </c>
      <c r="H126" s="240"/>
      <c r="I126" s="240"/>
      <c r="J126" s="240"/>
      <c r="K126" s="240"/>
      <c r="L126" s="240"/>
      <c r="M126" s="240"/>
      <c r="N126" s="240"/>
      <c r="O126" s="240"/>
      <c r="P126" s="240"/>
      <c r="Q126" s="240"/>
      <c r="R126" s="516"/>
    </row>
    <row r="127" spans="2:18" x14ac:dyDescent="0.25">
      <c r="B127" s="240"/>
      <c r="C127" s="240"/>
      <c r="D127" s="240"/>
      <c r="E127" s="240"/>
      <c r="F127" s="134"/>
      <c r="G127" s="456" t="e">
        <f>VLOOKUP(hiperlinks!H124,[5]sup_hiperlinks!$E$5:$L$40,8,0)</f>
        <v>#N/A</v>
      </c>
      <c r="H127" s="240"/>
      <c r="I127" s="240"/>
      <c r="J127" s="240"/>
      <c r="K127" s="240"/>
      <c r="L127" s="240"/>
      <c r="M127" s="240"/>
      <c r="N127" s="240"/>
      <c r="O127" s="240"/>
      <c r="P127" s="240"/>
      <c r="Q127" s="240"/>
      <c r="R127" s="516"/>
    </row>
    <row r="128" spans="2:18" x14ac:dyDescent="0.25">
      <c r="B128" s="240"/>
      <c r="C128" s="240"/>
      <c r="D128" s="240"/>
      <c r="E128" s="240"/>
      <c r="F128" s="134"/>
      <c r="G128" s="456" t="e">
        <f>VLOOKUP(hiperlinks!H125,[5]sup_hiperlinks!$E$5:$L$40,8,0)</f>
        <v>#N/A</v>
      </c>
      <c r="H128" s="240"/>
      <c r="I128" s="240"/>
      <c r="J128" s="240"/>
      <c r="K128" s="240"/>
      <c r="L128" s="240"/>
      <c r="M128" s="240"/>
      <c r="N128" s="240"/>
      <c r="O128" s="240"/>
      <c r="P128" s="240"/>
      <c r="Q128" s="240"/>
      <c r="R128" s="516"/>
    </row>
    <row r="129" spans="2:18" x14ac:dyDescent="0.25">
      <c r="B129" s="240"/>
      <c r="C129" s="240"/>
      <c r="D129" s="240"/>
      <c r="E129" s="240"/>
      <c r="F129" s="134"/>
      <c r="G129" s="456" t="e">
        <f>VLOOKUP(hiperlinks!H126,[5]sup_hiperlinks!$E$5:$L$40,8,0)</f>
        <v>#N/A</v>
      </c>
      <c r="H129" s="240"/>
      <c r="I129" s="240"/>
      <c r="J129" s="240"/>
      <c r="K129" s="240"/>
      <c r="L129" s="240"/>
      <c r="M129" s="240"/>
      <c r="N129" s="240"/>
      <c r="O129" s="240"/>
      <c r="P129" s="240"/>
      <c r="Q129" s="240"/>
      <c r="R129" s="516"/>
    </row>
    <row r="130" spans="2:18" x14ac:dyDescent="0.25">
      <c r="B130" s="240"/>
      <c r="C130" s="240"/>
      <c r="D130" s="240"/>
      <c r="E130" s="240"/>
      <c r="F130" s="134"/>
      <c r="G130" s="456" t="e">
        <f>VLOOKUP(hiperlinks!H127,[5]sup_hiperlinks!$E$5:$L$40,8,0)</f>
        <v>#N/A</v>
      </c>
      <c r="H130" s="240"/>
      <c r="I130" s="240"/>
      <c r="J130" s="240"/>
      <c r="K130" s="240"/>
      <c r="L130" s="240"/>
      <c r="M130" s="240"/>
      <c r="N130" s="240"/>
      <c r="O130" s="240"/>
      <c r="P130" s="240"/>
      <c r="Q130" s="240"/>
      <c r="R130" s="516"/>
    </row>
    <row r="131" spans="2:18" x14ac:dyDescent="0.25">
      <c r="B131" s="240"/>
      <c r="C131" s="240"/>
      <c r="D131" s="240"/>
      <c r="E131" s="240"/>
      <c r="F131" s="134"/>
      <c r="G131" s="456" t="e">
        <f>VLOOKUP(hiperlinks!H128,[5]sup_hiperlinks!$E$5:$L$40,8,0)</f>
        <v>#N/A</v>
      </c>
      <c r="H131" s="240"/>
      <c r="I131" s="240"/>
      <c r="J131" s="240"/>
      <c r="K131" s="240"/>
      <c r="L131" s="240"/>
      <c r="M131" s="240"/>
      <c r="N131" s="240"/>
      <c r="O131" s="240"/>
      <c r="P131" s="240"/>
      <c r="Q131" s="240"/>
      <c r="R131" s="516"/>
    </row>
    <row r="132" spans="2:18" x14ac:dyDescent="0.25">
      <c r="B132" s="240"/>
      <c r="C132" s="240"/>
      <c r="D132" s="240"/>
      <c r="E132" s="240"/>
      <c r="F132" s="134"/>
      <c r="G132" s="456" t="e">
        <f>VLOOKUP(hiperlinks!H129,[5]sup_hiperlinks!$E$5:$L$40,8,0)</f>
        <v>#N/A</v>
      </c>
      <c r="H132" s="240"/>
      <c r="I132" s="240"/>
      <c r="J132" s="240"/>
      <c r="K132" s="240"/>
      <c r="L132" s="240"/>
      <c r="M132" s="240"/>
      <c r="N132" s="240"/>
      <c r="O132" s="240"/>
      <c r="P132" s="240"/>
      <c r="Q132" s="240"/>
      <c r="R132" s="516"/>
    </row>
    <row r="133" spans="2:18" x14ac:dyDescent="0.25">
      <c r="B133" s="240"/>
      <c r="C133" s="240"/>
      <c r="D133" s="240"/>
      <c r="E133" s="240"/>
      <c r="F133" s="134"/>
      <c r="G133" s="456" t="e">
        <f>VLOOKUP(hiperlinks!H130,[5]sup_hiperlinks!$E$5:$L$40,8,0)</f>
        <v>#N/A</v>
      </c>
      <c r="H133" s="240"/>
      <c r="I133" s="240"/>
      <c r="J133" s="240"/>
      <c r="K133" s="240"/>
      <c r="L133" s="240"/>
      <c r="M133" s="240"/>
      <c r="N133" s="240"/>
      <c r="O133" s="240"/>
      <c r="P133" s="240"/>
      <c r="Q133" s="240"/>
      <c r="R133" s="516"/>
    </row>
    <row r="134" spans="2:18" x14ac:dyDescent="0.25">
      <c r="B134" s="240"/>
      <c r="C134" s="240"/>
      <c r="D134" s="240"/>
      <c r="E134" s="240"/>
      <c r="F134" s="134"/>
      <c r="G134" s="456" t="e">
        <f>VLOOKUP(hiperlinks!H131,[5]sup_hiperlinks!$E$5:$L$40,8,0)</f>
        <v>#N/A</v>
      </c>
      <c r="H134" s="240"/>
      <c r="I134" s="240"/>
      <c r="J134" s="240"/>
      <c r="K134" s="240"/>
      <c r="L134" s="240"/>
      <c r="M134" s="240"/>
      <c r="N134" s="240"/>
      <c r="O134" s="240"/>
      <c r="P134" s="240"/>
      <c r="Q134" s="240"/>
      <c r="R134" s="516"/>
    </row>
    <row r="135" spans="2:18" x14ac:dyDescent="0.25">
      <c r="B135" s="240"/>
      <c r="C135" s="240"/>
      <c r="D135" s="240"/>
      <c r="E135" s="240"/>
      <c r="F135" s="134"/>
      <c r="G135" s="456" t="e">
        <f>VLOOKUP(hiperlinks!H132,[5]sup_hiperlinks!$E$5:$L$40,8,0)</f>
        <v>#N/A</v>
      </c>
      <c r="H135" s="240"/>
      <c r="I135" s="240"/>
      <c r="J135" s="240"/>
      <c r="K135" s="240"/>
      <c r="L135" s="240"/>
      <c r="M135" s="240"/>
      <c r="N135" s="240"/>
      <c r="O135" s="240"/>
      <c r="P135" s="240"/>
      <c r="Q135" s="240"/>
      <c r="R135" s="516"/>
    </row>
    <row r="136" spans="2:18" x14ac:dyDescent="0.25">
      <c r="B136" s="240"/>
      <c r="C136" s="240"/>
      <c r="D136" s="240"/>
      <c r="E136" s="240"/>
      <c r="F136" s="134"/>
      <c r="G136" s="456" t="e">
        <f>VLOOKUP(hiperlinks!H133,[5]sup_hiperlinks!$E$5:$L$40,8,0)</f>
        <v>#N/A</v>
      </c>
      <c r="H136" s="240"/>
      <c r="I136" s="240"/>
      <c r="J136" s="240"/>
      <c r="K136" s="240"/>
      <c r="L136" s="240"/>
      <c r="M136" s="240"/>
      <c r="N136" s="240"/>
      <c r="O136" s="240"/>
      <c r="P136" s="240"/>
      <c r="Q136" s="240"/>
      <c r="R136" s="512"/>
    </row>
    <row r="137" spans="2:18" x14ac:dyDescent="0.25">
      <c r="B137" s="240"/>
      <c r="C137" s="240"/>
      <c r="D137" s="240"/>
      <c r="E137" s="240"/>
      <c r="F137" s="134"/>
      <c r="G137" s="456" t="e">
        <f>VLOOKUP(hiperlinks!H134,[5]sup_hiperlinks!$E$5:$L$40,8,0)</f>
        <v>#N/A</v>
      </c>
      <c r="H137" s="240"/>
      <c r="I137" s="240"/>
      <c r="J137" s="240"/>
      <c r="K137" s="240"/>
      <c r="L137" s="240"/>
      <c r="M137" s="240"/>
      <c r="N137" s="240"/>
      <c r="O137" s="240"/>
      <c r="P137" s="240"/>
      <c r="Q137" s="240"/>
      <c r="R137" s="516"/>
    </row>
    <row r="138" spans="2:18" x14ac:dyDescent="0.25">
      <c r="B138" s="240"/>
      <c r="C138" s="240"/>
      <c r="D138" s="240"/>
      <c r="E138" s="240"/>
      <c r="F138" s="134"/>
      <c r="G138" s="456" t="e">
        <f>VLOOKUP(hiperlinks!H135,[5]sup_hiperlinks!$E$5:$L$40,8,0)</f>
        <v>#N/A</v>
      </c>
      <c r="H138" s="240"/>
      <c r="I138" s="240"/>
      <c r="J138" s="240"/>
      <c r="K138" s="240"/>
      <c r="L138" s="240"/>
      <c r="M138" s="240"/>
      <c r="N138" s="240"/>
      <c r="O138" s="240"/>
      <c r="P138" s="240"/>
      <c r="Q138" s="240"/>
      <c r="R138" s="516"/>
    </row>
    <row r="139" spans="2:18" x14ac:dyDescent="0.25">
      <c r="B139" s="240"/>
      <c r="C139" s="240"/>
      <c r="D139" s="240"/>
      <c r="E139" s="240"/>
      <c r="F139" s="134"/>
      <c r="G139" s="458"/>
      <c r="H139" s="240"/>
      <c r="I139" s="240"/>
      <c r="J139" s="240"/>
      <c r="K139" s="240"/>
      <c r="L139" s="240"/>
      <c r="M139" s="240"/>
      <c r="N139" s="240"/>
      <c r="O139" s="240"/>
      <c r="P139" s="240"/>
      <c r="Q139" s="240"/>
      <c r="R139" s="516"/>
    </row>
    <row r="140" spans="2:18" x14ac:dyDescent="0.25">
      <c r="B140" s="240"/>
      <c r="C140" s="240"/>
      <c r="D140" s="240"/>
      <c r="E140" s="240"/>
      <c r="F140" s="134"/>
      <c r="G140" s="458"/>
      <c r="H140" s="240"/>
      <c r="I140" s="240"/>
      <c r="J140" s="240"/>
      <c r="K140" s="240"/>
      <c r="L140" s="240"/>
      <c r="M140" s="240"/>
      <c r="N140" s="240"/>
      <c r="O140" s="240"/>
      <c r="P140" s="240"/>
      <c r="Q140" s="240"/>
      <c r="R140" s="512"/>
    </row>
    <row r="141" spans="2:18" x14ac:dyDescent="0.25">
      <c r="B141" s="240"/>
      <c r="C141" s="240"/>
      <c r="D141" s="240"/>
      <c r="E141" s="240"/>
      <c r="F141" s="134"/>
      <c r="G141" s="459"/>
      <c r="H141" s="240"/>
      <c r="I141" s="240"/>
      <c r="J141" s="240"/>
      <c r="K141" s="240"/>
      <c r="L141" s="240"/>
      <c r="M141" s="240"/>
      <c r="N141" s="240"/>
      <c r="O141" s="240"/>
      <c r="P141" s="240"/>
      <c r="Q141" s="240"/>
      <c r="R141" s="512"/>
    </row>
    <row r="142" spans="2:18" x14ac:dyDescent="0.25">
      <c r="B142" s="240"/>
      <c r="C142" s="240"/>
      <c r="D142" s="240"/>
      <c r="E142" s="240"/>
      <c r="F142" s="134"/>
      <c r="G142" s="459"/>
      <c r="H142" s="240"/>
      <c r="I142" s="240"/>
      <c r="J142" s="240"/>
      <c r="K142" s="240"/>
      <c r="L142" s="240"/>
      <c r="M142" s="240"/>
      <c r="N142" s="240"/>
      <c r="O142" s="240"/>
      <c r="P142" s="240"/>
      <c r="Q142" s="240"/>
      <c r="R142" s="512"/>
    </row>
    <row r="143" spans="2:18" x14ac:dyDescent="0.25">
      <c r="B143" s="240"/>
      <c r="C143" s="240"/>
      <c r="D143" s="240"/>
      <c r="E143" s="240"/>
      <c r="F143" s="134"/>
      <c r="G143" s="459"/>
      <c r="H143" s="240"/>
      <c r="I143" s="240"/>
      <c r="J143" s="240"/>
      <c r="K143" s="240"/>
      <c r="L143" s="240"/>
      <c r="M143" s="240"/>
      <c r="N143" s="240"/>
      <c r="O143" s="240"/>
      <c r="P143" s="240"/>
      <c r="Q143" s="240"/>
      <c r="R143" s="512"/>
    </row>
    <row r="144" spans="2:18" x14ac:dyDescent="0.25">
      <c r="B144" s="240"/>
      <c r="C144" s="240"/>
      <c r="D144" s="240"/>
      <c r="E144" s="240"/>
      <c r="F144" s="134"/>
      <c r="G144" s="459"/>
      <c r="H144" s="240"/>
      <c r="I144" s="240"/>
      <c r="J144" s="240"/>
      <c r="K144" s="240"/>
      <c r="L144" s="240"/>
      <c r="M144" s="240"/>
      <c r="N144" s="240"/>
      <c r="O144" s="240"/>
      <c r="P144" s="240"/>
      <c r="Q144" s="240"/>
      <c r="R144" s="985"/>
    </row>
    <row r="145" spans="2:18" x14ac:dyDescent="0.25">
      <c r="B145" s="240"/>
      <c r="C145" s="240"/>
      <c r="D145" s="240"/>
      <c r="E145" s="240"/>
      <c r="F145" s="134"/>
      <c r="G145" s="459"/>
      <c r="H145" s="240"/>
      <c r="I145" s="240"/>
      <c r="J145" s="240"/>
      <c r="K145" s="240"/>
      <c r="L145" s="240"/>
      <c r="M145" s="240"/>
      <c r="N145" s="240"/>
      <c r="O145" s="240"/>
      <c r="P145" s="240"/>
      <c r="Q145" s="240"/>
      <c r="R145" s="710"/>
    </row>
    <row r="146" spans="2:18" x14ac:dyDescent="0.25">
      <c r="B146" s="240"/>
      <c r="C146" s="240"/>
      <c r="D146" s="240"/>
      <c r="E146" s="240"/>
      <c r="F146" s="134"/>
      <c r="G146" s="459"/>
      <c r="H146" s="240"/>
      <c r="I146" s="240"/>
      <c r="J146" s="240"/>
      <c r="K146" s="240"/>
      <c r="L146" s="240"/>
      <c r="M146" s="240"/>
      <c r="N146" s="240"/>
      <c r="O146" s="240"/>
      <c r="P146" s="240"/>
      <c r="Q146" s="240"/>
      <c r="R146" s="710"/>
    </row>
    <row r="147" spans="2:18" x14ac:dyDescent="0.25">
      <c r="B147" s="240"/>
      <c r="C147" s="240"/>
      <c r="D147" s="240"/>
      <c r="E147" s="240"/>
      <c r="F147" s="134"/>
      <c r="G147" s="459"/>
      <c r="H147" s="240"/>
      <c r="I147" s="240"/>
      <c r="J147" s="240"/>
      <c r="K147" s="240"/>
      <c r="L147" s="240"/>
      <c r="M147" s="240"/>
      <c r="N147" s="240"/>
      <c r="O147" s="240"/>
      <c r="P147" s="240"/>
      <c r="Q147" s="240"/>
      <c r="R147" s="710"/>
    </row>
    <row r="148" spans="2:18" x14ac:dyDescent="0.25">
      <c r="B148" s="240"/>
      <c r="C148" s="240"/>
      <c r="D148" s="240"/>
      <c r="E148" s="240"/>
      <c r="F148" s="134"/>
      <c r="G148" s="459"/>
      <c r="H148" s="240"/>
      <c r="I148" s="240"/>
      <c r="J148" s="240"/>
      <c r="K148" s="240"/>
      <c r="L148" s="240"/>
      <c r="M148" s="240"/>
      <c r="N148" s="240"/>
      <c r="O148" s="240"/>
      <c r="P148" s="240"/>
      <c r="Q148" s="240"/>
      <c r="R148" s="710"/>
    </row>
    <row r="149" spans="2:18" x14ac:dyDescent="0.25">
      <c r="B149" s="240"/>
      <c r="C149" s="240"/>
      <c r="D149" s="240"/>
      <c r="E149" s="240"/>
      <c r="F149" s="134"/>
      <c r="G149" s="459"/>
      <c r="H149" s="240"/>
      <c r="I149" s="240"/>
      <c r="J149" s="240"/>
      <c r="K149" s="240"/>
      <c r="L149" s="240"/>
      <c r="M149" s="240"/>
      <c r="N149" s="240"/>
      <c r="O149" s="240"/>
      <c r="P149" s="240"/>
      <c r="Q149" s="240"/>
      <c r="R149" s="710"/>
    </row>
    <row r="150" spans="2:18" x14ac:dyDescent="0.25">
      <c r="B150" s="240"/>
      <c r="C150" s="240"/>
      <c r="D150" s="240"/>
      <c r="E150" s="240"/>
      <c r="F150" s="134"/>
      <c r="G150" s="459"/>
      <c r="H150" s="240"/>
      <c r="I150" s="240"/>
      <c r="J150" s="240"/>
      <c r="K150" s="240"/>
      <c r="L150" s="240"/>
      <c r="M150" s="240"/>
      <c r="N150" s="240"/>
      <c r="O150" s="240"/>
      <c r="P150" s="240"/>
      <c r="Q150" s="240"/>
      <c r="R150" s="710"/>
    </row>
    <row r="151" spans="2:18" x14ac:dyDescent="0.25">
      <c r="B151" s="240"/>
      <c r="C151" s="240"/>
      <c r="D151" s="240"/>
      <c r="E151" s="240"/>
      <c r="F151" s="134"/>
      <c r="G151" s="459"/>
      <c r="H151" s="240"/>
      <c r="I151" s="240"/>
      <c r="J151" s="240"/>
      <c r="K151" s="240"/>
      <c r="L151" s="240"/>
      <c r="M151" s="240"/>
      <c r="N151" s="240"/>
      <c r="O151" s="240"/>
      <c r="P151" s="240"/>
      <c r="Q151" s="240"/>
      <c r="R151" s="710"/>
    </row>
    <row r="152" spans="2:18" x14ac:dyDescent="0.25">
      <c r="B152" s="240"/>
      <c r="C152" s="240"/>
      <c r="D152" s="240"/>
      <c r="E152" s="240"/>
      <c r="F152" s="134"/>
      <c r="G152" s="459"/>
      <c r="H152" s="240"/>
      <c r="I152" s="240"/>
      <c r="J152" s="240"/>
      <c r="K152" s="240"/>
      <c r="L152" s="240"/>
      <c r="M152" s="240"/>
      <c r="N152" s="240"/>
      <c r="O152" s="240"/>
      <c r="P152" s="240"/>
      <c r="Q152" s="240"/>
      <c r="R152" s="494"/>
    </row>
    <row r="153" spans="2:18" x14ac:dyDescent="0.25">
      <c r="B153" s="240"/>
      <c r="C153" s="240"/>
      <c r="D153" s="240"/>
      <c r="E153" s="240"/>
      <c r="F153" s="134"/>
      <c r="G153" s="459"/>
      <c r="H153" s="240"/>
      <c r="I153" s="240"/>
      <c r="J153" s="240"/>
      <c r="K153" s="240"/>
      <c r="L153" s="240"/>
      <c r="M153" s="240"/>
      <c r="N153" s="240"/>
      <c r="O153" s="240"/>
      <c r="P153" s="240"/>
      <c r="Q153" s="240"/>
      <c r="R153" s="494"/>
    </row>
    <row r="154" spans="2:18" x14ac:dyDescent="0.25">
      <c r="B154" s="240"/>
      <c r="C154" s="240"/>
      <c r="D154" s="240"/>
      <c r="E154" s="240"/>
      <c r="F154" s="134"/>
      <c r="G154" s="459"/>
      <c r="H154" s="240"/>
      <c r="I154" s="240"/>
      <c r="J154" s="240"/>
      <c r="K154" s="240"/>
      <c r="L154" s="240"/>
      <c r="M154" s="240"/>
      <c r="N154" s="240"/>
      <c r="O154" s="240"/>
      <c r="P154" s="240"/>
      <c r="Q154" s="240"/>
      <c r="R154" s="494"/>
    </row>
    <row r="155" spans="2:18" x14ac:dyDescent="0.25">
      <c r="B155" s="240"/>
      <c r="C155" s="240"/>
      <c r="D155" s="240"/>
      <c r="E155" s="240"/>
      <c r="F155" s="134"/>
      <c r="G155" s="459"/>
      <c r="H155" s="240"/>
      <c r="I155" s="240"/>
      <c r="J155" s="240"/>
      <c r="K155" s="240"/>
      <c r="L155" s="240"/>
      <c r="M155" s="240"/>
      <c r="N155" s="240"/>
      <c r="O155" s="240"/>
      <c r="P155" s="240"/>
      <c r="Q155" s="240"/>
      <c r="R155" s="494"/>
    </row>
    <row r="156" spans="2:18" x14ac:dyDescent="0.25">
      <c r="B156" s="240"/>
      <c r="C156" s="240"/>
      <c r="D156" s="240"/>
      <c r="E156" s="240"/>
      <c r="F156" s="134"/>
      <c r="G156" s="459"/>
      <c r="H156" s="240"/>
      <c r="I156" s="240"/>
      <c r="J156" s="240"/>
      <c r="K156" s="240"/>
      <c r="L156" s="240"/>
      <c r="M156" s="240"/>
      <c r="N156" s="240"/>
      <c r="O156" s="240"/>
      <c r="P156" s="240"/>
      <c r="Q156" s="240"/>
      <c r="R156" s="494"/>
    </row>
    <row r="157" spans="2:18" x14ac:dyDescent="0.25">
      <c r="B157" s="240"/>
      <c r="C157" s="240"/>
      <c r="D157" s="240"/>
      <c r="E157" s="240"/>
      <c r="F157" s="134"/>
      <c r="G157" s="459"/>
      <c r="H157" s="240"/>
      <c r="I157" s="240"/>
      <c r="J157" s="240"/>
      <c r="K157" s="240"/>
      <c r="L157" s="240"/>
      <c r="M157" s="240"/>
      <c r="N157" s="240"/>
      <c r="O157" s="240"/>
      <c r="P157" s="240"/>
      <c r="Q157" s="240"/>
      <c r="R157" s="494"/>
    </row>
    <row r="158" spans="2:18" x14ac:dyDescent="0.25">
      <c r="B158" s="240"/>
      <c r="C158" s="240"/>
      <c r="D158" s="240"/>
      <c r="E158" s="240"/>
      <c r="F158" s="134"/>
      <c r="G158" s="459"/>
      <c r="H158" s="240"/>
      <c r="I158" s="240"/>
      <c r="J158" s="240"/>
      <c r="K158" s="240"/>
      <c r="L158" s="240"/>
      <c r="M158" s="240"/>
      <c r="N158" s="240"/>
      <c r="O158" s="240"/>
      <c r="P158" s="240"/>
      <c r="Q158" s="240"/>
      <c r="R158" s="494"/>
    </row>
    <row r="159" spans="2:18" x14ac:dyDescent="0.25">
      <c r="B159" s="240"/>
      <c r="C159" s="240"/>
      <c r="D159" s="240"/>
      <c r="E159" s="240"/>
      <c r="F159" s="134"/>
      <c r="G159" s="459"/>
      <c r="H159" s="240"/>
      <c r="I159" s="240"/>
      <c r="J159" s="240"/>
      <c r="K159" s="240"/>
      <c r="L159" s="240"/>
      <c r="M159" s="240"/>
      <c r="N159" s="240"/>
      <c r="O159" s="240"/>
      <c r="P159" s="240"/>
      <c r="Q159" s="240"/>
      <c r="R159" s="710"/>
    </row>
    <row r="160" spans="2:18" x14ac:dyDescent="0.25">
      <c r="B160" s="240"/>
      <c r="C160" s="240"/>
      <c r="D160" s="240"/>
      <c r="E160" s="240"/>
      <c r="F160" s="240"/>
      <c r="G160" s="460"/>
      <c r="H160" s="240"/>
      <c r="I160" s="240"/>
      <c r="J160" s="240"/>
      <c r="K160" s="240"/>
      <c r="L160" s="240"/>
      <c r="M160" s="240"/>
      <c r="N160" s="240"/>
      <c r="O160" s="240"/>
      <c r="P160" s="240"/>
      <c r="Q160" s="240"/>
      <c r="R160" s="710"/>
    </row>
    <row r="161" spans="2:18" x14ac:dyDescent="0.25">
      <c r="B161" s="240"/>
      <c r="C161" s="240"/>
      <c r="D161" s="240"/>
      <c r="E161" s="240"/>
      <c r="F161" s="240"/>
      <c r="G161" s="460"/>
      <c r="H161" s="240"/>
      <c r="I161" s="240"/>
      <c r="J161" s="240"/>
      <c r="K161" s="240"/>
      <c r="L161" s="240"/>
      <c r="M161" s="240"/>
      <c r="N161" s="240"/>
      <c r="O161" s="240"/>
      <c r="P161" s="240"/>
      <c r="Q161" s="240"/>
      <c r="R161" s="710"/>
    </row>
    <row r="162" spans="2:18" x14ac:dyDescent="0.25">
      <c r="B162" s="240"/>
      <c r="C162" s="240"/>
      <c r="D162" s="240"/>
      <c r="E162" s="240"/>
      <c r="F162" s="240"/>
      <c r="G162" s="460"/>
      <c r="H162" s="240"/>
      <c r="I162" s="240"/>
      <c r="J162" s="240"/>
      <c r="K162" s="240"/>
      <c r="L162" s="240"/>
      <c r="M162" s="240"/>
      <c r="N162" s="240"/>
      <c r="O162" s="240"/>
      <c r="P162" s="240"/>
      <c r="Q162" s="240" t="s">
        <v>1655</v>
      </c>
      <c r="R162" s="986" t="s">
        <v>1606</v>
      </c>
    </row>
    <row r="163" spans="2:18" x14ac:dyDescent="0.25">
      <c r="B163" s="240"/>
      <c r="C163" s="240"/>
      <c r="D163" s="240"/>
      <c r="E163" s="240"/>
      <c r="F163" s="240"/>
      <c r="G163" s="460"/>
      <c r="H163" s="240"/>
      <c r="I163" s="240"/>
      <c r="J163" s="240"/>
      <c r="K163" s="240"/>
      <c r="L163" s="240"/>
      <c r="M163" s="240"/>
      <c r="N163" s="240"/>
      <c r="O163" s="240"/>
      <c r="P163" s="240"/>
      <c r="Q163" s="240"/>
      <c r="R163" s="710"/>
    </row>
    <row r="164" spans="2:18" x14ac:dyDescent="0.25">
      <c r="B164" s="240"/>
      <c r="C164" s="240"/>
      <c r="D164" s="240"/>
      <c r="E164" s="240"/>
      <c r="F164" s="240"/>
      <c r="G164" s="460"/>
      <c r="H164" s="240"/>
      <c r="I164" s="240"/>
      <c r="J164" s="240"/>
      <c r="K164" s="240"/>
      <c r="L164" s="240"/>
      <c r="M164" s="240"/>
      <c r="N164" s="240"/>
      <c r="O164" s="240"/>
      <c r="P164" s="240"/>
      <c r="Q164" s="240"/>
      <c r="R164" s="710"/>
    </row>
    <row r="165" spans="2:18" x14ac:dyDescent="0.25">
      <c r="B165" s="240"/>
      <c r="C165" s="240"/>
      <c r="D165" s="240"/>
      <c r="E165" s="240"/>
      <c r="F165" s="240"/>
      <c r="G165" s="460"/>
      <c r="H165" s="240"/>
      <c r="I165" s="240"/>
      <c r="J165" s="240"/>
      <c r="K165" s="240"/>
      <c r="L165" s="240"/>
      <c r="M165" s="240"/>
      <c r="N165" s="240"/>
      <c r="O165" s="240"/>
      <c r="P165" s="240"/>
      <c r="Q165" s="240"/>
      <c r="R165" s="710"/>
    </row>
    <row r="166" spans="2:18" x14ac:dyDescent="0.25">
      <c r="B166" s="240"/>
      <c r="C166" s="240"/>
      <c r="D166" s="240"/>
      <c r="E166" s="240"/>
      <c r="F166" s="240"/>
      <c r="G166" s="460"/>
      <c r="H166" s="240"/>
      <c r="I166" s="240"/>
      <c r="J166" s="240"/>
      <c r="K166" s="240"/>
      <c r="L166" s="240"/>
      <c r="M166" s="240"/>
      <c r="N166" s="240"/>
      <c r="O166" s="240"/>
      <c r="P166" s="240"/>
      <c r="Q166" s="240"/>
      <c r="R166" s="710"/>
    </row>
    <row r="167" spans="2:18" x14ac:dyDescent="0.25">
      <c r="B167" s="240"/>
      <c r="C167" s="240"/>
      <c r="D167" s="240"/>
      <c r="E167" s="240"/>
      <c r="F167" s="240"/>
      <c r="G167" s="460"/>
      <c r="H167" s="240"/>
      <c r="I167" s="240"/>
      <c r="J167" s="240"/>
      <c r="K167" s="240"/>
      <c r="L167" s="240"/>
      <c r="M167" s="240"/>
      <c r="N167" s="240"/>
      <c r="O167" s="240"/>
      <c r="P167" s="240"/>
      <c r="Q167" s="240"/>
      <c r="R167" s="710"/>
    </row>
    <row r="168" spans="2:18" x14ac:dyDescent="0.25">
      <c r="B168" s="240"/>
      <c r="C168" s="240"/>
      <c r="D168" s="240"/>
      <c r="E168" s="240"/>
      <c r="F168" s="240"/>
      <c r="G168" s="460"/>
      <c r="H168" s="240"/>
      <c r="I168" s="240"/>
      <c r="J168" s="240"/>
      <c r="K168" s="240"/>
      <c r="L168" s="240"/>
      <c r="M168" s="240"/>
      <c r="N168" s="240"/>
      <c r="O168" s="240"/>
      <c r="P168" s="240"/>
      <c r="Q168" s="240"/>
      <c r="R168" s="710"/>
    </row>
    <row r="169" spans="2:18" x14ac:dyDescent="0.25">
      <c r="B169" s="240"/>
      <c r="C169" s="240"/>
      <c r="D169" s="240"/>
      <c r="E169" s="240"/>
      <c r="F169" s="240"/>
      <c r="G169" s="460"/>
      <c r="H169" s="240"/>
      <c r="I169" s="240"/>
      <c r="J169" s="240"/>
      <c r="K169" s="240"/>
      <c r="L169" s="240"/>
      <c r="M169" s="240"/>
      <c r="N169" s="240"/>
      <c r="O169" s="240"/>
      <c r="P169" s="240"/>
      <c r="Q169" s="240" t="s">
        <v>1656</v>
      </c>
      <c r="R169" s="987" t="s">
        <v>1212</v>
      </c>
    </row>
    <row r="170" spans="2:18" x14ac:dyDescent="0.25">
      <c r="B170" s="240"/>
      <c r="C170" s="240"/>
      <c r="D170" s="240"/>
      <c r="E170" s="240"/>
      <c r="F170" s="240"/>
      <c r="G170" s="460"/>
      <c r="H170" s="240"/>
      <c r="I170" s="240"/>
      <c r="J170" s="240"/>
      <c r="K170" s="240"/>
      <c r="L170" s="240"/>
      <c r="M170" s="240"/>
      <c r="N170" s="240"/>
      <c r="O170" s="240"/>
      <c r="P170" s="240"/>
      <c r="Q170" s="240" t="s">
        <v>1657</v>
      </c>
      <c r="R170" s="498" t="s">
        <v>1392</v>
      </c>
    </row>
    <row r="171" spans="2:18" x14ac:dyDescent="0.25">
      <c r="B171" s="240"/>
      <c r="C171" s="240"/>
      <c r="D171" s="240"/>
      <c r="E171" s="240"/>
      <c r="F171" s="240"/>
      <c r="G171" s="460"/>
      <c r="H171" s="240"/>
      <c r="I171" s="240"/>
      <c r="J171" s="240"/>
      <c r="K171" s="240"/>
      <c r="L171" s="240"/>
      <c r="M171" s="240"/>
      <c r="N171" s="240"/>
      <c r="O171" s="240"/>
      <c r="P171" s="240"/>
      <c r="Q171" s="240" t="s">
        <v>1658</v>
      </c>
      <c r="R171" s="494" t="s">
        <v>1394</v>
      </c>
    </row>
    <row r="172" spans="2:18" x14ac:dyDescent="0.25">
      <c r="B172" s="240"/>
      <c r="C172" s="240"/>
      <c r="D172" s="240"/>
      <c r="E172" s="240"/>
      <c r="F172" s="240"/>
      <c r="G172" s="460"/>
      <c r="H172" s="240"/>
      <c r="I172" s="240"/>
      <c r="J172" s="240"/>
      <c r="K172" s="240"/>
      <c r="L172" s="240"/>
      <c r="M172" s="240"/>
      <c r="N172" s="240"/>
      <c r="O172" s="240"/>
      <c r="P172" s="240"/>
      <c r="Q172" s="240" t="s">
        <v>1659</v>
      </c>
      <c r="R172" s="494" t="s">
        <v>1420</v>
      </c>
    </row>
    <row r="173" spans="2:18" x14ac:dyDescent="0.25">
      <c r="B173" s="240"/>
      <c r="C173" s="240"/>
      <c r="D173" s="240"/>
      <c r="E173" s="240"/>
      <c r="F173" s="240"/>
      <c r="G173" s="460"/>
      <c r="H173" s="240"/>
      <c r="I173" s="240"/>
      <c r="J173" s="240"/>
      <c r="K173" s="240"/>
      <c r="L173" s="240"/>
      <c r="M173" s="240"/>
      <c r="N173" s="240"/>
      <c r="O173" s="240"/>
      <c r="P173" s="240"/>
      <c r="Q173" s="240"/>
      <c r="R173" s="710"/>
    </row>
    <row r="174" spans="2:18" x14ac:dyDescent="0.25">
      <c r="B174" s="240"/>
      <c r="C174" s="240"/>
      <c r="D174" s="240"/>
      <c r="E174" s="240"/>
      <c r="F174" s="240"/>
      <c r="G174" s="460"/>
      <c r="H174" s="240"/>
      <c r="I174" s="240"/>
      <c r="J174" s="240"/>
      <c r="K174" s="240"/>
      <c r="L174" s="240"/>
      <c r="M174" s="240"/>
      <c r="N174" s="240"/>
      <c r="O174" s="240"/>
      <c r="P174" s="240"/>
      <c r="Q174" s="240"/>
      <c r="R174" s="512"/>
    </row>
    <row r="175" spans="2:18" x14ac:dyDescent="0.25">
      <c r="B175" s="240"/>
      <c r="C175" s="240"/>
      <c r="D175" s="240"/>
      <c r="E175" s="240"/>
      <c r="F175" s="240"/>
      <c r="G175" s="460"/>
      <c r="H175" s="240"/>
      <c r="I175" s="240"/>
      <c r="J175" s="240"/>
      <c r="K175" s="240"/>
      <c r="L175" s="240"/>
      <c r="M175" s="240"/>
      <c r="N175" s="240"/>
      <c r="O175" s="240"/>
      <c r="P175" s="240"/>
      <c r="Q175" s="240"/>
      <c r="R175" s="512"/>
    </row>
    <row r="176" spans="2:18" x14ac:dyDescent="0.25">
      <c r="B176" s="240"/>
      <c r="C176" s="240"/>
      <c r="D176" s="240"/>
      <c r="E176" s="240"/>
      <c r="F176" s="240"/>
      <c r="G176" s="460"/>
      <c r="H176" s="240"/>
      <c r="I176" s="240"/>
      <c r="J176" s="240"/>
      <c r="K176" s="240"/>
      <c r="L176" s="240"/>
      <c r="M176" s="240"/>
      <c r="N176" s="240"/>
      <c r="O176" s="240"/>
      <c r="P176" s="240"/>
      <c r="Q176" s="240"/>
      <c r="R176" s="512"/>
    </row>
    <row r="177" spans="2:18" x14ac:dyDescent="0.25">
      <c r="B177" s="240"/>
      <c r="C177" s="240"/>
      <c r="D177" s="240"/>
      <c r="E177" s="240"/>
      <c r="F177" s="240"/>
      <c r="G177" s="460"/>
      <c r="H177" s="240"/>
      <c r="I177" s="240"/>
      <c r="J177" s="240"/>
      <c r="K177" s="240"/>
      <c r="L177" s="240"/>
      <c r="M177" s="240"/>
      <c r="N177" s="240"/>
      <c r="O177" s="240"/>
      <c r="P177" s="240"/>
      <c r="Q177" s="240"/>
      <c r="R177" s="988" t="s">
        <v>1372</v>
      </c>
    </row>
    <row r="178" spans="2:18" x14ac:dyDescent="0.25">
      <c r="B178" s="240"/>
      <c r="C178" s="240"/>
      <c r="D178" s="240"/>
      <c r="E178" s="240"/>
      <c r="F178" s="240"/>
      <c r="G178" s="460"/>
      <c r="H178" s="240"/>
      <c r="I178" s="240"/>
      <c r="J178" s="240"/>
      <c r="K178" s="240"/>
      <c r="L178" s="240"/>
      <c r="M178" s="240"/>
      <c r="N178" s="240"/>
      <c r="O178" s="240"/>
      <c r="P178" s="240"/>
      <c r="Q178" s="240"/>
      <c r="R178" s="512"/>
    </row>
    <row r="179" spans="2:18" x14ac:dyDescent="0.25">
      <c r="B179" s="240"/>
      <c r="C179" s="240"/>
      <c r="D179" s="240"/>
      <c r="E179" s="240"/>
      <c r="F179" s="240"/>
      <c r="G179" s="460"/>
      <c r="H179" s="240"/>
      <c r="I179" s="240"/>
      <c r="J179" s="240"/>
      <c r="K179" s="240"/>
      <c r="L179" s="240"/>
      <c r="M179" s="240"/>
      <c r="N179" s="240"/>
      <c r="O179" s="240"/>
      <c r="P179" s="240"/>
      <c r="Q179" s="240" t="s">
        <v>1660</v>
      </c>
      <c r="R179" s="489" t="s">
        <v>1368</v>
      </c>
    </row>
    <row r="180" spans="2:18" x14ac:dyDescent="0.25">
      <c r="B180" s="240"/>
      <c r="C180" s="240"/>
      <c r="D180" s="240"/>
      <c r="E180" s="240"/>
      <c r="F180" s="240"/>
      <c r="G180" s="460"/>
      <c r="H180" s="240"/>
      <c r="I180" s="240"/>
      <c r="J180" s="240"/>
      <c r="K180" s="240"/>
      <c r="L180" s="240"/>
      <c r="M180" s="240"/>
      <c r="N180" s="240"/>
      <c r="O180" s="240"/>
      <c r="P180" s="240"/>
      <c r="Q180" s="240"/>
      <c r="R180" s="512"/>
    </row>
    <row r="181" spans="2:18" x14ac:dyDescent="0.25">
      <c r="B181" s="240"/>
      <c r="C181" s="240"/>
      <c r="D181" s="240"/>
      <c r="E181" s="240"/>
      <c r="F181" s="240"/>
      <c r="G181" s="460"/>
      <c r="H181" s="240"/>
      <c r="I181" s="240"/>
      <c r="J181" s="240"/>
      <c r="K181" s="240"/>
      <c r="L181" s="240"/>
      <c r="M181" s="240"/>
      <c r="N181" s="240"/>
      <c r="O181" s="240"/>
      <c r="P181" s="240"/>
      <c r="Q181" s="240"/>
      <c r="R181" s="512"/>
    </row>
    <row r="182" spans="2:18" x14ac:dyDescent="0.25">
      <c r="B182" s="240"/>
      <c r="C182" s="240"/>
      <c r="D182" s="240"/>
      <c r="E182" s="240"/>
      <c r="F182" s="240"/>
      <c r="G182" s="460"/>
      <c r="H182" s="240"/>
      <c r="I182" s="240"/>
      <c r="J182" s="240"/>
      <c r="K182" s="240"/>
      <c r="L182" s="240"/>
      <c r="M182" s="240"/>
      <c r="N182" s="240"/>
      <c r="O182" s="240"/>
      <c r="P182" s="240"/>
      <c r="Q182" s="240"/>
      <c r="R182" s="512"/>
    </row>
    <row r="183" spans="2:18" x14ac:dyDescent="0.25">
      <c r="B183" s="240"/>
      <c r="C183" s="240"/>
      <c r="D183" s="240"/>
      <c r="E183" s="240"/>
      <c r="F183" s="240"/>
      <c r="G183" s="460"/>
      <c r="H183" s="240"/>
      <c r="I183" s="240"/>
      <c r="J183" s="240"/>
      <c r="K183" s="240"/>
      <c r="L183" s="240"/>
      <c r="M183" s="240"/>
      <c r="N183" s="240"/>
      <c r="O183" s="240"/>
      <c r="P183" s="240"/>
      <c r="Q183" s="240"/>
      <c r="R183" s="512"/>
    </row>
    <row r="184" spans="2:18" x14ac:dyDescent="0.25">
      <c r="B184" s="240"/>
      <c r="C184" s="240"/>
      <c r="D184" s="240"/>
      <c r="E184" s="240"/>
      <c r="F184" s="240"/>
      <c r="G184" s="460"/>
      <c r="H184" s="240"/>
      <c r="I184" s="240"/>
      <c r="J184" s="240"/>
      <c r="K184" s="240"/>
      <c r="L184" s="240"/>
      <c r="M184" s="240"/>
      <c r="N184" s="240"/>
      <c r="O184" s="240"/>
      <c r="P184" s="240"/>
      <c r="Q184" s="240" t="s">
        <v>1661</v>
      </c>
      <c r="R184" s="489" t="s">
        <v>1367</v>
      </c>
    </row>
    <row r="185" spans="2:18" x14ac:dyDescent="0.25">
      <c r="B185" s="240"/>
      <c r="C185" s="240"/>
      <c r="D185" s="240"/>
      <c r="E185" s="240"/>
      <c r="F185" s="240"/>
      <c r="G185" s="460"/>
      <c r="H185" s="240"/>
      <c r="I185" s="240"/>
      <c r="J185" s="240"/>
      <c r="K185" s="240"/>
      <c r="L185" s="240"/>
      <c r="M185" s="240"/>
      <c r="N185" s="240"/>
      <c r="O185" s="240"/>
      <c r="P185" s="240"/>
      <c r="Q185" s="240"/>
      <c r="R185" s="512"/>
    </row>
    <row r="186" spans="2:18" x14ac:dyDescent="0.25">
      <c r="B186" s="240"/>
      <c r="C186" s="240"/>
      <c r="D186" s="240"/>
      <c r="E186" s="240"/>
      <c r="F186" s="240"/>
      <c r="G186" s="460"/>
      <c r="H186" s="240"/>
      <c r="I186" s="240"/>
      <c r="J186" s="240"/>
      <c r="K186" s="240"/>
      <c r="L186" s="240"/>
      <c r="M186" s="240"/>
      <c r="N186" s="240"/>
      <c r="O186" s="240"/>
      <c r="P186" s="240"/>
      <c r="Q186" s="240"/>
      <c r="R186" s="512"/>
    </row>
    <row r="187" spans="2:18" x14ac:dyDescent="0.25">
      <c r="B187" s="134"/>
      <c r="C187" s="134"/>
      <c r="D187" s="240"/>
      <c r="E187" s="240"/>
      <c r="F187" s="240"/>
      <c r="G187" s="460"/>
      <c r="H187" s="240"/>
      <c r="I187" s="240"/>
      <c r="J187" s="240"/>
      <c r="K187" s="240"/>
      <c r="L187" s="240"/>
      <c r="M187" s="240"/>
      <c r="N187" s="240"/>
      <c r="O187" s="240"/>
      <c r="P187" s="240"/>
      <c r="Q187" s="240"/>
      <c r="R187" s="964"/>
    </row>
    <row r="188" spans="2:18" x14ac:dyDescent="0.25">
      <c r="B188" s="240"/>
      <c r="C188" s="240"/>
      <c r="D188" s="240"/>
      <c r="E188" s="240"/>
      <c r="F188" s="240"/>
      <c r="G188" s="460"/>
      <c r="H188" s="240"/>
      <c r="I188" s="240"/>
      <c r="J188" s="240"/>
      <c r="K188" s="240"/>
      <c r="L188" s="240"/>
      <c r="M188" s="240"/>
      <c r="N188" s="240"/>
      <c r="O188" s="240"/>
      <c r="P188" s="240"/>
      <c r="Q188" s="240"/>
      <c r="R188" s="964"/>
    </row>
    <row r="189" spans="2:18" x14ac:dyDescent="0.25">
      <c r="B189" s="240"/>
      <c r="C189" s="240"/>
      <c r="D189" s="240"/>
      <c r="E189" s="240"/>
      <c r="F189" s="240"/>
      <c r="G189" s="460"/>
      <c r="H189" s="240"/>
      <c r="I189" s="240"/>
      <c r="J189" s="240"/>
      <c r="K189" s="240"/>
      <c r="L189" s="240"/>
      <c r="M189" s="240"/>
      <c r="N189" s="240"/>
      <c r="O189" s="240"/>
      <c r="P189" s="240"/>
      <c r="Q189" s="240"/>
      <c r="R189" s="989"/>
    </row>
    <row r="190" spans="2:18" x14ac:dyDescent="0.25">
      <c r="B190" s="240"/>
      <c r="C190" s="240"/>
      <c r="D190" s="240"/>
      <c r="E190" s="240"/>
      <c r="F190" s="240"/>
      <c r="G190" s="460"/>
      <c r="H190" s="240"/>
      <c r="I190" s="240"/>
      <c r="J190" s="240"/>
      <c r="K190" s="240"/>
      <c r="L190" s="240"/>
      <c r="M190" s="240"/>
      <c r="N190" s="240"/>
      <c r="O190" s="240"/>
      <c r="P190" s="240"/>
      <c r="Q190" s="240"/>
      <c r="R190" s="964"/>
    </row>
    <row r="191" spans="2:18" x14ac:dyDescent="0.25">
      <c r="B191" s="240"/>
      <c r="C191" s="240"/>
      <c r="D191" s="240"/>
      <c r="E191" s="240"/>
      <c r="F191" s="240"/>
      <c r="G191" s="460"/>
      <c r="H191" s="240"/>
      <c r="I191" s="240"/>
      <c r="J191" s="240"/>
      <c r="K191" s="240"/>
      <c r="L191" s="240"/>
      <c r="M191" s="240"/>
      <c r="N191" s="240"/>
      <c r="O191" s="240"/>
      <c r="P191" s="240"/>
      <c r="Q191" s="240"/>
      <c r="R191" s="964"/>
    </row>
    <row r="192" spans="2:18" x14ac:dyDescent="0.25">
      <c r="B192" s="240"/>
      <c r="C192" s="240"/>
      <c r="D192" s="240"/>
      <c r="E192" s="240"/>
      <c r="F192" s="240"/>
      <c r="G192" s="460"/>
      <c r="H192" s="240"/>
      <c r="I192" s="240"/>
      <c r="J192" s="240"/>
      <c r="K192" s="240"/>
      <c r="L192" s="240"/>
      <c r="M192" s="240"/>
      <c r="N192" s="240"/>
      <c r="O192" s="240"/>
      <c r="P192" s="240"/>
      <c r="Q192" s="240"/>
      <c r="R192" s="964"/>
    </row>
    <row r="193" spans="2:18" x14ac:dyDescent="0.25">
      <c r="B193" s="240"/>
      <c r="C193" s="240"/>
      <c r="D193" s="240"/>
      <c r="E193" s="240"/>
      <c r="F193" s="240"/>
      <c r="G193" s="460"/>
      <c r="H193" s="240"/>
      <c r="I193" s="240"/>
      <c r="J193" s="240"/>
      <c r="K193" s="240"/>
      <c r="L193" s="240"/>
      <c r="M193" s="240"/>
      <c r="N193" s="240"/>
      <c r="O193" s="240"/>
      <c r="P193" s="240"/>
      <c r="Q193" s="240"/>
      <c r="R193" s="964"/>
    </row>
    <row r="194" spans="2:18" x14ac:dyDescent="0.25">
      <c r="B194" s="240"/>
      <c r="C194" s="240"/>
      <c r="D194" s="240"/>
      <c r="E194" s="240"/>
      <c r="F194" s="240"/>
      <c r="G194" s="460"/>
      <c r="H194" s="240"/>
      <c r="I194" s="240"/>
      <c r="J194" s="240"/>
      <c r="K194" s="240"/>
      <c r="L194" s="240"/>
      <c r="M194" s="240"/>
      <c r="N194" s="240"/>
      <c r="O194" s="240"/>
      <c r="P194" s="240"/>
      <c r="Q194" s="240"/>
      <c r="R194" s="964"/>
    </row>
    <row r="195" spans="2:18" x14ac:dyDescent="0.25">
      <c r="B195" s="240"/>
      <c r="C195" s="240"/>
      <c r="D195" s="240"/>
      <c r="E195" s="240"/>
      <c r="F195" s="240"/>
      <c r="G195" s="460"/>
      <c r="H195" s="240"/>
      <c r="I195" s="240"/>
      <c r="J195" s="240"/>
      <c r="K195" s="240"/>
      <c r="L195" s="240"/>
      <c r="M195" s="240"/>
      <c r="N195" s="240"/>
      <c r="O195" s="240"/>
      <c r="P195" s="240"/>
      <c r="Q195" s="240"/>
      <c r="R195" s="964"/>
    </row>
    <row r="196" spans="2:18" x14ac:dyDescent="0.25">
      <c r="B196" s="240"/>
      <c r="C196" s="240"/>
      <c r="D196" s="240"/>
      <c r="E196" s="240"/>
      <c r="F196" s="240"/>
      <c r="G196" s="460"/>
      <c r="H196" s="240"/>
      <c r="I196" s="240"/>
      <c r="J196" s="240"/>
      <c r="K196" s="240"/>
      <c r="L196" s="240"/>
      <c r="M196" s="240"/>
      <c r="N196" s="240"/>
      <c r="O196" s="240"/>
      <c r="P196" s="240"/>
      <c r="Q196" s="240"/>
      <c r="R196" s="964"/>
    </row>
    <row r="197" spans="2:18" x14ac:dyDescent="0.25">
      <c r="B197" s="240"/>
      <c r="C197" s="240"/>
      <c r="D197" s="240"/>
      <c r="E197" s="240"/>
      <c r="F197" s="240"/>
      <c r="G197" s="460"/>
      <c r="H197" s="240"/>
      <c r="I197" s="240"/>
      <c r="J197" s="240"/>
      <c r="K197" s="240"/>
      <c r="L197" s="240"/>
      <c r="M197" s="240"/>
      <c r="N197" s="240"/>
      <c r="O197" s="240"/>
      <c r="P197" s="240"/>
      <c r="Q197" s="240"/>
      <c r="R197" s="964"/>
    </row>
    <row r="198" spans="2:18" x14ac:dyDescent="0.25">
      <c r="B198" s="240"/>
      <c r="C198" s="240"/>
      <c r="D198" s="240"/>
      <c r="E198" s="240"/>
      <c r="F198" s="240"/>
      <c r="G198" s="460"/>
      <c r="H198" s="240"/>
      <c r="I198" s="240"/>
      <c r="J198" s="240"/>
      <c r="K198" s="240"/>
      <c r="L198" s="240"/>
      <c r="M198" s="240"/>
      <c r="N198" s="240"/>
      <c r="O198" s="240"/>
      <c r="P198" s="240"/>
      <c r="Q198" s="240"/>
      <c r="R198" s="964"/>
    </row>
    <row r="199" spans="2:18" x14ac:dyDescent="0.25">
      <c r="B199" s="240"/>
      <c r="C199" s="240"/>
      <c r="D199" s="240"/>
      <c r="E199" s="240"/>
      <c r="F199" s="240"/>
      <c r="G199" s="460"/>
      <c r="H199" s="240"/>
      <c r="I199" s="240"/>
      <c r="J199" s="240"/>
      <c r="K199" s="240"/>
      <c r="L199" s="240"/>
      <c r="M199" s="240"/>
      <c r="N199" s="240"/>
      <c r="O199" s="240"/>
      <c r="P199" s="240"/>
      <c r="Q199" s="240"/>
      <c r="R199" s="512"/>
    </row>
    <row r="200" spans="2:18" x14ac:dyDescent="0.25">
      <c r="B200" s="240"/>
      <c r="C200" s="240"/>
      <c r="D200" s="240"/>
      <c r="E200" s="240"/>
      <c r="F200" s="240"/>
      <c r="G200" s="460"/>
      <c r="H200" s="240"/>
      <c r="I200" s="240"/>
      <c r="J200" s="240"/>
      <c r="K200" s="240"/>
      <c r="L200" s="240"/>
      <c r="M200" s="240"/>
      <c r="N200" s="240"/>
      <c r="O200" s="240"/>
      <c r="P200" s="240"/>
      <c r="Q200" s="240"/>
      <c r="R200" s="990"/>
    </row>
    <row r="201" spans="2:18" x14ac:dyDescent="0.25">
      <c r="B201" s="240"/>
      <c r="C201" s="240"/>
      <c r="D201" s="240"/>
      <c r="E201" s="240"/>
      <c r="F201" s="240"/>
      <c r="G201" s="460"/>
      <c r="H201" s="240"/>
      <c r="I201" s="240"/>
      <c r="J201" s="240"/>
      <c r="K201" s="240"/>
      <c r="L201" s="240"/>
      <c r="M201" s="240"/>
      <c r="N201" s="240"/>
      <c r="O201" s="240"/>
      <c r="P201" s="240"/>
      <c r="Q201" s="240"/>
      <c r="R201" s="990"/>
    </row>
    <row r="202" spans="2:18" x14ac:dyDescent="0.25">
      <c r="B202" s="240"/>
      <c r="C202" s="240"/>
      <c r="D202" s="240"/>
      <c r="E202" s="240"/>
      <c r="F202" s="240"/>
      <c r="G202" s="460"/>
      <c r="H202" s="240"/>
      <c r="I202" s="240"/>
      <c r="J202" s="240"/>
      <c r="K202" s="240"/>
      <c r="L202" s="240"/>
      <c r="M202" s="240"/>
      <c r="N202" s="240"/>
      <c r="O202" s="240"/>
      <c r="P202" s="240"/>
      <c r="Q202" s="240"/>
      <c r="R202" s="963"/>
    </row>
    <row r="203" spans="2:18" x14ac:dyDescent="0.25">
      <c r="B203" s="240"/>
      <c r="C203" s="240"/>
      <c r="D203" s="240"/>
      <c r="E203" s="240"/>
      <c r="F203" s="240"/>
      <c r="G203" s="460"/>
      <c r="H203" s="240"/>
      <c r="I203" s="240"/>
      <c r="J203" s="240"/>
      <c r="K203" s="240"/>
      <c r="L203" s="240"/>
      <c r="M203" s="240"/>
      <c r="N203" s="240"/>
      <c r="O203" s="240"/>
      <c r="P203" s="240"/>
      <c r="Q203" s="240" t="s">
        <v>1662</v>
      </c>
      <c r="R203" s="494" t="s">
        <v>1356</v>
      </c>
    </row>
    <row r="204" spans="2:18" x14ac:dyDescent="0.25">
      <c r="B204" s="240"/>
      <c r="C204" s="240"/>
      <c r="D204" s="240"/>
      <c r="E204" s="240"/>
      <c r="F204" s="240"/>
      <c r="G204" s="460"/>
      <c r="H204" s="240"/>
      <c r="I204" s="240"/>
      <c r="J204" s="240"/>
      <c r="K204" s="240"/>
      <c r="L204" s="240"/>
      <c r="M204" s="240"/>
      <c r="N204" s="240"/>
      <c r="O204" s="240"/>
      <c r="P204" s="240"/>
      <c r="Q204" s="240"/>
      <c r="R204" s="512"/>
    </row>
    <row r="205" spans="2:18" x14ac:dyDescent="0.25">
      <c r="B205" s="240"/>
      <c r="C205" s="240"/>
      <c r="D205" s="240"/>
      <c r="E205" s="240"/>
      <c r="F205" s="240"/>
      <c r="G205" s="460"/>
      <c r="H205" s="240"/>
      <c r="I205" s="240"/>
      <c r="J205" s="240"/>
      <c r="K205" s="240"/>
      <c r="L205" s="240"/>
      <c r="M205" s="240"/>
      <c r="N205" s="240"/>
      <c r="O205" s="240"/>
      <c r="P205" s="240"/>
      <c r="Q205" s="240"/>
      <c r="R205" s="512"/>
    </row>
    <row r="206" spans="2:18" x14ac:dyDescent="0.25">
      <c r="B206" s="134"/>
      <c r="C206" s="134"/>
      <c r="D206" s="240"/>
      <c r="E206" s="240"/>
      <c r="F206" s="240"/>
      <c r="G206" s="460"/>
      <c r="H206" s="240"/>
      <c r="I206" s="240"/>
      <c r="J206" s="240"/>
      <c r="K206" s="240"/>
      <c r="L206" s="240"/>
      <c r="M206" s="240"/>
      <c r="N206" s="240"/>
      <c r="O206" s="240"/>
      <c r="P206" s="240"/>
      <c r="Q206" s="240"/>
      <c r="R206" s="512"/>
    </row>
    <row r="207" spans="2:18" x14ac:dyDescent="0.25">
      <c r="B207" s="134"/>
      <c r="C207" s="134"/>
      <c r="D207" s="240"/>
      <c r="E207" s="240"/>
      <c r="F207" s="240"/>
      <c r="G207" s="460"/>
      <c r="H207" s="240"/>
      <c r="I207" s="240"/>
      <c r="J207" s="240"/>
      <c r="K207" s="240"/>
      <c r="L207" s="240"/>
      <c r="M207" s="240"/>
      <c r="N207" s="240"/>
      <c r="O207" s="240"/>
      <c r="P207" s="240"/>
      <c r="Q207" s="240"/>
      <c r="R207" s="512"/>
    </row>
    <row r="208" spans="2:18" x14ac:dyDescent="0.25">
      <c r="B208" s="134"/>
      <c r="C208" s="134"/>
      <c r="D208" s="240"/>
      <c r="E208" s="240"/>
      <c r="F208" s="240"/>
      <c r="G208" s="460"/>
      <c r="H208" s="240"/>
      <c r="I208" s="240"/>
      <c r="J208" s="240"/>
      <c r="K208" s="240"/>
      <c r="L208" s="240"/>
      <c r="M208" s="240"/>
      <c r="N208" s="240"/>
      <c r="O208" s="240"/>
      <c r="P208" s="240"/>
      <c r="Q208" s="240"/>
      <c r="R208" s="512"/>
    </row>
    <row r="209" spans="2:18" x14ac:dyDescent="0.25">
      <c r="B209" s="240"/>
      <c r="C209" s="240"/>
      <c r="D209" s="240"/>
      <c r="E209" s="240"/>
      <c r="F209" s="240"/>
      <c r="G209" s="460"/>
      <c r="H209" s="240"/>
      <c r="I209" s="240"/>
      <c r="J209" s="240"/>
      <c r="K209" s="240"/>
      <c r="L209" s="240"/>
      <c r="M209" s="240"/>
      <c r="N209" s="240"/>
      <c r="O209" s="240"/>
      <c r="P209" s="240"/>
      <c r="Q209" s="240"/>
      <c r="R209" s="512"/>
    </row>
    <row r="210" spans="2:18" x14ac:dyDescent="0.25">
      <c r="B210" s="240"/>
      <c r="C210" s="240"/>
      <c r="D210" s="240"/>
      <c r="E210" s="240"/>
      <c r="F210" s="240"/>
      <c r="G210" s="460"/>
      <c r="H210" s="240"/>
      <c r="I210" s="240"/>
      <c r="J210" s="240"/>
      <c r="K210" s="240"/>
      <c r="L210" s="240"/>
      <c r="M210" s="240"/>
      <c r="N210" s="240"/>
      <c r="O210" s="240"/>
      <c r="P210" s="240"/>
      <c r="Q210" s="240"/>
      <c r="R210" s="512"/>
    </row>
    <row r="211" spans="2:18" x14ac:dyDescent="0.25">
      <c r="B211" s="240"/>
      <c r="C211" s="240"/>
      <c r="D211" s="240"/>
      <c r="E211" s="240"/>
      <c r="F211" s="240"/>
      <c r="G211" s="460"/>
      <c r="H211" s="240"/>
      <c r="I211" s="240"/>
      <c r="J211" s="240"/>
      <c r="K211" s="240"/>
      <c r="L211" s="240"/>
      <c r="M211" s="240"/>
      <c r="N211" s="240"/>
      <c r="O211" s="240"/>
      <c r="P211" s="240"/>
      <c r="Q211" s="240"/>
      <c r="R211" s="512"/>
    </row>
    <row r="212" spans="2:18" x14ac:dyDescent="0.25">
      <c r="B212" s="240"/>
      <c r="C212" s="240"/>
      <c r="D212" s="240"/>
      <c r="E212" s="240"/>
      <c r="F212" s="240"/>
      <c r="G212" s="460"/>
      <c r="H212" s="240"/>
      <c r="I212" s="240"/>
      <c r="J212" s="240"/>
      <c r="K212" s="240"/>
      <c r="L212" s="240"/>
      <c r="M212" s="240"/>
      <c r="N212" s="240"/>
      <c r="O212" s="240"/>
      <c r="P212" s="240"/>
      <c r="Q212" s="240"/>
      <c r="R212" s="512"/>
    </row>
    <row r="213" spans="2:18" x14ac:dyDescent="0.25">
      <c r="B213" s="240"/>
      <c r="C213" s="240"/>
      <c r="D213" s="240"/>
      <c r="E213" s="240"/>
      <c r="F213" s="240"/>
      <c r="G213" s="460"/>
      <c r="H213" s="240"/>
      <c r="I213" s="240"/>
      <c r="J213" s="240"/>
      <c r="K213" s="240"/>
      <c r="L213" s="240"/>
      <c r="M213" s="240"/>
      <c r="N213" s="240"/>
      <c r="O213" s="240"/>
      <c r="P213" s="240"/>
      <c r="Q213" s="240"/>
      <c r="R213" s="512"/>
    </row>
    <row r="214" spans="2:18" x14ac:dyDescent="0.25">
      <c r="B214" s="240"/>
      <c r="C214" s="240"/>
      <c r="D214" s="240"/>
      <c r="E214" s="240"/>
      <c r="F214" s="240"/>
      <c r="G214" s="460"/>
      <c r="H214" s="240"/>
      <c r="I214" s="240"/>
      <c r="J214" s="240"/>
      <c r="K214" s="240"/>
      <c r="L214" s="240"/>
      <c r="M214" s="240"/>
      <c r="N214" s="240"/>
      <c r="O214" s="240"/>
      <c r="P214" s="240"/>
      <c r="Q214" s="240"/>
      <c r="R214" s="512"/>
    </row>
    <row r="215" spans="2:18" x14ac:dyDescent="0.25">
      <c r="B215" s="240"/>
      <c r="C215" s="240"/>
      <c r="D215" s="240"/>
      <c r="E215" s="240"/>
      <c r="F215" s="240"/>
      <c r="G215" s="460"/>
      <c r="H215" s="240"/>
      <c r="I215" s="240"/>
      <c r="J215" s="240"/>
      <c r="K215" s="240"/>
      <c r="L215" s="240"/>
      <c r="M215" s="240"/>
      <c r="N215" s="240"/>
      <c r="O215" s="240"/>
      <c r="P215" s="240"/>
      <c r="Q215" s="240"/>
      <c r="R215" s="512"/>
    </row>
    <row r="216" spans="2:18" x14ac:dyDescent="0.25">
      <c r="B216" s="240"/>
      <c r="C216" s="240"/>
      <c r="D216" s="240"/>
      <c r="E216" s="240"/>
      <c r="F216" s="240"/>
      <c r="G216" s="460"/>
      <c r="H216" s="240"/>
      <c r="I216" s="240"/>
      <c r="J216" s="240"/>
      <c r="K216" s="240"/>
      <c r="L216" s="240"/>
      <c r="M216" s="240"/>
      <c r="N216" s="240"/>
      <c r="O216" s="240"/>
      <c r="P216" s="240"/>
      <c r="Q216" s="240"/>
      <c r="R216" s="512"/>
    </row>
    <row r="217" spans="2:18" x14ac:dyDescent="0.25">
      <c r="B217" s="240"/>
      <c r="C217" s="240"/>
      <c r="D217" s="240"/>
      <c r="E217" s="240"/>
      <c r="F217" s="240"/>
      <c r="G217" s="460"/>
      <c r="H217" s="240"/>
      <c r="I217" s="240"/>
      <c r="J217" s="240"/>
      <c r="K217" s="240"/>
      <c r="L217" s="240"/>
      <c r="M217" s="240"/>
      <c r="N217" s="240"/>
      <c r="O217" s="240"/>
      <c r="P217" s="240"/>
      <c r="Q217" s="240"/>
      <c r="R217" s="512"/>
    </row>
    <row r="218" spans="2:18" x14ac:dyDescent="0.25">
      <c r="B218" s="240"/>
      <c r="C218" s="240"/>
      <c r="D218" s="240"/>
      <c r="E218" s="240"/>
      <c r="F218" s="240"/>
      <c r="G218" s="460"/>
      <c r="H218" s="240"/>
      <c r="I218" s="240"/>
      <c r="J218" s="240"/>
      <c r="K218" s="240"/>
      <c r="L218" s="240"/>
      <c r="M218" s="240"/>
      <c r="N218" s="240"/>
      <c r="O218" s="240"/>
      <c r="P218" s="240"/>
      <c r="Q218" s="240"/>
      <c r="R218" s="512"/>
    </row>
    <row r="219" spans="2:18" x14ac:dyDescent="0.25">
      <c r="B219" s="240"/>
      <c r="C219" s="240"/>
      <c r="D219" s="240"/>
      <c r="E219" s="240"/>
      <c r="F219" s="240"/>
      <c r="G219" s="460"/>
      <c r="H219" s="240"/>
      <c r="I219" s="240"/>
      <c r="J219" s="240"/>
      <c r="K219" s="240"/>
      <c r="L219" s="240"/>
      <c r="M219" s="240"/>
      <c r="N219" s="240"/>
      <c r="O219" s="240"/>
      <c r="P219" s="240"/>
      <c r="Q219" s="240"/>
      <c r="R219" s="512"/>
    </row>
    <row r="220" spans="2:18" x14ac:dyDescent="0.25">
      <c r="B220" s="240"/>
      <c r="C220" s="240"/>
      <c r="D220" s="240"/>
      <c r="E220" s="240"/>
      <c r="F220" s="240"/>
      <c r="G220" s="460" t="str">
        <f>VLOOKUP(K3,[5]sup_hiperlinks!$E$5:$N$40,10,0)</f>
        <v>http://gestaourbana.prefeitura.sp.gov.br/noticias/prefeitura-abre-consulta-publica-do-projeto-de-lei-para-o-piu-anhembi/</v>
      </c>
      <c r="H220" s="240"/>
      <c r="I220" s="240"/>
      <c r="J220" s="240"/>
      <c r="K220" s="240"/>
      <c r="L220" s="240"/>
      <c r="M220" s="240"/>
      <c r="N220" s="240"/>
      <c r="O220" s="240"/>
      <c r="P220" s="240"/>
      <c r="Q220" s="240"/>
      <c r="R220" s="512"/>
    </row>
    <row r="221" spans="2:18" x14ac:dyDescent="0.25">
      <c r="B221" s="240"/>
      <c r="C221" s="240"/>
      <c r="D221" s="240"/>
      <c r="E221" s="240"/>
      <c r="F221" s="240"/>
      <c r="G221" s="460" t="str">
        <f>VLOOKUP(K4,[5]sup_hiperlinks!$E$5:$N$40,10,0)</f>
        <v>http://minuta.gestaourbana.prefeitura.sp.gov.br/piu-anhembi/</v>
      </c>
      <c r="H221" s="240"/>
      <c r="I221" s="240"/>
      <c r="J221" s="240"/>
      <c r="K221" s="240"/>
      <c r="L221" s="240"/>
      <c r="M221" s="240"/>
      <c r="N221" s="240"/>
      <c r="O221" s="240"/>
      <c r="P221" s="240"/>
      <c r="Q221" s="240"/>
      <c r="R221" s="512"/>
    </row>
    <row r="222" spans="2:18" x14ac:dyDescent="0.25">
      <c r="B222" s="240"/>
      <c r="C222" s="240"/>
      <c r="D222" s="240"/>
      <c r="E222" s="240"/>
      <c r="F222" s="240"/>
      <c r="G222" s="460" t="str">
        <f>VLOOKUP(K2,[5]sup_hiperlinks!$E$5:$N$40,10,0)</f>
        <v>http://gestaourbana.prefeitura.sp.gov.br/wp-content/uploads/2018/01/Minuta_ATA_PIU-ANHEMBI_10_01_2018.pdf</v>
      </c>
      <c r="H222" s="240"/>
      <c r="I222" s="240"/>
      <c r="J222" s="240"/>
      <c r="K222" s="240"/>
      <c r="L222" s="240"/>
      <c r="M222" s="240"/>
      <c r="N222" s="240"/>
      <c r="O222" s="240"/>
      <c r="P222" s="240"/>
      <c r="Q222" s="240"/>
      <c r="R222" s="512"/>
    </row>
    <row r="223" spans="2:18" x14ac:dyDescent="0.25">
      <c r="B223" s="240"/>
      <c r="C223" s="240"/>
      <c r="D223" s="240"/>
      <c r="E223" s="240"/>
      <c r="F223" s="240"/>
      <c r="G223" s="460"/>
      <c r="H223" s="240"/>
      <c r="I223" s="240"/>
      <c r="J223" s="240"/>
      <c r="K223" s="240"/>
      <c r="L223" s="240"/>
      <c r="M223" s="240"/>
      <c r="N223" s="240"/>
      <c r="O223" s="240"/>
      <c r="P223" s="240"/>
      <c r="Q223" s="240"/>
      <c r="R223" s="512"/>
    </row>
    <row r="224" spans="2:18" x14ac:dyDescent="0.25">
      <c r="B224" s="240"/>
      <c r="C224" s="240"/>
      <c r="D224" s="240"/>
      <c r="E224" s="240"/>
      <c r="F224" s="240"/>
      <c r="G224" s="460"/>
      <c r="H224" s="240"/>
      <c r="I224" s="240"/>
      <c r="J224" s="240"/>
      <c r="K224" s="240"/>
      <c r="L224" s="240"/>
      <c r="M224" s="240"/>
      <c r="N224" s="240"/>
      <c r="O224" s="240"/>
      <c r="P224" s="240"/>
      <c r="Q224" s="240"/>
      <c r="R224" s="512"/>
    </row>
    <row r="225" spans="2:18" x14ac:dyDescent="0.25">
      <c r="B225" s="395"/>
      <c r="C225" s="395"/>
      <c r="D225" s="395"/>
      <c r="E225" s="395"/>
      <c r="F225" s="395"/>
      <c r="G225" s="461"/>
      <c r="H225" s="240"/>
      <c r="I225" s="240"/>
      <c r="J225" s="240"/>
      <c r="K225" s="240"/>
      <c r="L225" s="240"/>
      <c r="M225" s="240"/>
      <c r="N225" s="240"/>
      <c r="O225" s="240"/>
      <c r="P225" s="240"/>
      <c r="Q225" s="240"/>
      <c r="R225" s="512"/>
    </row>
    <row r="226" spans="2:18" x14ac:dyDescent="0.25">
      <c r="B226" s="395"/>
      <c r="C226" s="396"/>
      <c r="D226" s="396"/>
      <c r="E226" s="396"/>
      <c r="F226" s="396"/>
      <c r="G226" s="458"/>
      <c r="H226" s="240"/>
      <c r="I226" s="240"/>
      <c r="J226" s="240"/>
      <c r="K226" s="240"/>
      <c r="L226" s="240"/>
      <c r="M226" s="240"/>
      <c r="N226" s="240"/>
      <c r="O226" s="240"/>
      <c r="P226" s="240"/>
      <c r="Q226" s="240"/>
      <c r="R226" s="512"/>
    </row>
    <row r="227" spans="2:18" x14ac:dyDescent="0.25">
      <c r="B227" s="246"/>
      <c r="C227" s="246"/>
      <c r="D227" s="244"/>
      <c r="E227" s="397"/>
      <c r="F227" s="398"/>
      <c r="G227" s="462"/>
      <c r="H227" s="240"/>
      <c r="I227" s="240"/>
      <c r="J227" s="240"/>
      <c r="K227" s="240"/>
      <c r="L227" s="240"/>
      <c r="M227" s="240"/>
      <c r="N227" s="240"/>
      <c r="O227" s="240"/>
      <c r="P227" s="240"/>
      <c r="Q227" s="240"/>
      <c r="R227" s="512"/>
    </row>
    <row r="228" spans="2:18" x14ac:dyDescent="0.25">
      <c r="B228" s="246"/>
      <c r="C228" s="246"/>
      <c r="D228" s="244"/>
      <c r="E228" s="397"/>
      <c r="F228" s="398"/>
      <c r="G228" s="462"/>
      <c r="H228" s="240"/>
      <c r="I228" s="240"/>
      <c r="J228" s="240"/>
      <c r="K228" s="240"/>
      <c r="L228" s="240"/>
      <c r="M228" s="240"/>
      <c r="N228" s="240"/>
      <c r="O228" s="240"/>
      <c r="P228" s="240"/>
      <c r="Q228" s="240"/>
      <c r="R228" s="512"/>
    </row>
    <row r="229" spans="2:18" x14ac:dyDescent="0.25">
      <c r="B229" s="246"/>
      <c r="C229" s="246"/>
      <c r="D229" s="244"/>
      <c r="E229" s="397"/>
      <c r="F229" s="398"/>
      <c r="G229" s="462"/>
      <c r="H229" s="240"/>
      <c r="I229" s="240"/>
      <c r="J229" s="240"/>
      <c r="K229" s="240"/>
      <c r="L229" s="240"/>
      <c r="M229" s="240"/>
      <c r="N229" s="240"/>
      <c r="O229" s="240"/>
      <c r="P229" s="240"/>
      <c r="Q229" s="240"/>
      <c r="R229" s="512"/>
    </row>
    <row r="230" spans="2:18" x14ac:dyDescent="0.25">
      <c r="B230" s="395"/>
      <c r="C230" s="396"/>
      <c r="D230" s="396"/>
      <c r="E230" s="396"/>
      <c r="F230" s="396"/>
      <c r="G230" s="458" t="e">
        <f>VLOOKUP(hiperlinks!H227,[5]sup_hiperlinks!$E$5:$P$40,12,0)</f>
        <v>#N/A</v>
      </c>
      <c r="H230" s="240"/>
      <c r="I230" s="240"/>
      <c r="J230" s="240"/>
      <c r="K230" s="240"/>
      <c r="L230" s="240"/>
      <c r="M230" s="240"/>
      <c r="N230" s="240"/>
      <c r="O230" s="240"/>
      <c r="P230" s="240"/>
      <c r="Q230" s="240"/>
      <c r="R230" s="512"/>
    </row>
    <row r="231" spans="2:18" x14ac:dyDescent="0.25">
      <c r="B231" s="134"/>
      <c r="C231" s="134"/>
      <c r="D231" s="134"/>
      <c r="E231" s="134"/>
      <c r="F231" s="134"/>
      <c r="G231" s="459" t="str">
        <f>VLOOKUP(hiperlinks!H228,[5]sup_hiperlinks!$E$5:$P$40,12,0)</f>
        <v>http://gestaourbana.prefeitura.sp.gov.br/estruturacao-territorial/piu/piu-pacaembu/</v>
      </c>
      <c r="H231" s="240"/>
      <c r="I231" s="240"/>
      <c r="J231" s="240"/>
      <c r="K231" s="240"/>
      <c r="L231" s="240"/>
      <c r="M231" s="240"/>
      <c r="N231" s="240"/>
      <c r="O231" s="240"/>
      <c r="P231" s="240"/>
      <c r="Q231" s="240"/>
      <c r="R231" s="512"/>
    </row>
    <row r="232" spans="2:18" x14ac:dyDescent="0.25">
      <c r="B232" s="240"/>
      <c r="C232" s="240"/>
      <c r="D232" s="240"/>
      <c r="E232" s="240"/>
      <c r="F232" s="240"/>
      <c r="G232" s="460" t="e">
        <f>VLOOKUP(hiperlinks!H229,[5]sup_hiperlinks!$E$5:$P$40,12,0)</f>
        <v>#N/A</v>
      </c>
      <c r="H232" s="240"/>
      <c r="I232" s="240"/>
      <c r="J232" s="240"/>
      <c r="K232" s="240"/>
      <c r="L232" s="240"/>
      <c r="M232" s="240"/>
      <c r="N232" s="240"/>
      <c r="O232" s="240"/>
      <c r="P232" s="240"/>
      <c r="Q232" s="240"/>
      <c r="R232" s="516"/>
    </row>
    <row r="233" spans="2:18" x14ac:dyDescent="0.25">
      <c r="B233" s="240"/>
      <c r="C233" s="240"/>
      <c r="D233" s="240"/>
      <c r="E233" s="240"/>
      <c r="F233" s="240"/>
      <c r="G233" s="460"/>
      <c r="H233" s="240"/>
      <c r="I233" s="240"/>
      <c r="J233" s="240"/>
      <c r="K233" s="240"/>
      <c r="L233" s="240"/>
      <c r="M233" s="240"/>
      <c r="N233" s="240"/>
      <c r="O233" s="240"/>
      <c r="P233" s="240"/>
      <c r="Q233" s="240"/>
      <c r="R233" s="989"/>
    </row>
    <row r="234" spans="2:18" x14ac:dyDescent="0.25">
      <c r="B234" s="240"/>
      <c r="C234" s="240"/>
      <c r="D234" s="240"/>
      <c r="E234" s="240"/>
      <c r="F234" s="240"/>
      <c r="G234" s="460" t="e">
        <f>VLOOKUP(hiperlinks!H231,[5]sup_hiperlinks!$E$5:$P$40,12,0)</f>
        <v>#N/A</v>
      </c>
      <c r="H234" s="240"/>
      <c r="I234" s="240"/>
      <c r="J234" s="240"/>
      <c r="K234" s="240"/>
      <c r="L234" s="240"/>
      <c r="M234" s="240"/>
      <c r="N234" s="240"/>
      <c r="O234" s="240"/>
      <c r="P234" s="240"/>
      <c r="Q234" s="240"/>
      <c r="R234" s="989"/>
    </row>
    <row r="235" spans="2:18" x14ac:dyDescent="0.25">
      <c r="B235" s="240"/>
      <c r="C235" s="240"/>
      <c r="D235" s="240"/>
      <c r="E235" s="240"/>
      <c r="F235" s="240"/>
      <c r="G235" s="460"/>
      <c r="H235" s="240"/>
      <c r="I235" s="240"/>
      <c r="J235" s="240"/>
      <c r="K235" s="240"/>
      <c r="L235" s="240"/>
      <c r="M235" s="240"/>
      <c r="N235" s="240"/>
      <c r="O235" s="240"/>
      <c r="P235" s="240"/>
      <c r="Q235" s="240"/>
      <c r="R235" s="989"/>
    </row>
    <row r="236" spans="2:18" x14ac:dyDescent="0.25">
      <c r="B236" s="240"/>
      <c r="C236" s="240"/>
      <c r="D236" s="240"/>
      <c r="E236" s="240"/>
      <c r="F236" s="240"/>
      <c r="G236" s="460"/>
      <c r="H236" s="240"/>
      <c r="I236" s="240"/>
      <c r="J236" s="240"/>
      <c r="K236" s="240"/>
      <c r="L236" s="240"/>
      <c r="M236" s="240"/>
      <c r="N236" s="240"/>
      <c r="O236" s="240"/>
      <c r="P236" s="240"/>
      <c r="Q236" s="240"/>
      <c r="R236" s="989"/>
    </row>
    <row r="237" spans="2:18" x14ac:dyDescent="0.25">
      <c r="B237" s="240"/>
      <c r="C237" s="240"/>
      <c r="D237" s="240"/>
      <c r="E237" s="240"/>
      <c r="F237" s="240"/>
      <c r="G237" s="460"/>
      <c r="H237" s="240"/>
      <c r="I237" s="240"/>
      <c r="J237" s="240"/>
      <c r="K237" s="240"/>
      <c r="L237" s="240"/>
      <c r="M237" s="240"/>
      <c r="N237" s="240"/>
      <c r="O237" s="240"/>
      <c r="P237" s="240"/>
      <c r="Q237" s="240"/>
      <c r="R237" s="989"/>
    </row>
    <row r="238" spans="2:18" x14ac:dyDescent="0.25">
      <c r="R238" s="989"/>
    </row>
    <row r="239" spans="2:18" x14ac:dyDescent="0.25">
      <c r="R239" s="989"/>
    </row>
    <row r="240" spans="2:18" x14ac:dyDescent="0.25">
      <c r="R240" s="512"/>
    </row>
    <row r="241" spans="17:18" x14ac:dyDescent="0.25">
      <c r="R241" s="989"/>
    </row>
    <row r="242" spans="17:18" x14ac:dyDescent="0.25">
      <c r="R242" s="989"/>
    </row>
    <row r="243" spans="17:18" x14ac:dyDescent="0.25">
      <c r="R243" s="989"/>
    </row>
    <row r="244" spans="17:18" x14ac:dyDescent="0.25">
      <c r="R244" s="989"/>
    </row>
    <row r="245" spans="17:18" x14ac:dyDescent="0.25">
      <c r="R245" s="989"/>
    </row>
    <row r="246" spans="17:18" x14ac:dyDescent="0.25">
      <c r="R246" s="989"/>
    </row>
    <row r="247" spans="17:18" x14ac:dyDescent="0.25">
      <c r="R247" s="989"/>
    </row>
    <row r="248" spans="17:18" x14ac:dyDescent="0.25">
      <c r="R248" s="512"/>
    </row>
    <row r="249" spans="17:18" x14ac:dyDescent="0.25">
      <c r="Q249" s="240" t="s">
        <v>1663</v>
      </c>
      <c r="R249" s="489" t="s">
        <v>1411</v>
      </c>
    </row>
    <row r="250" spans="17:18" x14ac:dyDescent="0.25">
      <c r="R250" s="512"/>
    </row>
    <row r="251" spans="17:18" x14ac:dyDescent="0.25">
      <c r="R251" s="512"/>
    </row>
    <row r="252" spans="17:18" x14ac:dyDescent="0.25">
      <c r="R252" s="512"/>
    </row>
    <row r="253" spans="17:18" x14ac:dyDescent="0.25">
      <c r="R253" s="512"/>
    </row>
    <row r="254" spans="17:18" x14ac:dyDescent="0.25">
      <c r="R254" s="512"/>
    </row>
    <row r="255" spans="17:18" x14ac:dyDescent="0.25">
      <c r="R255" s="512"/>
    </row>
    <row r="256" spans="17:18" x14ac:dyDescent="0.25">
      <c r="R256" s="512"/>
    </row>
    <row r="257" spans="17:18" x14ac:dyDescent="0.25">
      <c r="R257" s="512"/>
    </row>
    <row r="258" spans="17:18" x14ac:dyDescent="0.25">
      <c r="R258" s="964"/>
    </row>
    <row r="259" spans="17:18" x14ac:dyDescent="0.25">
      <c r="R259" s="964"/>
    </row>
    <row r="260" spans="17:18" x14ac:dyDescent="0.25">
      <c r="R260" s="964"/>
    </row>
    <row r="261" spans="17:18" x14ac:dyDescent="0.25">
      <c r="R261" s="964"/>
    </row>
    <row r="262" spans="17:18" x14ac:dyDescent="0.25">
      <c r="R262" s="964"/>
    </row>
    <row r="263" spans="17:18" x14ac:dyDescent="0.25">
      <c r="R263" s="964"/>
    </row>
    <row r="264" spans="17:18" x14ac:dyDescent="0.25">
      <c r="Q264" s="240" t="s">
        <v>1664</v>
      </c>
      <c r="R264" s="494" t="s">
        <v>1410</v>
      </c>
    </row>
    <row r="265" spans="17:18" x14ac:dyDescent="0.25">
      <c r="R265" s="710"/>
    </row>
    <row r="266" spans="17:18" x14ac:dyDescent="0.25">
      <c r="Q266" s="240" t="s">
        <v>1665</v>
      </c>
      <c r="R266" s="494" t="s">
        <v>1610</v>
      </c>
    </row>
    <row r="267" spans="17:18" x14ac:dyDescent="0.25">
      <c r="R267" s="710"/>
    </row>
    <row r="268" spans="17:18" x14ac:dyDescent="0.25">
      <c r="Q268" s="240" t="s">
        <v>1666</v>
      </c>
      <c r="R268" s="494" t="s">
        <v>1614</v>
      </c>
    </row>
    <row r="269" spans="17:18" x14ac:dyDescent="0.25">
      <c r="Q269" s="240" t="s">
        <v>1667</v>
      </c>
      <c r="R269" s="494" t="s">
        <v>1375</v>
      </c>
    </row>
    <row r="270" spans="17:18" x14ac:dyDescent="0.25">
      <c r="Q270" s="240" t="s">
        <v>1668</v>
      </c>
      <c r="R270" s="494" t="s">
        <v>1400</v>
      </c>
    </row>
    <row r="271" spans="17:18" x14ac:dyDescent="0.25">
      <c r="Q271" s="240" t="s">
        <v>1669</v>
      </c>
      <c r="R271" s="494" t="s">
        <v>1409</v>
      </c>
    </row>
    <row r="272" spans="17:18" x14ac:dyDescent="0.25">
      <c r="R272" s="963"/>
    </row>
    <row r="273" spans="17:18" x14ac:dyDescent="0.25">
      <c r="Q273" s="240" t="str">
        <f>$P$1&amp;R273&amp;$Q$1</f>
        <v>http://gestaourbana.prefeitura.sp.gov.br/wp-content/uploads/piu-monitoramento/ANH1_Oficio.pdf</v>
      </c>
      <c r="R273" s="984" t="s">
        <v>1210</v>
      </c>
    </row>
    <row r="274" spans="17:18" x14ac:dyDescent="0.25">
      <c r="R274" s="964"/>
    </row>
    <row r="275" spans="17:18" x14ac:dyDescent="0.25">
      <c r="R275" s="991"/>
    </row>
    <row r="276" spans="17:18" x14ac:dyDescent="0.25">
      <c r="R276" s="992"/>
    </row>
    <row r="277" spans="17:18" x14ac:dyDescent="0.25">
      <c r="R277" s="992"/>
    </row>
    <row r="278" spans="17:18" x14ac:dyDescent="0.25">
      <c r="R278" s="993"/>
    </row>
    <row r="279" spans="17:18" x14ac:dyDescent="0.25">
      <c r="Q279" s="240" t="s">
        <v>1670</v>
      </c>
      <c r="R279" s="987" t="s">
        <v>1186</v>
      </c>
    </row>
    <row r="280" spans="17:18" x14ac:dyDescent="0.25">
      <c r="Q280" s="240" t="s">
        <v>1671</v>
      </c>
      <c r="R280" s="987" t="s">
        <v>1190</v>
      </c>
    </row>
    <row r="281" spans="17:18" x14ac:dyDescent="0.25">
      <c r="Q281" s="240" t="s">
        <v>1672</v>
      </c>
      <c r="R281" s="987" t="s">
        <v>1191</v>
      </c>
    </row>
    <row r="282" spans="17:18" x14ac:dyDescent="0.25">
      <c r="R282" s="512"/>
    </row>
    <row r="283" spans="17:18" x14ac:dyDescent="0.25">
      <c r="R283" s="516"/>
    </row>
    <row r="284" spans="17:18" x14ac:dyDescent="0.25">
      <c r="Q284" s="240" t="s">
        <v>1673</v>
      </c>
      <c r="R284" s="987" t="s">
        <v>1195</v>
      </c>
    </row>
    <row r="285" spans="17:18" x14ac:dyDescent="0.25">
      <c r="Q285" s="240" t="s">
        <v>1674</v>
      </c>
      <c r="R285" s="987" t="s">
        <v>1196</v>
      </c>
    </row>
    <row r="286" spans="17:18" x14ac:dyDescent="0.25">
      <c r="R286" s="512"/>
    </row>
    <row r="287" spans="17:18" x14ac:dyDescent="0.25">
      <c r="R287" s="516"/>
    </row>
    <row r="288" spans="17:18" x14ac:dyDescent="0.25">
      <c r="R288" s="516"/>
    </row>
    <row r="289" spans="17:18" x14ac:dyDescent="0.25">
      <c r="Q289" s="240" t="s">
        <v>1675</v>
      </c>
      <c r="R289" s="987" t="s">
        <v>1197</v>
      </c>
    </row>
    <row r="290" spans="17:18" x14ac:dyDescent="0.25">
      <c r="Q290" s="240" t="s">
        <v>1676</v>
      </c>
      <c r="R290" s="987" t="s">
        <v>1198</v>
      </c>
    </row>
    <row r="291" spans="17:18" x14ac:dyDescent="0.25">
      <c r="Q291" s="240" t="s">
        <v>1677</v>
      </c>
      <c r="R291" s="987" t="s">
        <v>1274</v>
      </c>
    </row>
    <row r="292" spans="17:18" x14ac:dyDescent="0.25">
      <c r="Q292" s="240" t="s">
        <v>1678</v>
      </c>
      <c r="R292" s="987" t="s">
        <v>1199</v>
      </c>
    </row>
    <row r="293" spans="17:18" x14ac:dyDescent="0.25">
      <c r="Q293" s="240" t="s">
        <v>1679</v>
      </c>
      <c r="R293" s="494" t="s">
        <v>1374</v>
      </c>
    </row>
    <row r="294" spans="17:18" x14ac:dyDescent="0.25">
      <c r="R294" s="994"/>
    </row>
    <row r="295" spans="17:18" x14ac:dyDescent="0.25">
      <c r="R295" s="995"/>
    </row>
    <row r="296" spans="17:18" x14ac:dyDescent="0.25">
      <c r="Q296" s="240" t="s">
        <v>1680</v>
      </c>
      <c r="R296" s="1009"/>
    </row>
    <row r="297" spans="17:18" x14ac:dyDescent="0.25">
      <c r="Q297" s="240" t="s">
        <v>1680</v>
      </c>
      <c r="R297" s="1009"/>
    </row>
    <row r="298" spans="17:18" x14ac:dyDescent="0.25">
      <c r="R298" s="995"/>
    </row>
    <row r="299" spans="17:18" x14ac:dyDescent="0.25">
      <c r="R299" s="995"/>
    </row>
    <row r="300" spans="17:18" x14ac:dyDescent="0.25">
      <c r="R300" s="995"/>
    </row>
    <row r="301" spans="17:18" x14ac:dyDescent="0.25">
      <c r="R301" s="995"/>
    </row>
    <row r="302" spans="17:18" x14ac:dyDescent="0.25">
      <c r="Q302" s="240" t="s">
        <v>1681</v>
      </c>
      <c r="R302" s="1010" t="s">
        <v>1413</v>
      </c>
    </row>
    <row r="303" spans="17:18" x14ac:dyDescent="0.25">
      <c r="Q303" s="240" t="s">
        <v>1682</v>
      </c>
      <c r="R303" s="1011" t="s">
        <v>1412</v>
      </c>
    </row>
    <row r="304" spans="17:18" x14ac:dyDescent="0.25">
      <c r="R304" s="982"/>
    </row>
    <row r="305" spans="17:18" x14ac:dyDescent="0.25">
      <c r="R305" s="996"/>
    </row>
    <row r="306" spans="17:18" x14ac:dyDescent="0.25">
      <c r="Q306" s="240" t="s">
        <v>1683</v>
      </c>
      <c r="R306" s="494" t="s">
        <v>1337</v>
      </c>
    </row>
    <row r="307" spans="17:18" x14ac:dyDescent="0.25">
      <c r="R307" s="995"/>
    </row>
    <row r="308" spans="17:18" x14ac:dyDescent="0.25">
      <c r="R308" s="995"/>
    </row>
    <row r="309" spans="17:18" x14ac:dyDescent="0.25">
      <c r="R309" s="995"/>
    </row>
    <row r="310" spans="17:18" x14ac:dyDescent="0.25">
      <c r="R310" s="995"/>
    </row>
    <row r="311" spans="17:18" x14ac:dyDescent="0.25">
      <c r="Q311" s="240" t="s">
        <v>1684</v>
      </c>
      <c r="R311" s="1010" t="s">
        <v>1414</v>
      </c>
    </row>
    <row r="312" spans="17:18" x14ac:dyDescent="0.25">
      <c r="Q312" s="240" t="s">
        <v>1685</v>
      </c>
      <c r="R312" s="1011" t="s">
        <v>1415</v>
      </c>
    </row>
    <row r="313" spans="17:18" x14ac:dyDescent="0.25">
      <c r="R313" s="996"/>
    </row>
    <row r="314" spans="17:18" x14ac:dyDescent="0.25">
      <c r="Q314" s="240" t="s">
        <v>1686</v>
      </c>
      <c r="R314" s="494" t="s">
        <v>1435</v>
      </c>
    </row>
    <row r="315" spans="17:18" x14ac:dyDescent="0.25">
      <c r="R315" s="710"/>
    </row>
    <row r="316" spans="17:18" x14ac:dyDescent="0.25">
      <c r="R316" s="710"/>
    </row>
    <row r="317" spans="17:18" x14ac:dyDescent="0.25">
      <c r="R317" s="710"/>
    </row>
    <row r="318" spans="17:18" x14ac:dyDescent="0.25">
      <c r="R318" s="710"/>
    </row>
    <row r="319" spans="17:18" x14ac:dyDescent="0.25">
      <c r="R319" s="710"/>
    </row>
    <row r="320" spans="17:18" x14ac:dyDescent="0.25">
      <c r="R320" s="710"/>
    </row>
    <row r="321" spans="18:18" x14ac:dyDescent="0.25">
      <c r="R321" s="710"/>
    </row>
    <row r="322" spans="18:18" x14ac:dyDescent="0.25">
      <c r="R322" s="710"/>
    </row>
    <row r="323" spans="18:18" x14ac:dyDescent="0.25">
      <c r="R323" s="710"/>
    </row>
    <row r="324" spans="18:18" x14ac:dyDescent="0.25">
      <c r="R324" s="710"/>
    </row>
    <row r="325" spans="18:18" x14ac:dyDescent="0.25">
      <c r="R325" s="710"/>
    </row>
    <row r="326" spans="18:18" x14ac:dyDescent="0.25">
      <c r="R326" s="710"/>
    </row>
    <row r="327" spans="18:18" x14ac:dyDescent="0.25">
      <c r="R327" s="710"/>
    </row>
    <row r="328" spans="18:18" x14ac:dyDescent="0.25">
      <c r="R328" s="710"/>
    </row>
    <row r="329" spans="18:18" x14ac:dyDescent="0.25">
      <c r="R329" s="711"/>
    </row>
    <row r="330" spans="18:18" x14ac:dyDescent="0.25">
      <c r="R330" s="711"/>
    </row>
    <row r="331" spans="18:18" x14ac:dyDescent="0.25">
      <c r="R331" s="711"/>
    </row>
    <row r="332" spans="18:18" x14ac:dyDescent="0.25">
      <c r="R332" s="494"/>
    </row>
    <row r="333" spans="18:18" x14ac:dyDescent="0.25">
      <c r="R333" s="494"/>
    </row>
    <row r="334" spans="18:18" x14ac:dyDescent="0.25">
      <c r="R334" s="494"/>
    </row>
    <row r="335" spans="18:18" x14ac:dyDescent="0.25">
      <c r="R335" s="494"/>
    </row>
    <row r="336" spans="18:18" x14ac:dyDescent="0.25">
      <c r="R336" s="494"/>
    </row>
    <row r="337" spans="18:18" x14ac:dyDescent="0.25">
      <c r="R337" s="494"/>
    </row>
    <row r="338" spans="18:18" x14ac:dyDescent="0.25">
      <c r="R338" s="494"/>
    </row>
    <row r="339" spans="18:18" x14ac:dyDescent="0.25">
      <c r="R339" s="710"/>
    </row>
    <row r="340" spans="18:18" x14ac:dyDescent="0.25">
      <c r="R340" s="710"/>
    </row>
    <row r="341" spans="18:18" x14ac:dyDescent="0.25">
      <c r="R341" s="710"/>
    </row>
    <row r="342" spans="18:18" x14ac:dyDescent="0.25">
      <c r="R342" s="710"/>
    </row>
    <row r="343" spans="18:18" x14ac:dyDescent="0.25">
      <c r="R343" s="710"/>
    </row>
    <row r="344" spans="18:18" x14ac:dyDescent="0.25">
      <c r="R344" s="710"/>
    </row>
    <row r="345" spans="18:18" x14ac:dyDescent="0.25">
      <c r="R345" s="710"/>
    </row>
    <row r="346" spans="18:18" x14ac:dyDescent="0.25">
      <c r="R346" s="710"/>
    </row>
    <row r="347" spans="18:18" x14ac:dyDescent="0.25">
      <c r="R347" s="710"/>
    </row>
    <row r="348" spans="18:18" x14ac:dyDescent="0.25">
      <c r="R348" s="710"/>
    </row>
    <row r="349" spans="18:18" x14ac:dyDescent="0.25">
      <c r="R349" s="494"/>
    </row>
    <row r="350" spans="18:18" x14ac:dyDescent="0.25">
      <c r="R350" s="494"/>
    </row>
    <row r="351" spans="18:18" x14ac:dyDescent="0.25">
      <c r="R351" s="494"/>
    </row>
    <row r="352" spans="18:18" x14ac:dyDescent="0.25">
      <c r="R352" s="710"/>
    </row>
    <row r="353" spans="17:18" x14ac:dyDescent="0.25">
      <c r="R353" s="710"/>
    </row>
    <row r="354" spans="17:18" x14ac:dyDescent="0.25">
      <c r="R354" s="710"/>
    </row>
    <row r="355" spans="17:18" x14ac:dyDescent="0.25">
      <c r="R355" s="710"/>
    </row>
    <row r="356" spans="17:18" x14ac:dyDescent="0.25">
      <c r="R356" s="710"/>
    </row>
    <row r="357" spans="17:18" x14ac:dyDescent="0.25">
      <c r="R357" s="710"/>
    </row>
    <row r="358" spans="17:18" x14ac:dyDescent="0.25">
      <c r="R358" s="710"/>
    </row>
    <row r="359" spans="17:18" x14ac:dyDescent="0.25">
      <c r="R359" s="494"/>
    </row>
    <row r="360" spans="17:18" x14ac:dyDescent="0.25">
      <c r="R360" s="711"/>
    </row>
    <row r="361" spans="17:18" x14ac:dyDescent="0.25">
      <c r="R361" s="494"/>
    </row>
    <row r="362" spans="17:18" x14ac:dyDescent="0.25">
      <c r="R362" s="711"/>
    </row>
    <row r="363" spans="17:18" x14ac:dyDescent="0.25">
      <c r="R363" s="494"/>
    </row>
    <row r="364" spans="17:18" x14ac:dyDescent="0.25">
      <c r="R364" s="711"/>
    </row>
    <row r="365" spans="17:18" x14ac:dyDescent="0.25">
      <c r="R365" s="494"/>
    </row>
    <row r="366" spans="17:18" x14ac:dyDescent="0.25">
      <c r="R366" s="494"/>
    </row>
    <row r="367" spans="17:18" x14ac:dyDescent="0.25">
      <c r="R367" s="494"/>
    </row>
    <row r="368" spans="17:18" x14ac:dyDescent="0.25">
      <c r="Q368" s="240" t="s">
        <v>1680</v>
      </c>
      <c r="R368" s="494"/>
    </row>
    <row r="369" spans="17:18" x14ac:dyDescent="0.25">
      <c r="R369" s="710"/>
    </row>
    <row r="370" spans="17:18" x14ac:dyDescent="0.25">
      <c r="R370" s="710"/>
    </row>
    <row r="371" spans="17:18" x14ac:dyDescent="0.25">
      <c r="R371" s="710"/>
    </row>
    <row r="372" spans="17:18" x14ac:dyDescent="0.25">
      <c r="R372" s="710"/>
    </row>
    <row r="373" spans="17:18" x14ac:dyDescent="0.25">
      <c r="R373" s="710"/>
    </row>
    <row r="374" spans="17:18" x14ac:dyDescent="0.25">
      <c r="Q374" s="240" t="s">
        <v>1687</v>
      </c>
      <c r="R374" s="494" t="s">
        <v>1407</v>
      </c>
    </row>
    <row r="375" spans="17:18" x14ac:dyDescent="0.25">
      <c r="R375" s="997"/>
    </row>
    <row r="376" spans="17:18" x14ac:dyDescent="0.25">
      <c r="R376" s="710"/>
    </row>
    <row r="377" spans="17:18" x14ac:dyDescent="0.25">
      <c r="R377" s="710"/>
    </row>
    <row r="378" spans="17:18" x14ac:dyDescent="0.25">
      <c r="R378" s="710"/>
    </row>
    <row r="379" spans="17:18" x14ac:dyDescent="0.25">
      <c r="R379" s="710"/>
    </row>
    <row r="380" spans="17:18" x14ac:dyDescent="0.25">
      <c r="R380" s="710"/>
    </row>
    <row r="381" spans="17:18" x14ac:dyDescent="0.25">
      <c r="R381" s="710"/>
    </row>
    <row r="382" spans="17:18" x14ac:dyDescent="0.25">
      <c r="R382" s="710"/>
    </row>
    <row r="383" spans="17:18" x14ac:dyDescent="0.25">
      <c r="R383" s="710"/>
    </row>
    <row r="384" spans="17:18" x14ac:dyDescent="0.25">
      <c r="R384" s="710"/>
    </row>
    <row r="385" spans="18:18" x14ac:dyDescent="0.25">
      <c r="R385" s="710"/>
    </row>
    <row r="386" spans="18:18" x14ac:dyDescent="0.25">
      <c r="R386" s="710"/>
    </row>
    <row r="387" spans="18:18" x14ac:dyDescent="0.25">
      <c r="R387" s="516"/>
    </row>
    <row r="388" spans="18:18" x14ac:dyDescent="0.25">
      <c r="R388" s="512"/>
    </row>
    <row r="389" spans="18:18" x14ac:dyDescent="0.25">
      <c r="R389" s="516"/>
    </row>
    <row r="390" spans="18:18" x14ac:dyDescent="0.25">
      <c r="R390" s="516"/>
    </row>
    <row r="391" spans="18:18" x14ac:dyDescent="0.25">
      <c r="R391" s="516"/>
    </row>
    <row r="392" spans="18:18" x14ac:dyDescent="0.25">
      <c r="R392" s="516"/>
    </row>
    <row r="393" spans="18:18" x14ac:dyDescent="0.25">
      <c r="R393" s="512"/>
    </row>
    <row r="394" spans="18:18" x14ac:dyDescent="0.25">
      <c r="R394" s="512"/>
    </row>
    <row r="395" spans="18:18" x14ac:dyDescent="0.25">
      <c r="R395" s="512"/>
    </row>
    <row r="396" spans="18:18" x14ac:dyDescent="0.25">
      <c r="R396" s="512"/>
    </row>
    <row r="397" spans="18:18" x14ac:dyDescent="0.25">
      <c r="R397" s="512"/>
    </row>
    <row r="398" spans="18:18" x14ac:dyDescent="0.25">
      <c r="R398" s="518"/>
    </row>
    <row r="399" spans="18:18" x14ac:dyDescent="0.25">
      <c r="R399" s="963"/>
    </row>
    <row r="400" spans="18:18" x14ac:dyDescent="0.25">
      <c r="R400" s="512"/>
    </row>
    <row r="401" spans="18:18" x14ac:dyDescent="0.25">
      <c r="R401" s="512"/>
    </row>
    <row r="402" spans="18:18" x14ac:dyDescent="0.25">
      <c r="R402" s="516"/>
    </row>
    <row r="403" spans="18:18" x14ac:dyDescent="0.25">
      <c r="R403" s="516"/>
    </row>
    <row r="404" spans="18:18" x14ac:dyDescent="0.25">
      <c r="R404" s="516"/>
    </row>
    <row r="405" spans="18:18" x14ac:dyDescent="0.25">
      <c r="R405" s="512"/>
    </row>
    <row r="406" spans="18:18" x14ac:dyDescent="0.25">
      <c r="R406" s="512"/>
    </row>
    <row r="407" spans="18:18" x14ac:dyDescent="0.25">
      <c r="R407" s="512"/>
    </row>
    <row r="408" spans="18:18" x14ac:dyDescent="0.25">
      <c r="R408" s="512"/>
    </row>
    <row r="409" spans="18:18" x14ac:dyDescent="0.25">
      <c r="R409" s="512"/>
    </row>
    <row r="410" spans="18:18" x14ac:dyDescent="0.25">
      <c r="R410" s="516"/>
    </row>
    <row r="411" spans="18:18" x14ac:dyDescent="0.25">
      <c r="R411" s="516"/>
    </row>
    <row r="412" spans="18:18" x14ac:dyDescent="0.25">
      <c r="R412" s="965"/>
    </row>
    <row r="413" spans="18:18" x14ac:dyDescent="0.25">
      <c r="R413" s="512"/>
    </row>
    <row r="414" spans="18:18" x14ac:dyDescent="0.25">
      <c r="R414" s="512"/>
    </row>
    <row r="415" spans="18:18" x14ac:dyDescent="0.25">
      <c r="R415" s="516"/>
    </row>
    <row r="416" spans="18:18" x14ac:dyDescent="0.25">
      <c r="R416" s="516"/>
    </row>
    <row r="417" spans="17:18" x14ac:dyDescent="0.25">
      <c r="R417" s="512"/>
    </row>
    <row r="418" spans="17:18" x14ac:dyDescent="0.25">
      <c r="R418" s="512"/>
    </row>
    <row r="419" spans="17:18" x14ac:dyDescent="0.25">
      <c r="R419" s="512"/>
    </row>
    <row r="420" spans="17:18" x14ac:dyDescent="0.25">
      <c r="R420" s="512"/>
    </row>
    <row r="421" spans="17:18" x14ac:dyDescent="0.25">
      <c r="R421" s="512"/>
    </row>
    <row r="422" spans="17:18" x14ac:dyDescent="0.25">
      <c r="R422" s="512"/>
    </row>
    <row r="423" spans="17:18" x14ac:dyDescent="0.25">
      <c r="R423" s="516"/>
    </row>
    <row r="424" spans="17:18" x14ac:dyDescent="0.25">
      <c r="R424" s="516"/>
    </row>
    <row r="425" spans="17:18" x14ac:dyDescent="0.25">
      <c r="R425" s="963"/>
    </row>
    <row r="426" spans="17:18" x14ac:dyDescent="0.25">
      <c r="Q426" s="240" t="s">
        <v>1688</v>
      </c>
      <c r="R426" s="494" t="s">
        <v>1616</v>
      </c>
    </row>
    <row r="427" spans="17:18" x14ac:dyDescent="0.25">
      <c r="Q427" s="240" t="s">
        <v>1689</v>
      </c>
      <c r="R427" s="494" t="s">
        <v>1620</v>
      </c>
    </row>
    <row r="428" spans="17:18" x14ac:dyDescent="0.25">
      <c r="Q428" s="240" t="s">
        <v>1690</v>
      </c>
      <c r="R428" s="494" t="s">
        <v>1621</v>
      </c>
    </row>
    <row r="429" spans="17:18" x14ac:dyDescent="0.25">
      <c r="R429" s="710"/>
    </row>
    <row r="430" spans="17:18" x14ac:dyDescent="0.25">
      <c r="R430" s="710"/>
    </row>
    <row r="431" spans="17:18" x14ac:dyDescent="0.25">
      <c r="R431" s="710"/>
    </row>
    <row r="432" spans="17:18" x14ac:dyDescent="0.25">
      <c r="R432" s="710"/>
    </row>
    <row r="433" spans="2:18" x14ac:dyDescent="0.25">
      <c r="B433" s="1003"/>
      <c r="C433" s="1003"/>
      <c r="D433" s="1003"/>
      <c r="E433" s="1003"/>
      <c r="F433" s="1003"/>
      <c r="G433" s="1004"/>
      <c r="H433" s="1003"/>
      <c r="I433" s="1003"/>
      <c r="J433" s="1003"/>
      <c r="K433" s="1003"/>
      <c r="L433" s="1003"/>
      <c r="M433" s="1003"/>
      <c r="N433" s="1003"/>
      <c r="O433" s="1003"/>
      <c r="P433" s="1003"/>
      <c r="Q433" s="1003"/>
      <c r="R433" s="1000"/>
    </row>
    <row r="434" spans="2:18" x14ac:dyDescent="0.25">
      <c r="B434" s="1003"/>
      <c r="C434" s="1003"/>
      <c r="D434" s="1003"/>
      <c r="E434" s="1003"/>
      <c r="F434" s="1003"/>
      <c r="G434" s="1004"/>
      <c r="H434" s="1003"/>
      <c r="I434" s="1003"/>
      <c r="J434" s="1003"/>
      <c r="K434" s="1003"/>
      <c r="L434" s="1003"/>
      <c r="M434" s="1003"/>
      <c r="N434" s="1003"/>
      <c r="O434" s="1003"/>
      <c r="P434" s="1003"/>
      <c r="Q434" s="1003"/>
      <c r="R434" s="1000"/>
    </row>
    <row r="435" spans="2:18" x14ac:dyDescent="0.25">
      <c r="B435" s="1003"/>
      <c r="C435" s="1003"/>
      <c r="D435" s="1003"/>
      <c r="E435" s="1003"/>
      <c r="F435" s="1003"/>
      <c r="G435" s="1004"/>
      <c r="H435" s="1003"/>
      <c r="I435" s="1003"/>
      <c r="J435" s="1003"/>
      <c r="K435" s="1003"/>
      <c r="L435" s="1003"/>
      <c r="M435" s="1003"/>
      <c r="N435" s="1003"/>
      <c r="O435" s="1003"/>
      <c r="P435" s="1003"/>
      <c r="Q435" s="1003"/>
      <c r="R435" s="1000"/>
    </row>
    <row r="444" spans="2:18" x14ac:dyDescent="0.25">
      <c r="Q444" s="239" t="str">
        <f>$P$1&amp;R444&amp;$Q$1</f>
        <v>http://gestaourbana.prefeitura.sp.gov.br/wp-content/uploads/piu-monitoramento/PAC6_Parecer_ConsolidacaoMinuta_SPURB.pdf</v>
      </c>
      <c r="R444" s="239" t="s">
        <v>1709</v>
      </c>
    </row>
    <row r="445" spans="2:18" x14ac:dyDescent="0.25">
      <c r="Q445" s="239" t="str">
        <f>$P$1&amp;R445&amp;$Q$1</f>
        <v>http://gestaourbana.prefeitura.sp.gov.br/wp-content/uploads/piu-monitoramento/PAC6_Parecer_ConsolidacaoMinuta_SPURB_decreto.pdf</v>
      </c>
      <c r="R445" s="239" t="s">
        <v>1710</v>
      </c>
    </row>
  </sheetData>
  <mergeCells count="3">
    <mergeCell ref="E1:F1"/>
    <mergeCell ref="E11:F11"/>
    <mergeCell ref="E12:F12"/>
  </mergeCells>
  <conditionalFormatting sqref="K3:K4">
    <cfRule type="cellIs" dxfId="14" priority="12" operator="equal">
      <formula>"_"</formula>
    </cfRule>
    <cfRule type="cellIs" dxfId="13" priority="13" operator="equal">
      <formula>"-"</formula>
    </cfRule>
    <cfRule type="cellIs" dxfId="12" priority="14" operator="equal">
      <formula>"w"</formula>
    </cfRule>
    <cfRule type="cellIs" dxfId="11" priority="15" operator="equal">
      <formula>"X"</formula>
    </cfRule>
  </conditionalFormatting>
  <conditionalFormatting sqref="C11:C31">
    <cfRule type="containsText" dxfId="10" priority="11" operator="containsText" text="PIU">
      <formula>NOT(ISERROR(SEARCH("PIU",C11)))</formula>
    </cfRule>
  </conditionalFormatting>
  <conditionalFormatting sqref="C11:C31">
    <cfRule type="containsText" dxfId="9" priority="10" operator="containsText" text="Projeto">
      <formula>NOT(ISERROR(SEARCH("Projeto",C11)))</formula>
    </cfRule>
  </conditionalFormatting>
  <conditionalFormatting sqref="R291:R302">
    <cfRule type="expression" dxfId="8" priority="9">
      <formula>#REF!="F"</formula>
    </cfRule>
  </conditionalFormatting>
  <conditionalFormatting sqref="R384">
    <cfRule type="expression" dxfId="7" priority="8">
      <formula>#REF!="F"</formula>
    </cfRule>
  </conditionalFormatting>
  <conditionalFormatting sqref="R364 R366 R368:R370 R395 R374:R383 R385:R387 R2:R362 R397:R432">
    <cfRule type="expression" dxfId="6" priority="7">
      <formula>$F2="F"</formula>
    </cfRule>
  </conditionalFormatting>
  <conditionalFormatting sqref="R303">
    <cfRule type="expression" dxfId="5" priority="6">
      <formula>$D303="F"</formula>
    </cfRule>
  </conditionalFormatting>
  <conditionalFormatting sqref="R291:R302">
    <cfRule type="expression" dxfId="4" priority="5">
      <formula>$I291="F"</formula>
    </cfRule>
  </conditionalFormatting>
  <conditionalFormatting sqref="R396">
    <cfRule type="expression" dxfId="3" priority="4">
      <formula>$F394="F"</formula>
    </cfRule>
  </conditionalFormatting>
  <conditionalFormatting sqref="R433:R435">
    <cfRule type="expression" dxfId="2" priority="3">
      <formula>$J433="F"</formula>
    </cfRule>
  </conditionalFormatting>
  <conditionalFormatting sqref="C32">
    <cfRule type="containsText" dxfId="1" priority="2" operator="containsText" text="PIU">
      <formula>NOT(ISERROR(SEARCH("PIU",C32)))</formula>
    </cfRule>
  </conditionalFormatting>
  <conditionalFormatting sqref="C32">
    <cfRule type="containsText" dxfId="0" priority="1" operator="containsText" text="Projeto">
      <formula>NOT(ISERROR(SEARCH("Projeto",C32)))</formula>
    </cfRule>
  </conditionalFormatting>
  <hyperlinks>
    <hyperlink ref="L4" r:id="rId1"/>
    <hyperlink ref="B11" r:id="rId2" display="..\01_Documentação\01_PIU_Rio_Branco"/>
    <hyperlink ref="B12" r:id="rId3" display="..\01_Documentação\02_PIU_Vila_Leopoldina"/>
    <hyperlink ref="B13" r:id="rId4" display="..\01_Documentação\03_PIU_Arco_Tiete"/>
    <hyperlink ref="B14" r:id="rId5" display="..\01_Documentação\04_PIU_NESP"/>
    <hyperlink ref="B15" r:id="rId6" display="..\01_Documentação\05_PIU_Arco_Jurubatuba"/>
    <hyperlink ref="B17" r:id="rId7" display="..\01_Documentação\07_PL_Anhembi"/>
    <hyperlink ref="B18" r:id="rId8" display="..\01_Documentação\08_PIU_Pacaembu"/>
    <hyperlink ref="B19" r:id="rId9" display="..\01_Documentação\09_PIU_Vila_Olimpia"/>
    <hyperlink ref="B20" r:id="rId10" display="..\01_Documentação\010_PIU_Nacoes_Unidas"/>
    <hyperlink ref="B21" r:id="rId11" display="..\01_Documentação\011_PIU_Area_Central"/>
    <hyperlink ref="B22" r:id="rId12" display="..\01_Documentação\012_PIU_Arco_Pinheiros"/>
    <hyperlink ref="B23" r:id="rId13" display="..\01_Documentação\16_Bairros_Tamanduateí"/>
    <hyperlink ref="B24" r:id="rId14" display="..\01_Documentação\17_PIU_Terminal_Capelinha"/>
    <hyperlink ref="B25" r:id="rId15" display="..\01_Documentação\18_PIU_Terminal_Campo_Limpo"/>
    <hyperlink ref="B26" r:id="rId16" display="..\01_Documentação\19_PIU_Terminal_Princesa_Isabel"/>
    <hyperlink ref="C12" r:id="rId17"/>
    <hyperlink ref="C19" r:id="rId18"/>
    <hyperlink ref="C17" r:id="rId19"/>
    <hyperlink ref="C18" r:id="rId20"/>
    <hyperlink ref="C13" r:id="rId21"/>
    <hyperlink ref="C20" r:id="rId22"/>
    <hyperlink ref="C11" r:id="rId23"/>
    <hyperlink ref="C14" r:id="rId24"/>
    <hyperlink ref="C15" r:id="rId25"/>
    <hyperlink ref="C21" r:id="rId26"/>
    <hyperlink ref="C22" r:id="rId27"/>
    <hyperlink ref="C23" r:id="rId28"/>
    <hyperlink ref="C24" r:id="rId29"/>
    <hyperlink ref="C25" r:id="rId30"/>
    <hyperlink ref="C26" r:id="rId31"/>
    <hyperlink ref="L3" r:id="rId32"/>
    <hyperlink ref="R302" r:id="rId33" display="http://www.prefeitura.sp.gov.br/cidade/secretarias/upload/desenvolvimento_urbano/sp_urbanismo/FARIA_LIMA/2018/GGOUCFL_2a_RE_convocacao_2018_05_22.pdf"/>
    <hyperlink ref="R311" r:id="rId34" display="http://www.prefeitura.sp.gov.br/cidade/secretarias/upload/desenvolvimento_urbano/sp_urbanismo/FARIA_LIMA/2018/GGOUCFL_2a_RE_convocacao_2018_05_22.pdf"/>
    <hyperlink ref="P1" r:id="rId35"/>
  </hyperlinks>
  <pageMargins left="0.511811024" right="0.511811024" top="0.78740157499999996" bottom="0.78740157499999996" header="0.31496062000000002" footer="0.31496062000000002"/>
  <pageSetup paperSize="9" orientation="portrait" horizontalDpi="4294967294" verticalDpi="4294967294" r:id="rId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N158"/>
  <sheetViews>
    <sheetView zoomScale="70" zoomScaleNormal="70" workbookViewId="0">
      <selection activeCell="L3" sqref="L3:M15"/>
    </sheetView>
  </sheetViews>
  <sheetFormatPr defaultRowHeight="15" x14ac:dyDescent="0.2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2"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x14ac:dyDescent="0.25">
      <c r="A1" s="208" t="s">
        <v>260</v>
      </c>
      <c r="B1" s="208"/>
      <c r="C1" s="208"/>
      <c r="D1" s="208"/>
      <c r="E1" s="208"/>
      <c r="F1" s="207"/>
      <c r="G1" s="208"/>
      <c r="I1" s="141"/>
      <c r="L1" s="141" t="s">
        <v>272</v>
      </c>
    </row>
    <row r="3" spans="1:14" x14ac:dyDescent="0.25">
      <c r="A3" s="202" t="s">
        <v>207</v>
      </c>
      <c r="B3" s="202" t="s">
        <v>259</v>
      </c>
      <c r="C3" s="202" t="s">
        <v>17</v>
      </c>
      <c r="D3" s="202" t="s">
        <v>244</v>
      </c>
      <c r="E3" s="202" t="s">
        <v>1016</v>
      </c>
      <c r="F3" s="201" t="s">
        <v>270</v>
      </c>
      <c r="G3" s="201" t="s">
        <v>271</v>
      </c>
      <c r="H3" s="202" t="s">
        <v>314</v>
      </c>
      <c r="I3" s="1118" t="s">
        <v>1018</v>
      </c>
      <c r="J3" s="1119"/>
      <c r="K3" s="1120"/>
      <c r="L3" s="422" t="s">
        <v>270</v>
      </c>
      <c r="M3" s="212" t="s">
        <v>271</v>
      </c>
      <c r="N3" s="209"/>
    </row>
    <row r="4" spans="1:14" x14ac:dyDescent="0.25">
      <c r="A4" s="310">
        <v>1</v>
      </c>
      <c r="B4" s="312"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8" t="s">
        <v>1010</v>
      </c>
      <c r="I4" s="329"/>
      <c r="J4" s="330"/>
      <c r="K4" s="331"/>
      <c r="L4" s="423">
        <v>1</v>
      </c>
      <c r="M4" s="213" t="s">
        <v>273</v>
      </c>
    </row>
    <row r="5" spans="1:14" x14ac:dyDescent="0.25">
      <c r="A5" s="311">
        <v>2</v>
      </c>
      <c r="B5" s="312"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3"/>
      <c r="I5" s="329"/>
      <c r="J5" s="330"/>
      <c r="K5" s="331"/>
      <c r="L5" s="423">
        <v>2</v>
      </c>
      <c r="M5" s="213" t="s">
        <v>274</v>
      </c>
    </row>
    <row r="6" spans="1:14" x14ac:dyDescent="0.25">
      <c r="A6" s="311">
        <v>3</v>
      </c>
      <c r="B6" s="312" t="str">
        <f>HLOOKUP($A6,BD!$A$1:$EX$10,10,FALSE)</f>
        <v>Origem</v>
      </c>
      <c r="C6" s="204">
        <f>HLOOKUP($A6,BD!$A$1:$EX$10,8,FALSE)</f>
        <v>0</v>
      </c>
      <c r="D6" s="206" t="str">
        <f>HLOOKUP($A6,BD!$A$1:$EX$10,9,FALSE)</f>
        <v>P</v>
      </c>
      <c r="E6" s="206">
        <f>HLOOKUP($A6,BD!$A$1:$EX$10,3,FALSE)</f>
        <v>0</v>
      </c>
      <c r="F6" s="211">
        <f>HLOOKUP($A6,BD!$A$1:$EX$10,2,FALSE)</f>
        <v>1</v>
      </c>
      <c r="G6" s="215" t="str">
        <f t="shared" si="0"/>
        <v>PROPOSIÇÃO</v>
      </c>
      <c r="H6" s="323"/>
      <c r="I6" s="329"/>
      <c r="J6" s="330"/>
      <c r="K6" s="331"/>
      <c r="L6" s="423">
        <v>3</v>
      </c>
      <c r="M6" s="213" t="s">
        <v>275</v>
      </c>
    </row>
    <row r="7" spans="1:14" x14ac:dyDescent="0.25">
      <c r="A7" s="311">
        <v>4</v>
      </c>
      <c r="B7" s="312"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3"/>
      <c r="I7" s="329"/>
      <c r="J7" s="330"/>
      <c r="K7" s="331"/>
      <c r="L7" s="423">
        <v>4</v>
      </c>
      <c r="M7" s="213" t="s">
        <v>276</v>
      </c>
    </row>
    <row r="8" spans="1:14" x14ac:dyDescent="0.25">
      <c r="A8" s="311">
        <v>5</v>
      </c>
      <c r="B8" s="312"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3"/>
      <c r="I8" s="329"/>
      <c r="J8" s="330"/>
      <c r="K8" s="331"/>
      <c r="L8" s="423">
        <v>5</v>
      </c>
      <c r="M8" s="213" t="s">
        <v>277</v>
      </c>
    </row>
    <row r="9" spans="1:14" x14ac:dyDescent="0.25">
      <c r="A9" s="311">
        <v>6</v>
      </c>
      <c r="B9" s="312"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3"/>
      <c r="I9" s="329"/>
      <c r="J9" s="330"/>
      <c r="K9" s="331"/>
      <c r="L9" s="423">
        <v>6</v>
      </c>
      <c r="M9" s="213" t="s">
        <v>278</v>
      </c>
    </row>
    <row r="10" spans="1:14" x14ac:dyDescent="0.25">
      <c r="A10" s="311">
        <v>7</v>
      </c>
      <c r="B10" s="312"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3"/>
      <c r="I10" s="329"/>
      <c r="J10" s="330"/>
      <c r="K10" s="331"/>
      <c r="L10" s="423">
        <v>7</v>
      </c>
      <c r="M10" s="213" t="s">
        <v>279</v>
      </c>
    </row>
    <row r="11" spans="1:14" x14ac:dyDescent="0.25">
      <c r="A11" s="311">
        <v>8</v>
      </c>
      <c r="B11" s="313"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3" t="s">
        <v>29</v>
      </c>
      <c r="I11" s="1115" t="str">
        <f>"XX"&amp;$F11&amp;"_"&amp;$A11&amp;"_RegistroAdministrativo"</f>
        <v>XX1_8_RegistroAdministrativo</v>
      </c>
      <c r="J11" s="1116"/>
      <c r="K11" s="1117"/>
      <c r="L11" s="428">
        <v>8</v>
      </c>
      <c r="M11" s="214" t="s">
        <v>280</v>
      </c>
    </row>
    <row r="12" spans="1:14" x14ac:dyDescent="0.25">
      <c r="A12" s="311">
        <v>9</v>
      </c>
      <c r="B12" s="314"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3"/>
      <c r="I12" s="329"/>
      <c r="J12" s="330"/>
      <c r="K12" s="331"/>
      <c r="L12" s="424" t="s">
        <v>755</v>
      </c>
      <c r="M12" s="213" t="s">
        <v>1240</v>
      </c>
    </row>
    <row r="13" spans="1:14" x14ac:dyDescent="0.25">
      <c r="A13" s="311">
        <v>10</v>
      </c>
      <c r="B13" s="314"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3"/>
      <c r="I13" s="329"/>
      <c r="J13" s="330"/>
      <c r="K13" s="331"/>
      <c r="L13" s="424" t="s">
        <v>770</v>
      </c>
      <c r="M13" s="425" t="s">
        <v>1241</v>
      </c>
    </row>
    <row r="14" spans="1:14" x14ac:dyDescent="0.25">
      <c r="A14" s="311">
        <v>11</v>
      </c>
      <c r="B14" s="314"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3"/>
      <c r="I14" s="329"/>
      <c r="J14" s="330"/>
      <c r="K14" s="331"/>
      <c r="L14" s="424" t="s">
        <v>771</v>
      </c>
      <c r="M14" s="425" t="s">
        <v>16</v>
      </c>
    </row>
    <row r="15" spans="1:14" x14ac:dyDescent="0.25">
      <c r="A15" s="311">
        <v>12</v>
      </c>
      <c r="B15" s="313"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3" t="s">
        <v>261</v>
      </c>
      <c r="I15" s="339" t="str">
        <f>"XX"&amp;$F15&amp;"_"&amp;$A15&amp;"_MIP"</f>
        <v>XX1_12_MIP</v>
      </c>
      <c r="J15" s="1116" t="str">
        <f>"XX"&amp;$F15&amp;"_"&amp;$A15&amp;"_Oficio"</f>
        <v>XX1_12_Oficio</v>
      </c>
      <c r="K15" s="1117"/>
      <c r="L15" s="426" t="s">
        <v>756</v>
      </c>
      <c r="M15" s="427" t="s">
        <v>1242</v>
      </c>
    </row>
    <row r="16" spans="1:14" x14ac:dyDescent="0.25">
      <c r="A16" s="311">
        <v>13</v>
      </c>
      <c r="B16" s="313"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5" t="s">
        <v>208</v>
      </c>
      <c r="I16" s="329"/>
      <c r="J16" s="330"/>
      <c r="K16" s="331"/>
    </row>
    <row r="17" spans="1:11" x14ac:dyDescent="0.25">
      <c r="A17" s="311">
        <v>14</v>
      </c>
      <c r="B17" s="313"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3"/>
      <c r="I17" s="329"/>
      <c r="J17" s="330"/>
      <c r="K17" s="331"/>
    </row>
    <row r="18" spans="1:11" x14ac:dyDescent="0.25">
      <c r="A18" s="311">
        <v>15</v>
      </c>
      <c r="B18" s="313"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3"/>
      <c r="I18" s="329"/>
      <c r="J18" s="330"/>
      <c r="K18" s="331"/>
    </row>
    <row r="19" spans="1:11" x14ac:dyDescent="0.25">
      <c r="A19" s="311">
        <v>16</v>
      </c>
      <c r="B19" s="313"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3"/>
      <c r="I19" s="329"/>
      <c r="J19" s="330"/>
      <c r="K19" s="331"/>
    </row>
    <row r="20" spans="1:11" x14ac:dyDescent="0.25">
      <c r="A20" s="311">
        <v>17</v>
      </c>
      <c r="B20" s="314"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3"/>
      <c r="I20" s="329"/>
      <c r="J20" s="330"/>
      <c r="K20" s="331"/>
    </row>
    <row r="21" spans="1:11" x14ac:dyDescent="0.25">
      <c r="A21" s="311">
        <v>18</v>
      </c>
      <c r="B21" s="314"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3"/>
      <c r="I21" s="329"/>
      <c r="J21" s="330"/>
      <c r="K21" s="331"/>
    </row>
    <row r="22" spans="1:11" x14ac:dyDescent="0.25">
      <c r="A22" s="311">
        <v>19</v>
      </c>
      <c r="B22" s="313"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3" t="s">
        <v>312</v>
      </c>
      <c r="I22" s="1115" t="str">
        <f>"XX"&amp;$F22&amp;"_"&amp;$A22&amp;"_Parecer"</f>
        <v>XX1_19_Parecer</v>
      </c>
      <c r="J22" s="1116"/>
      <c r="K22" s="1117"/>
    </row>
    <row r="23" spans="1:11" x14ac:dyDescent="0.25">
      <c r="A23" s="311">
        <v>20</v>
      </c>
      <c r="B23" s="314"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3" t="s">
        <v>262</v>
      </c>
      <c r="I23" s="339" t="str">
        <f>"XX"&amp;$F23&amp;"_"&amp;$A23&amp;"_Consulta_Texto"</f>
        <v>XX1_20_Consulta_Texto</v>
      </c>
      <c r="J23" s="1116" t="str">
        <f>"XX"&amp;$F23&amp;"_"&amp;$A23&amp;"_Consulta_Anexos"</f>
        <v>XX1_20_Consulta_Anexos</v>
      </c>
      <c r="K23" s="1117"/>
    </row>
    <row r="24" spans="1:11" x14ac:dyDescent="0.25">
      <c r="A24" s="311">
        <v>21</v>
      </c>
      <c r="B24" s="314"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3"/>
      <c r="I24" s="1115"/>
      <c r="J24" s="1116"/>
      <c r="K24" s="1117"/>
    </row>
    <row r="25" spans="1:11" x14ac:dyDescent="0.25">
      <c r="A25" s="311">
        <v>22</v>
      </c>
      <c r="B25" s="314"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3"/>
      <c r="I25" s="1115"/>
      <c r="J25" s="1116"/>
      <c r="K25" s="1117"/>
    </row>
    <row r="26" spans="1:11" x14ac:dyDescent="0.25">
      <c r="A26" s="311">
        <v>23</v>
      </c>
      <c r="B26" s="314"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3"/>
      <c r="I26" s="339"/>
      <c r="J26" s="340"/>
      <c r="K26" s="341"/>
    </row>
    <row r="27" spans="1:11" x14ac:dyDescent="0.25">
      <c r="A27" s="311">
        <v>24</v>
      </c>
      <c r="B27" s="314"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3"/>
      <c r="I27" s="339"/>
      <c r="J27" s="340"/>
      <c r="K27" s="341"/>
    </row>
    <row r="28" spans="1:11" x14ac:dyDescent="0.25">
      <c r="A28" s="311">
        <v>25</v>
      </c>
      <c r="B28" s="315"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3"/>
      <c r="I28" s="339"/>
      <c r="J28" s="340"/>
      <c r="K28" s="341"/>
    </row>
    <row r="29" spans="1:11" x14ac:dyDescent="0.25">
      <c r="A29" s="311">
        <v>26</v>
      </c>
      <c r="B29" s="315"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5" t="s">
        <v>208</v>
      </c>
      <c r="I29" s="339"/>
      <c r="J29" s="340"/>
      <c r="K29" s="341"/>
    </row>
    <row r="30" spans="1:11" x14ac:dyDescent="0.25">
      <c r="A30" s="311">
        <v>27</v>
      </c>
      <c r="B30" s="315"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3"/>
      <c r="I30" s="339"/>
      <c r="J30" s="340"/>
      <c r="K30" s="341"/>
    </row>
    <row r="31" spans="1:11" x14ac:dyDescent="0.25">
      <c r="A31" s="311">
        <v>28</v>
      </c>
      <c r="B31" s="316"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3"/>
      <c r="I31" s="339"/>
      <c r="J31" s="340"/>
      <c r="K31" s="341"/>
    </row>
    <row r="32" spans="1:11" x14ac:dyDescent="0.25">
      <c r="A32" s="311">
        <v>29</v>
      </c>
      <c r="B32" s="317"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3"/>
      <c r="I32" s="339"/>
      <c r="J32" s="340"/>
      <c r="K32" s="341"/>
    </row>
    <row r="33" spans="1:11" x14ac:dyDescent="0.25">
      <c r="A33" s="342">
        <v>30</v>
      </c>
      <c r="B33" s="316"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3"/>
      <c r="I33" s="339"/>
      <c r="J33" s="340"/>
      <c r="K33" s="341"/>
    </row>
    <row r="34" spans="1:11" x14ac:dyDescent="0.25">
      <c r="A34" s="311">
        <v>31</v>
      </c>
      <c r="B34" s="316"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3" t="s">
        <v>315</v>
      </c>
      <c r="I34" s="1115" t="str">
        <f>"XX"&amp;$F34&amp;"_"&amp;$A34&amp;"_Instancia_Apresentacao"</f>
        <v>XX2_31_Instancia_Apresentacao</v>
      </c>
      <c r="J34" s="1116"/>
      <c r="K34" s="1117"/>
    </row>
    <row r="35" spans="1:11" x14ac:dyDescent="0.25">
      <c r="A35" s="311">
        <v>32</v>
      </c>
      <c r="B35" s="316"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4" t="s">
        <v>316</v>
      </c>
      <c r="I35" s="339" t="str">
        <f>"XX"&amp;$F35&amp;"_"&amp;$A35&amp;"_Instancia_Ata"</f>
        <v>XX2_32_Instancia_Ata</v>
      </c>
      <c r="J35" s="1116" t="str">
        <f>"XX"&amp;$F35&amp;"_"&amp;$A35&amp;"_Instancia_ParecerSPUrb"</f>
        <v>XX2_32_Instancia_ParecerSPUrb</v>
      </c>
      <c r="K35" s="1117"/>
    </row>
    <row r="36" spans="1:11" x14ac:dyDescent="0.25">
      <c r="A36" s="311">
        <v>33</v>
      </c>
      <c r="B36" s="318"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4"/>
      <c r="I36" s="1115"/>
      <c r="J36" s="1116"/>
      <c r="K36" s="1117"/>
    </row>
    <row r="37" spans="1:11" x14ac:dyDescent="0.25">
      <c r="A37" s="311">
        <v>34</v>
      </c>
      <c r="B37" s="313"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4" t="s">
        <v>263</v>
      </c>
      <c r="I37" s="329" t="str">
        <f>"XX"&amp;$F37&amp;"_"&amp;$A37&amp;"_Consulta_Noticia"</f>
        <v>XX2_34_Consulta_Noticia</v>
      </c>
      <c r="J37" s="1116" t="str">
        <f>"XX"&amp;$F37&amp;"_"&amp;$A37&amp;"_Audiencia_Noticia"</f>
        <v>XX2_34_Audiencia_Noticia</v>
      </c>
      <c r="K37" s="1117"/>
    </row>
    <row r="38" spans="1:11" x14ac:dyDescent="0.25">
      <c r="A38" s="311">
        <v>35</v>
      </c>
      <c r="B38" s="318"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4"/>
      <c r="I38" s="339"/>
      <c r="J38" s="340"/>
      <c r="K38" s="341"/>
    </row>
    <row r="39" spans="1:11" x14ac:dyDescent="0.25">
      <c r="A39" s="311">
        <v>36</v>
      </c>
      <c r="B39" s="318"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4"/>
      <c r="I39" s="339"/>
      <c r="J39" s="340"/>
      <c r="K39" s="341"/>
    </row>
    <row r="40" spans="1:11" x14ac:dyDescent="0.25">
      <c r="A40" s="311">
        <v>37</v>
      </c>
      <c r="B40" s="318"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4"/>
      <c r="I40" s="339"/>
      <c r="J40" s="340"/>
      <c r="K40" s="341"/>
    </row>
    <row r="41" spans="1:11" x14ac:dyDescent="0.25">
      <c r="A41" s="311">
        <v>38</v>
      </c>
      <c r="B41" s="318"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4"/>
      <c r="I41" s="339"/>
      <c r="J41" s="340"/>
      <c r="K41" s="341"/>
    </row>
    <row r="42" spans="1:11" x14ac:dyDescent="0.25">
      <c r="A42" s="311">
        <v>39</v>
      </c>
      <c r="B42" s="314"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4"/>
      <c r="I42" s="339"/>
      <c r="J42" s="340"/>
      <c r="K42" s="341"/>
    </row>
    <row r="43" spans="1:11" x14ac:dyDescent="0.25">
      <c r="A43" s="311">
        <v>40</v>
      </c>
      <c r="B43" s="312"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4"/>
      <c r="I43" s="339"/>
      <c r="J43" s="340"/>
      <c r="K43" s="341"/>
    </row>
    <row r="44" spans="1:11" x14ac:dyDescent="0.25">
      <c r="A44" s="311">
        <v>41</v>
      </c>
      <c r="B44" s="313"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4" t="s">
        <v>1020</v>
      </c>
      <c r="I44" s="329" t="str">
        <f>"XX"&amp;$F44&amp;"_"&amp;$A44&amp;"_Consulta_Contribuicoes"</f>
        <v>XX2_41_Consulta_Contribuicoes</v>
      </c>
      <c r="J44" s="330" t="str">
        <f>"XX"&amp;$F44&amp;"_"&amp;$A44&amp;"_Audiencia_Contribuicoes"</f>
        <v>XX2_41_Audiencia_Contribuicoes</v>
      </c>
      <c r="K44" s="331"/>
    </row>
    <row r="45" spans="1:11" x14ac:dyDescent="0.25">
      <c r="A45" s="311">
        <v>42</v>
      </c>
      <c r="B45" s="314"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4"/>
      <c r="I45" s="339"/>
      <c r="J45" s="340"/>
      <c r="K45" s="341"/>
    </row>
    <row r="46" spans="1:11" x14ac:dyDescent="0.25">
      <c r="A46" s="311">
        <v>43</v>
      </c>
      <c r="B46" s="313"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4" t="s">
        <v>312</v>
      </c>
      <c r="I46" s="1115" t="str">
        <f>"XX"&amp;$F46&amp;"_"&amp;$A46&amp;"_Parecer"</f>
        <v>XX2_43_Parecer</v>
      </c>
      <c r="J46" s="1116"/>
      <c r="K46" s="1117"/>
    </row>
    <row r="47" spans="1:11" x14ac:dyDescent="0.25">
      <c r="A47" s="311">
        <v>44</v>
      </c>
      <c r="B47" s="314"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4"/>
      <c r="I47" s="339"/>
      <c r="J47" s="340"/>
      <c r="K47" s="341"/>
    </row>
    <row r="48" spans="1:11" x14ac:dyDescent="0.25">
      <c r="A48" s="311">
        <v>45</v>
      </c>
      <c r="B48" s="313"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4"/>
      <c r="I48" s="339"/>
      <c r="J48" s="340"/>
      <c r="K48" s="341"/>
    </row>
    <row r="49" spans="1:11" x14ac:dyDescent="0.25">
      <c r="A49" s="311">
        <v>46</v>
      </c>
      <c r="B49" s="314"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4"/>
      <c r="I49" s="339"/>
      <c r="J49" s="340"/>
      <c r="K49" s="341"/>
    </row>
    <row r="50" spans="1:11" x14ac:dyDescent="0.25">
      <c r="A50" s="311">
        <v>47</v>
      </c>
      <c r="B50" s="319"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4"/>
      <c r="I50" s="339"/>
      <c r="J50" s="340"/>
      <c r="K50" s="341"/>
    </row>
    <row r="51" spans="1:11" x14ac:dyDescent="0.25">
      <c r="A51" s="311">
        <v>48</v>
      </c>
      <c r="B51" s="313"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4"/>
      <c r="I51" s="339"/>
      <c r="J51" s="340"/>
      <c r="K51" s="341"/>
    </row>
    <row r="52" spans="1:11" x14ac:dyDescent="0.25">
      <c r="A52" s="342">
        <v>49</v>
      </c>
      <c r="B52" s="314"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4"/>
      <c r="I52" s="339"/>
      <c r="J52" s="340"/>
      <c r="K52" s="341"/>
    </row>
    <row r="53" spans="1:11" x14ac:dyDescent="0.25">
      <c r="A53" s="311">
        <v>50</v>
      </c>
      <c r="B53" s="313"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4"/>
      <c r="I53" s="339"/>
      <c r="J53" s="340"/>
      <c r="K53" s="341"/>
    </row>
    <row r="54" spans="1:11" x14ac:dyDescent="0.25">
      <c r="A54" s="311">
        <v>51</v>
      </c>
      <c r="B54" s="313"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4" t="s">
        <v>315</v>
      </c>
      <c r="I54" s="1115" t="str">
        <f>"XX"&amp;$F54&amp;"_"&amp;$A54&amp;"_Conselho_Apresentacao"</f>
        <v>XX3_51_Conselho_Apresentacao</v>
      </c>
      <c r="J54" s="1116"/>
      <c r="K54" s="1117"/>
    </row>
    <row r="55" spans="1:11" x14ac:dyDescent="0.25">
      <c r="A55" s="311">
        <v>52</v>
      </c>
      <c r="B55" s="313"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4" t="str">
        <f>H35</f>
        <v>Ata, posicionamento SPUrbanismo</v>
      </c>
      <c r="I55" s="339" t="str">
        <f>"XX"&amp;$F55&amp;"_"&amp;$A55&amp;"_Conselho_Ata"</f>
        <v>XX3_52_Conselho_Ata</v>
      </c>
      <c r="J55" s="1116" t="str">
        <f>"XX"&amp;$F55&amp;"_"&amp;$A55&amp;"_Conselho_ParecerSPUrb"</f>
        <v>XX3_52_Conselho_ParecerSPUrb</v>
      </c>
      <c r="K55" s="1117"/>
    </row>
    <row r="56" spans="1:11" x14ac:dyDescent="0.25">
      <c r="A56" s="311">
        <v>53</v>
      </c>
      <c r="B56" s="313"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4"/>
      <c r="I56" s="339"/>
      <c r="J56" s="340"/>
      <c r="K56" s="341"/>
    </row>
    <row r="57" spans="1:11" x14ac:dyDescent="0.25">
      <c r="A57" s="311">
        <v>54</v>
      </c>
      <c r="B57" s="313"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4"/>
      <c r="I57" s="339"/>
      <c r="J57" s="340"/>
      <c r="K57" s="341"/>
    </row>
    <row r="58" spans="1:11" x14ac:dyDescent="0.25">
      <c r="A58" s="311">
        <v>55</v>
      </c>
      <c r="B58" s="313"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4" t="s">
        <v>312</v>
      </c>
      <c r="I58" s="1115" t="str">
        <f>"XX"&amp;$F58&amp;"_"&amp;$A58&amp;"_Parecer"</f>
        <v>XX3_55_Parecer</v>
      </c>
      <c r="J58" s="1116"/>
      <c r="K58" s="1117"/>
    </row>
    <row r="59" spans="1:11" x14ac:dyDescent="0.25">
      <c r="A59" s="311">
        <v>56</v>
      </c>
      <c r="B59" s="313"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4"/>
      <c r="I59" s="1115"/>
      <c r="J59" s="1116"/>
      <c r="K59" s="1117"/>
    </row>
    <row r="60" spans="1:11" x14ac:dyDescent="0.25">
      <c r="A60" s="311">
        <v>57</v>
      </c>
      <c r="B60" s="313"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4"/>
      <c r="I60" s="1115"/>
      <c r="J60" s="1116"/>
      <c r="K60" s="1117"/>
    </row>
    <row r="61" spans="1:11" x14ac:dyDescent="0.25">
      <c r="A61" s="311">
        <v>58</v>
      </c>
      <c r="B61" s="313"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4"/>
      <c r="I61" s="1115"/>
      <c r="J61" s="1116"/>
      <c r="K61" s="1117"/>
    </row>
    <row r="62" spans="1:11" x14ac:dyDescent="0.25">
      <c r="A62" s="311">
        <v>59</v>
      </c>
      <c r="B62" s="314"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4"/>
      <c r="I62" s="1115"/>
      <c r="J62" s="1116"/>
      <c r="K62" s="1117"/>
    </row>
    <row r="63" spans="1:11" x14ac:dyDescent="0.25">
      <c r="A63" s="311">
        <v>60</v>
      </c>
      <c r="B63" s="314"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4" t="s">
        <v>1098</v>
      </c>
      <c r="I63" s="1115"/>
      <c r="J63" s="1116"/>
      <c r="K63" s="1117"/>
    </row>
    <row r="64" spans="1:11" x14ac:dyDescent="0.25">
      <c r="A64" s="311">
        <v>61</v>
      </c>
      <c r="B64" s="319"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4"/>
      <c r="I64" s="1115"/>
      <c r="J64" s="1116"/>
      <c r="K64" s="1117"/>
    </row>
    <row r="65" spans="1:11" x14ac:dyDescent="0.25">
      <c r="A65" s="311">
        <v>62</v>
      </c>
      <c r="B65" s="313"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4" t="s">
        <v>1021</v>
      </c>
      <c r="I65" s="1115" t="str">
        <f>"XX"&amp;$F65&amp;"_"&amp;$A65&amp;"_Oficio_Secretaria"</f>
        <v>XX4_62_Oficio_Secretaria</v>
      </c>
      <c r="J65" s="1116"/>
      <c r="K65" s="1117"/>
    </row>
    <row r="66" spans="1:11" x14ac:dyDescent="0.25">
      <c r="A66" s="311">
        <v>63</v>
      </c>
      <c r="B66" s="319"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4"/>
      <c r="I66" s="339"/>
      <c r="J66" s="340"/>
      <c r="K66" s="341"/>
    </row>
    <row r="67" spans="1:11" x14ac:dyDescent="0.25">
      <c r="A67" s="311">
        <v>64</v>
      </c>
      <c r="B67" s="313"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4"/>
      <c r="I67" s="339"/>
      <c r="J67" s="340"/>
      <c r="K67" s="341"/>
    </row>
    <row r="68" spans="1:11" x14ac:dyDescent="0.25">
      <c r="A68" s="311">
        <v>65</v>
      </c>
      <c r="B68" s="314"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4"/>
      <c r="I68" s="339"/>
      <c r="J68" s="340"/>
      <c r="K68" s="341"/>
    </row>
    <row r="69" spans="1:11" x14ac:dyDescent="0.25">
      <c r="A69" s="311">
        <v>66</v>
      </c>
      <c r="B69" s="314"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4"/>
      <c r="I69" s="339"/>
      <c r="J69" s="340"/>
      <c r="K69" s="341"/>
    </row>
    <row r="70" spans="1:11" x14ac:dyDescent="0.25">
      <c r="A70" s="311">
        <v>67</v>
      </c>
      <c r="B70" s="314"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4"/>
      <c r="I70" s="339"/>
      <c r="J70" s="340"/>
      <c r="K70" s="341"/>
    </row>
    <row r="71" spans="1:11" x14ac:dyDescent="0.25">
      <c r="A71" s="311">
        <v>68</v>
      </c>
      <c r="B71" s="318"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4" t="s">
        <v>313</v>
      </c>
      <c r="I71" s="1115" t="str">
        <f>"XX"&amp;$F71&amp;"_"&amp;$A71&amp;"_CronogramaParticipacao"</f>
        <v>XX5_68_CronogramaParticipacao</v>
      </c>
      <c r="J71" s="1116"/>
      <c r="K71" s="1117"/>
    </row>
    <row r="72" spans="1:11" x14ac:dyDescent="0.25">
      <c r="A72" s="311">
        <v>69</v>
      </c>
      <c r="B72" s="319"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4"/>
      <c r="I72" s="339"/>
      <c r="J72" s="340"/>
      <c r="K72" s="341"/>
    </row>
    <row r="73" spans="1:11" x14ac:dyDescent="0.25">
      <c r="A73" s="311">
        <v>70</v>
      </c>
      <c r="B73" s="313"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4"/>
      <c r="I73" s="339"/>
      <c r="J73" s="340"/>
      <c r="K73" s="341"/>
    </row>
    <row r="74" spans="1:11" x14ac:dyDescent="0.25">
      <c r="A74" s="311">
        <v>71</v>
      </c>
      <c r="B74" s="314"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4"/>
      <c r="I74" s="339"/>
      <c r="J74" s="340"/>
      <c r="K74" s="341"/>
    </row>
    <row r="75" spans="1:11" x14ac:dyDescent="0.25">
      <c r="A75" s="311">
        <v>72</v>
      </c>
      <c r="B75" s="313"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4"/>
      <c r="I75" s="339"/>
      <c r="J75" s="340"/>
      <c r="K75" s="341"/>
    </row>
    <row r="76" spans="1:11" x14ac:dyDescent="0.25">
      <c r="A76" s="311">
        <v>73</v>
      </c>
      <c r="B76" s="313"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4" t="s">
        <v>315</v>
      </c>
      <c r="I76" s="1115" t="str">
        <f>"XX"&amp;$F76&amp;"_"&amp;$A76&amp;"_Instancia_Apresentacao"</f>
        <v>XX5_73_Instancia_Apresentacao</v>
      </c>
      <c r="J76" s="1116"/>
      <c r="K76" s="1117"/>
    </row>
    <row r="77" spans="1:11" x14ac:dyDescent="0.25">
      <c r="A77" s="311">
        <v>74</v>
      </c>
      <c r="B77" s="313"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4" t="str">
        <f>H55</f>
        <v>Ata, posicionamento SPUrbanismo</v>
      </c>
      <c r="I77" s="339" t="str">
        <f>"XX"&amp;$F77&amp;"_"&amp;$A77&amp;"_Instancia_Ata"</f>
        <v>XX5_74_Instancia_Ata</v>
      </c>
      <c r="J77" s="1116" t="str">
        <f>"XX"&amp;$F77&amp;"_"&amp;$A77&amp;"_Instancia_ParecerSPUrb"</f>
        <v>XX5_74_Instancia_ParecerSPUrb</v>
      </c>
      <c r="K77" s="1117"/>
    </row>
    <row r="78" spans="1:11" x14ac:dyDescent="0.25">
      <c r="A78" s="311">
        <v>75</v>
      </c>
      <c r="B78" s="318"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4"/>
      <c r="I78" s="339"/>
      <c r="J78" s="340"/>
      <c r="K78" s="341"/>
    </row>
    <row r="79" spans="1:11" x14ac:dyDescent="0.25">
      <c r="A79" s="311">
        <v>76</v>
      </c>
      <c r="B79" s="318"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4" t="s">
        <v>1019</v>
      </c>
      <c r="I79" s="1115" t="str">
        <f>"XX"&amp;$F79&amp;"_"&amp;$A79&amp;"_TiposConsulta"</f>
        <v>XX5_76_TiposConsulta</v>
      </c>
      <c r="J79" s="1116"/>
      <c r="K79" s="1117"/>
    </row>
    <row r="80" spans="1:11" x14ac:dyDescent="0.25">
      <c r="A80" s="342">
        <v>77</v>
      </c>
      <c r="B80" s="313"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4" t="s">
        <v>317</v>
      </c>
      <c r="I80" s="1115" t="str">
        <f>"XX"&amp;$F80&amp;"_"&amp;$A80&amp;"_Consulta_Noticia"</f>
        <v>XX5_77_Consulta_Noticia</v>
      </c>
      <c r="J80" s="1116"/>
      <c r="K80" s="1117"/>
    </row>
    <row r="81" spans="1:13" x14ac:dyDescent="0.25">
      <c r="A81" s="311">
        <v>78</v>
      </c>
      <c r="B81" s="318"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4" t="s">
        <v>266</v>
      </c>
      <c r="I81" s="339" t="str">
        <f>"XX"&amp;$F81&amp;"_"&amp;$A81&amp;"_Consulta_Texto"</f>
        <v>XX5_78_Consulta_Texto</v>
      </c>
      <c r="J81" s="340" t="str">
        <f>"XX"&amp;$F81&amp;"_"&amp;$A81&amp;"_Consulta_Anexos"</f>
        <v>XX5_78_Consulta_Anexos</v>
      </c>
      <c r="K81" s="341" t="str">
        <f>"XX"&amp;$F81&amp;"_"&amp;$A81&amp;"_Consulta_Contribuicoes"</f>
        <v>XX5_78_Consulta_Contribuicoes</v>
      </c>
      <c r="L81" s="142"/>
      <c r="M81" s="142"/>
    </row>
    <row r="82" spans="1:13" x14ac:dyDescent="0.25">
      <c r="A82" s="311">
        <v>79</v>
      </c>
      <c r="B82" s="318"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4"/>
      <c r="I82" s="339"/>
      <c r="J82" s="340"/>
      <c r="K82" s="341"/>
    </row>
    <row r="83" spans="1:13" x14ac:dyDescent="0.25">
      <c r="A83" s="311">
        <v>80</v>
      </c>
      <c r="B83" s="318"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4"/>
      <c r="I83" s="339"/>
      <c r="J83" s="340"/>
      <c r="K83" s="341"/>
    </row>
    <row r="84" spans="1:13" x14ac:dyDescent="0.25">
      <c r="A84" s="311">
        <v>81</v>
      </c>
      <c r="B84" s="313"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5" t="s">
        <v>1012</v>
      </c>
      <c r="I84" s="1115" t="str">
        <f>"XX"&amp;$F84&amp;"_"&amp;$A84&amp;"_Parecer"</f>
        <v>XX5_81_Parecer</v>
      </c>
      <c r="J84" s="1116"/>
      <c r="K84" s="1117"/>
    </row>
    <row r="85" spans="1:13" x14ac:dyDescent="0.25">
      <c r="A85" s="311">
        <v>82</v>
      </c>
      <c r="B85" s="313"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4" t="s">
        <v>264</v>
      </c>
      <c r="I85" s="1115" t="str">
        <f>"XX"&amp;$F85&amp;"_"&amp;$A85&amp;"_Minuta_Noticia"</f>
        <v>XX5_82_Minuta_Noticia</v>
      </c>
      <c r="J85" s="1116"/>
      <c r="K85" s="1117"/>
    </row>
    <row r="86" spans="1:13" x14ac:dyDescent="0.25">
      <c r="A86" s="311">
        <v>83</v>
      </c>
      <c r="B86" s="318"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4" t="s">
        <v>265</v>
      </c>
      <c r="I86" s="339" t="str">
        <f>"XX"&amp;$F86&amp;"_"&amp;$A86&amp;"_Minuta_Texto"</f>
        <v>XX5_83_Minuta_Texto</v>
      </c>
      <c r="J86" s="1116" t="str">
        <f>"XX"&amp;$F86&amp;"_"&amp;$A86&amp;"_Minuta_Anexos"</f>
        <v>XX5_83_Minuta_Anexos</v>
      </c>
      <c r="K86" s="1117"/>
    </row>
    <row r="87" spans="1:13" x14ac:dyDescent="0.25">
      <c r="A87" s="311">
        <v>84</v>
      </c>
      <c r="B87" s="318"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4"/>
      <c r="I87" s="339"/>
      <c r="J87" s="340"/>
      <c r="K87" s="341"/>
    </row>
    <row r="88" spans="1:13" x14ac:dyDescent="0.25">
      <c r="A88" s="311">
        <v>85</v>
      </c>
      <c r="B88" s="318"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4"/>
      <c r="I88" s="339"/>
      <c r="J88" s="340"/>
      <c r="K88" s="341"/>
    </row>
    <row r="89" spans="1:13" x14ac:dyDescent="0.25">
      <c r="A89" s="311">
        <v>86</v>
      </c>
      <c r="B89" s="313"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4" t="s">
        <v>223</v>
      </c>
      <c r="I89" s="1115" t="str">
        <f>"XX"&amp;$F89&amp;"_"&amp;$A89&amp;"_Minuta_Contribuicoes"</f>
        <v>XX5_86_Minuta_Contribuicoes</v>
      </c>
      <c r="J89" s="1116"/>
      <c r="K89" s="1117"/>
    </row>
    <row r="90" spans="1:13" x14ac:dyDescent="0.25">
      <c r="A90" s="311">
        <v>87</v>
      </c>
      <c r="B90" s="314"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5" t="s">
        <v>1012</v>
      </c>
      <c r="I90" s="1115" t="str">
        <f>"XX"&amp;$F90&amp;"_"&amp;$A90&amp;"_AvaliacaoPosConsultaPublica"</f>
        <v>XX5_87_AvaliacaoPosConsultaPublica</v>
      </c>
      <c r="J90" s="1116"/>
      <c r="K90" s="1117"/>
    </row>
    <row r="91" spans="1:13" x14ac:dyDescent="0.25">
      <c r="A91" s="311">
        <v>88</v>
      </c>
      <c r="B91" s="313"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4" t="s">
        <v>312</v>
      </c>
      <c r="I91" s="1115" t="str">
        <f>"XX"&amp;$F91&amp;"_"&amp;$A91&amp;"_Parecer"</f>
        <v>XX5_88_Parecer</v>
      </c>
      <c r="J91" s="1116"/>
      <c r="K91" s="1117"/>
    </row>
    <row r="92" spans="1:13" x14ac:dyDescent="0.25">
      <c r="A92" s="311">
        <v>89</v>
      </c>
      <c r="B92" s="313"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4" t="s">
        <v>267</v>
      </c>
      <c r="I92" s="1115" t="str">
        <f>"XX"&amp;$F92&amp;"_"&amp;$A92&amp;"_Audiencia_Noticia"</f>
        <v>XX5_89_Audiencia_Noticia</v>
      </c>
      <c r="J92" s="1116"/>
      <c r="K92" s="1117"/>
    </row>
    <row r="93" spans="1:13" x14ac:dyDescent="0.25">
      <c r="A93" s="311">
        <v>90</v>
      </c>
      <c r="B93" s="318"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4"/>
      <c r="I93" s="339"/>
      <c r="J93" s="340"/>
      <c r="K93" s="341"/>
    </row>
    <row r="94" spans="1:13" x14ac:dyDescent="0.25">
      <c r="A94" s="311">
        <v>91</v>
      </c>
      <c r="B94" s="318"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4"/>
      <c r="I94" s="339"/>
      <c r="J94" s="340"/>
      <c r="K94" s="341"/>
    </row>
    <row r="95" spans="1:13" x14ac:dyDescent="0.25">
      <c r="A95" s="311">
        <v>92</v>
      </c>
      <c r="B95" s="313"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4" t="s">
        <v>315</v>
      </c>
      <c r="I95" s="1115" t="str">
        <f>"XX"&amp;$F95&amp;"_"&amp;$A95&amp;"_Audiencia_Apresentacao"</f>
        <v>XX5_92_Audiencia_Apresentacao</v>
      </c>
      <c r="J95" s="1116"/>
      <c r="K95" s="1117"/>
    </row>
    <row r="96" spans="1:13" x14ac:dyDescent="0.25">
      <c r="A96" s="311">
        <v>93</v>
      </c>
      <c r="B96" s="313"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4" t="s">
        <v>268</v>
      </c>
      <c r="I96" s="1115" t="str">
        <f>"XX"&amp;$F96&amp;"_"&amp;$A96&amp;"_Audiencia_Contribuicoes"</f>
        <v>XX5_93_Audiencia_Contribuicoes</v>
      </c>
      <c r="J96" s="1116"/>
      <c r="K96" s="1117"/>
    </row>
    <row r="97" spans="1:11" x14ac:dyDescent="0.25">
      <c r="A97" s="311">
        <v>94</v>
      </c>
      <c r="B97" s="314"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4"/>
      <c r="I97" s="339"/>
      <c r="J97" s="340"/>
      <c r="K97" s="341"/>
    </row>
    <row r="98" spans="1:11" x14ac:dyDescent="0.25">
      <c r="A98" s="311">
        <v>95</v>
      </c>
      <c r="B98" s="318"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4"/>
      <c r="I98" s="339"/>
      <c r="J98" s="340"/>
      <c r="K98" s="341"/>
    </row>
    <row r="99" spans="1:11" x14ac:dyDescent="0.25">
      <c r="A99" s="311">
        <v>96</v>
      </c>
      <c r="B99" s="314"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4"/>
      <c r="I99" s="339"/>
      <c r="J99" s="340"/>
      <c r="K99" s="341"/>
    </row>
    <row r="100" spans="1:11" x14ac:dyDescent="0.25">
      <c r="A100" s="311">
        <v>97</v>
      </c>
      <c r="B100" s="314"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4"/>
      <c r="I100" s="339"/>
      <c r="J100" s="340"/>
      <c r="K100" s="341"/>
    </row>
    <row r="101" spans="1:11" x14ac:dyDescent="0.25">
      <c r="A101" s="311">
        <v>98</v>
      </c>
      <c r="B101" s="312"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4"/>
      <c r="I101" s="339"/>
      <c r="J101" s="340"/>
      <c r="K101" s="341"/>
    </row>
    <row r="102" spans="1:11" x14ac:dyDescent="0.25">
      <c r="A102" s="311">
        <v>99</v>
      </c>
      <c r="B102" s="312"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4"/>
      <c r="I102" s="339"/>
      <c r="J102" s="340"/>
      <c r="K102" s="341"/>
    </row>
    <row r="103" spans="1:11" x14ac:dyDescent="0.25">
      <c r="A103" s="311">
        <v>100</v>
      </c>
      <c r="B103" s="319"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4"/>
      <c r="I103" s="339"/>
      <c r="J103" s="340"/>
      <c r="K103" s="341"/>
    </row>
    <row r="104" spans="1:11" x14ac:dyDescent="0.25">
      <c r="A104" s="311">
        <v>101</v>
      </c>
      <c r="B104" s="313"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4"/>
      <c r="I104" s="339"/>
      <c r="J104" s="340"/>
      <c r="K104" s="341"/>
    </row>
    <row r="105" spans="1:11" x14ac:dyDescent="0.25">
      <c r="A105" s="311">
        <v>102</v>
      </c>
      <c r="B105" s="314"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4"/>
      <c r="I105" s="339"/>
      <c r="J105" s="340"/>
      <c r="K105" s="341"/>
    </row>
    <row r="106" spans="1:11" x14ac:dyDescent="0.25">
      <c r="A106" s="311">
        <v>103</v>
      </c>
      <c r="B106" s="313"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4"/>
      <c r="I106" s="339"/>
      <c r="J106" s="340"/>
      <c r="K106" s="341"/>
    </row>
    <row r="107" spans="1:11" x14ac:dyDescent="0.25">
      <c r="A107" s="311">
        <v>104</v>
      </c>
      <c r="B107" s="313"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4"/>
      <c r="I107" s="339"/>
      <c r="J107" s="340"/>
      <c r="K107" s="341"/>
    </row>
    <row r="108" spans="1:11" x14ac:dyDescent="0.25">
      <c r="A108" s="311">
        <v>105</v>
      </c>
      <c r="B108" s="313"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4"/>
      <c r="I108" s="339"/>
      <c r="J108" s="340"/>
      <c r="K108" s="341"/>
    </row>
    <row r="109" spans="1:11" x14ac:dyDescent="0.25">
      <c r="A109" s="311">
        <v>106</v>
      </c>
      <c r="B109" s="313"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4"/>
      <c r="I109" s="339"/>
      <c r="J109" s="340"/>
      <c r="K109" s="341"/>
    </row>
    <row r="110" spans="1:11" x14ac:dyDescent="0.25">
      <c r="A110" s="311">
        <v>107</v>
      </c>
      <c r="B110" s="314"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4"/>
      <c r="I110" s="339"/>
      <c r="J110" s="340"/>
      <c r="K110" s="341"/>
    </row>
    <row r="111" spans="1:11" x14ac:dyDescent="0.25">
      <c r="A111" s="311">
        <v>108</v>
      </c>
      <c r="B111" s="314"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4"/>
      <c r="I111" s="339"/>
      <c r="J111" s="340"/>
      <c r="K111" s="341"/>
    </row>
    <row r="112" spans="1:11" x14ac:dyDescent="0.25">
      <c r="A112" s="311">
        <v>109</v>
      </c>
      <c r="B112" s="313"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4"/>
      <c r="I112" s="339"/>
      <c r="J112" s="340"/>
      <c r="K112" s="341"/>
    </row>
    <row r="113" spans="1:11" x14ac:dyDescent="0.25">
      <c r="A113" s="311">
        <v>110</v>
      </c>
      <c r="B113" s="313"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4"/>
      <c r="I113" s="339"/>
      <c r="J113" s="340"/>
      <c r="K113" s="341"/>
    </row>
    <row r="114" spans="1:11" x14ac:dyDescent="0.25">
      <c r="A114" s="311">
        <v>111</v>
      </c>
      <c r="B114" s="313"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4"/>
      <c r="I114" s="339"/>
      <c r="J114" s="340"/>
      <c r="K114" s="341"/>
    </row>
    <row r="115" spans="1:11" x14ac:dyDescent="0.25">
      <c r="A115" s="311">
        <v>112</v>
      </c>
      <c r="B115" s="318"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4" t="s">
        <v>264</v>
      </c>
      <c r="I115" s="1115" t="str">
        <f>"XX"&amp;$F115&amp;"_"&amp;$A115&amp;"_EnvioNormativo_Noticia"</f>
        <v>XX7_112_EnvioNormativo_Noticia</v>
      </c>
      <c r="J115" s="1116"/>
      <c r="K115" s="1117"/>
    </row>
    <row r="116" spans="1:11" x14ac:dyDescent="0.25">
      <c r="A116" s="311">
        <v>113</v>
      </c>
      <c r="B116" s="313"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4"/>
      <c r="I116" s="339"/>
      <c r="J116" s="340"/>
      <c r="K116" s="341"/>
    </row>
    <row r="117" spans="1:11" x14ac:dyDescent="0.25">
      <c r="A117" s="311">
        <v>114</v>
      </c>
      <c r="B117" s="314"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4"/>
      <c r="I117" s="339"/>
      <c r="J117" s="340"/>
      <c r="K117" s="341"/>
    </row>
    <row r="118" spans="1:11" x14ac:dyDescent="0.25">
      <c r="A118" s="311">
        <v>115</v>
      </c>
      <c r="B118" s="313"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4" t="s">
        <v>1009</v>
      </c>
      <c r="I118" s="339" t="str">
        <f>"XX"&amp;$F118&amp;"_"&amp;$A118&amp;"_Decreto"</f>
        <v>XX7_115_Decreto</v>
      </c>
      <c r="J118" s="1116" t="str">
        <f>"XX"&amp;$F118&amp;"_"&amp;$A118&amp;"_ProjetoFinal"</f>
        <v>XX7_115_ProjetoFinal</v>
      </c>
      <c r="K118" s="1117"/>
    </row>
    <row r="119" spans="1:11" x14ac:dyDescent="0.25">
      <c r="A119" s="311">
        <v>116</v>
      </c>
      <c r="B119" s="313"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4"/>
      <c r="I119" s="339"/>
      <c r="J119" s="340"/>
      <c r="K119" s="341"/>
    </row>
    <row r="120" spans="1:11" x14ac:dyDescent="0.25">
      <c r="A120" s="311">
        <v>117</v>
      </c>
      <c r="B120" s="313"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4"/>
      <c r="I120" s="339"/>
      <c r="J120" s="340"/>
      <c r="K120" s="341"/>
    </row>
    <row r="121" spans="1:11" x14ac:dyDescent="0.25">
      <c r="A121" s="311">
        <v>118</v>
      </c>
      <c r="B121" s="313"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4"/>
      <c r="I121" s="339"/>
      <c r="J121" s="340"/>
      <c r="K121" s="341"/>
    </row>
    <row r="122" spans="1:11" x14ac:dyDescent="0.25">
      <c r="A122" s="311">
        <v>119</v>
      </c>
      <c r="B122" s="313"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4"/>
      <c r="I122" s="339"/>
      <c r="J122" s="340"/>
      <c r="K122" s="341"/>
    </row>
    <row r="123" spans="1:11" x14ac:dyDescent="0.25">
      <c r="A123" s="311">
        <v>120</v>
      </c>
      <c r="B123" s="313"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4"/>
      <c r="I123" s="339"/>
      <c r="J123" s="340"/>
      <c r="K123" s="341"/>
    </row>
    <row r="124" spans="1:11" x14ac:dyDescent="0.25">
      <c r="A124" s="311">
        <v>121</v>
      </c>
      <c r="B124" s="312"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4"/>
      <c r="I124" s="339"/>
      <c r="J124" s="340"/>
      <c r="K124" s="341"/>
    </row>
    <row r="125" spans="1:11" x14ac:dyDescent="0.25">
      <c r="A125" s="311">
        <v>122</v>
      </c>
      <c r="B125" s="312"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4"/>
      <c r="I125" s="339"/>
      <c r="J125" s="340"/>
      <c r="K125" s="341"/>
    </row>
    <row r="126" spans="1:11" x14ac:dyDescent="0.25">
      <c r="A126" s="311">
        <v>123</v>
      </c>
      <c r="B126" s="312"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4"/>
      <c r="I126" s="339"/>
      <c r="J126" s="340"/>
      <c r="K126" s="341"/>
    </row>
    <row r="127" spans="1:11" x14ac:dyDescent="0.25">
      <c r="A127" s="311">
        <v>124</v>
      </c>
      <c r="B127" s="312"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4"/>
      <c r="I127" s="339"/>
      <c r="J127" s="340"/>
      <c r="K127" s="341"/>
    </row>
    <row r="128" spans="1:11" x14ac:dyDescent="0.25">
      <c r="A128" s="311">
        <v>125</v>
      </c>
      <c r="B128" s="312"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4"/>
      <c r="I128" s="339"/>
      <c r="J128" s="340"/>
      <c r="K128" s="341"/>
    </row>
    <row r="129" spans="1:11" x14ac:dyDescent="0.25">
      <c r="A129" s="311">
        <v>126</v>
      </c>
      <c r="B129" s="312"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4" t="s">
        <v>1011</v>
      </c>
      <c r="I129" s="1115" t="str">
        <f>"XX"&amp;$F129&amp;"_"&amp;$A129&amp;"_Perimetro"</f>
        <v>XX8_126_Perimetro</v>
      </c>
      <c r="J129" s="1116"/>
      <c r="K129" s="1117"/>
    </row>
    <row r="130" spans="1:11" x14ac:dyDescent="0.25">
      <c r="A130" s="311">
        <v>127</v>
      </c>
      <c r="B130" s="312"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4"/>
      <c r="I130" s="339"/>
      <c r="J130" s="340"/>
      <c r="K130" s="341"/>
    </row>
    <row r="131" spans="1:11" x14ac:dyDescent="0.25">
      <c r="A131" s="311">
        <v>128</v>
      </c>
      <c r="B131" s="312"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4"/>
      <c r="I131" s="186"/>
      <c r="J131" s="142"/>
      <c r="K131" s="184"/>
    </row>
    <row r="132" spans="1:11" x14ac:dyDescent="0.25">
      <c r="A132" s="311">
        <v>129</v>
      </c>
      <c r="B132" s="312"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4"/>
      <c r="I132" s="186"/>
      <c r="J132" s="142"/>
      <c r="K132" s="184"/>
    </row>
    <row r="133" spans="1:11" x14ac:dyDescent="0.25">
      <c r="A133" s="311">
        <v>130</v>
      </c>
      <c r="B133" s="312"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4"/>
      <c r="I133" s="186"/>
      <c r="J133" s="142"/>
      <c r="K133" s="184"/>
    </row>
    <row r="134" spans="1:11" x14ac:dyDescent="0.25">
      <c r="A134" s="311">
        <v>131</v>
      </c>
      <c r="B134" s="312"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4"/>
      <c r="I134" s="186"/>
      <c r="J134" s="142"/>
      <c r="K134" s="184"/>
    </row>
    <row r="135" spans="1:11" x14ac:dyDescent="0.25">
      <c r="A135" s="311">
        <v>132</v>
      </c>
      <c r="B135" s="312"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3"/>
      <c r="I135" s="186"/>
      <c r="J135" s="142"/>
      <c r="K135" s="184"/>
    </row>
    <row r="136" spans="1:11" x14ac:dyDescent="0.25">
      <c r="A136" s="311">
        <v>133</v>
      </c>
      <c r="B136" s="312"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3"/>
      <c r="I136" s="186"/>
      <c r="J136" s="142"/>
      <c r="K136" s="184"/>
    </row>
    <row r="137" spans="1:11" x14ac:dyDescent="0.25">
      <c r="A137" s="311">
        <v>134</v>
      </c>
      <c r="B137" s="312"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3"/>
      <c r="I137" s="186"/>
      <c r="J137" s="142"/>
      <c r="K137" s="184"/>
    </row>
    <row r="138" spans="1:11" x14ac:dyDescent="0.25">
      <c r="A138" s="311">
        <v>135</v>
      </c>
      <c r="B138" s="312"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3"/>
      <c r="I138" s="186"/>
      <c r="J138" s="142"/>
      <c r="K138" s="184"/>
    </row>
    <row r="139" spans="1:11" x14ac:dyDescent="0.25">
      <c r="A139" s="311">
        <v>136</v>
      </c>
      <c r="B139" s="312"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3"/>
      <c r="I139" s="186"/>
      <c r="J139" s="142"/>
      <c r="K139" s="184"/>
    </row>
    <row r="140" spans="1:11" x14ac:dyDescent="0.25">
      <c r="A140" s="311">
        <v>137</v>
      </c>
      <c r="B140" s="312"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3"/>
      <c r="I140" s="186"/>
      <c r="J140" s="142"/>
      <c r="K140" s="184"/>
    </row>
    <row r="141" spans="1:11" x14ac:dyDescent="0.25">
      <c r="A141" s="311">
        <v>138</v>
      </c>
      <c r="B141" s="312"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3"/>
      <c r="I141" s="186"/>
      <c r="J141" s="142"/>
      <c r="K141" s="184"/>
    </row>
    <row r="142" spans="1:11" x14ac:dyDescent="0.25">
      <c r="A142" s="311">
        <v>139</v>
      </c>
      <c r="B142" s="312"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3"/>
      <c r="I142" s="186"/>
      <c r="J142" s="142"/>
      <c r="K142" s="184"/>
    </row>
    <row r="143" spans="1:11" x14ac:dyDescent="0.25">
      <c r="A143" s="311">
        <v>140</v>
      </c>
      <c r="B143" s="312" t="str">
        <f>HLOOKUP($A143,BD!$A$1:$EX$10,10,FALSE)</f>
        <v>Valor contrapartida prevista</v>
      </c>
      <c r="C143" s="206">
        <f>HLOOKUP($A143,BD!$A$1:$EX$10,8,FALSE)</f>
        <v>0</v>
      </c>
      <c r="D143" s="206" t="str">
        <f>HLOOKUP($A143,BD!$A$1:$EX$10,9,FALSE)</f>
        <v>P</v>
      </c>
      <c r="E143" s="401" t="str">
        <f>HLOOKUP($A143,BD!$A$1:$EX$10,3,FALSE)</f>
        <v>H</v>
      </c>
      <c r="F143" s="321" t="str">
        <f>HLOOKUP($A143,BD!$A$1:$EX$10,2,FALSE)</f>
        <v>U</v>
      </c>
      <c r="G143" s="215" t="str">
        <f t="shared" si="2"/>
        <v>URBANÍSTICO</v>
      </c>
      <c r="H143" s="323"/>
      <c r="I143" s="186"/>
      <c r="J143" s="142"/>
      <c r="K143" s="184"/>
    </row>
    <row r="144" spans="1:11" x14ac:dyDescent="0.25">
      <c r="A144" s="199">
        <v>141</v>
      </c>
      <c r="B144" s="312" t="str">
        <f>HLOOKUP($A144,BD!$A$1:$EX$10,10,FALSE)</f>
        <v>Instrumento urbanístico definido</v>
      </c>
      <c r="C144" s="206">
        <f>HLOOKUP($A144,BD!$A$1:$EX$10,8,FALSE)</f>
        <v>0</v>
      </c>
      <c r="D144" s="206" t="str">
        <f>HLOOKUP($A144,BD!$A$1:$EX$10,9,FALSE)</f>
        <v>P</v>
      </c>
      <c r="E144" s="400" t="str">
        <f>HLOOKUP($A144,BD!$A$1:$EX$10,3,FALSE)</f>
        <v>H</v>
      </c>
      <c r="F144" s="200" t="str">
        <f>HLOOKUP($A144,BD!$A$1:$EX$10,2,FALSE)</f>
        <v>U</v>
      </c>
      <c r="G144" s="215" t="str">
        <f t="shared" si="2"/>
        <v>URBANÍSTICO</v>
      </c>
      <c r="H144" s="323"/>
      <c r="I144" s="186"/>
      <c r="J144" s="142"/>
      <c r="K144" s="184"/>
    </row>
    <row r="145" spans="1:11" x14ac:dyDescent="0.25">
      <c r="A145" s="199">
        <v>142</v>
      </c>
      <c r="B145" s="312" t="str">
        <f>HLOOKUP($A145,BD!$A$1:$EX$10,10,FALSE)</f>
        <v>Instrumento juridico necessário</v>
      </c>
      <c r="C145" s="206">
        <f>HLOOKUP($A145,BD!$A$1:$EX$10,8,FALSE)</f>
        <v>0</v>
      </c>
      <c r="D145" s="206" t="str">
        <f>HLOOKUP($A145,BD!$A$1:$EX$10,9,FALSE)</f>
        <v>P</v>
      </c>
      <c r="E145" s="400" t="str">
        <f>HLOOKUP($A145,BD!$A$1:$EX$10,3,FALSE)</f>
        <v>H</v>
      </c>
      <c r="F145" s="321" t="str">
        <f>HLOOKUP($A145,BD!$A$1:$EX$10,2,FALSE)</f>
        <v>U</v>
      </c>
      <c r="G145" s="430" t="str">
        <f t="shared" si="2"/>
        <v>URBANÍSTICO</v>
      </c>
      <c r="H145" s="323"/>
      <c r="I145" s="186"/>
      <c r="J145" s="142"/>
      <c r="K145" s="184"/>
    </row>
    <row r="146" spans="1:11" x14ac:dyDescent="0.25">
      <c r="A146" s="199">
        <v>143</v>
      </c>
      <c r="B146" s="312" t="str">
        <f>HLOOKUP($A146,BD!$A$1:$EX$10,10,FALSE)</f>
        <v>Previsão de alteração de parâmetros urbanisticos</v>
      </c>
      <c r="C146" s="206">
        <f>HLOOKUP($A146,BD!$A$1:$EX$10,8,FALSE)</f>
        <v>0</v>
      </c>
      <c r="D146" s="206" t="str">
        <f>HLOOKUP($A146,BD!$A$1:$EX$10,9,FALSE)</f>
        <v>P</v>
      </c>
      <c r="E146" s="206" t="str">
        <f>HLOOKUP($A146,BD!$A$1:$EX$10,3,FALSE)</f>
        <v>H</v>
      </c>
      <c r="F146" s="321" t="str">
        <f>HLOOKUP($A146,BD!$A$1:$EX$10,2,FALSE)</f>
        <v>U</v>
      </c>
      <c r="G146" s="430" t="str">
        <f t="shared" si="2"/>
        <v>URBANÍSTICO</v>
      </c>
      <c r="H146" s="323"/>
      <c r="I146" s="186"/>
      <c r="J146" s="142"/>
      <c r="K146" s="184"/>
    </row>
    <row r="147" spans="1:11" x14ac:dyDescent="0.25">
      <c r="A147" s="400">
        <v>144</v>
      </c>
      <c r="B147" s="429" t="str">
        <f>HLOOKUP($A147,BD!$A$1:$EX$10,10,FALSE)</f>
        <v>zeis</v>
      </c>
      <c r="C147" s="206">
        <f>HLOOKUP($A147,BD!$A$1:$EX$10,8,FALSE)</f>
        <v>0</v>
      </c>
      <c r="D147" s="206" t="str">
        <f>HLOOKUP($A147,BD!$A$1:$EX$10,9,FALSE)</f>
        <v>P</v>
      </c>
      <c r="E147" s="206" t="str">
        <f>HLOOKUP($A147,BD!$A$1:$EX$10,3,FALSE)</f>
        <v>H</v>
      </c>
      <c r="F147" s="321" t="str">
        <f>HLOOKUP($A147,BD!$A$1:$EX$10,2,FALSE)</f>
        <v>U</v>
      </c>
      <c r="G147" s="215" t="str">
        <f t="shared" si="2"/>
        <v>URBANÍSTICO</v>
      </c>
    </row>
    <row r="148" spans="1:11" x14ac:dyDescent="0.25">
      <c r="A148" s="400">
        <v>145</v>
      </c>
      <c r="B148" s="429" t="str">
        <f>HLOOKUP($A148,BD!$A$1:$EX$10,10,FALSE)</f>
        <v>zeis_area</v>
      </c>
      <c r="C148" s="206">
        <f>HLOOKUP($A148,BD!$A$1:$EX$10,8,FALSE)</f>
        <v>0</v>
      </c>
      <c r="D148" s="206">
        <f>HLOOKUP($A148,BD!$A$1:$EX$10,9,FALSE)</f>
        <v>0</v>
      </c>
      <c r="E148" s="206">
        <f>HLOOKUP($A148,BD!$A$1:$EX$10,3,FALSE)</f>
        <v>0</v>
      </c>
      <c r="F148" s="321" t="str">
        <f>HLOOKUP($A148,BD!$A$1:$EX$10,2,FALSE)</f>
        <v>U</v>
      </c>
      <c r="G148" s="215" t="str">
        <f t="shared" si="2"/>
        <v>URBANÍSTICO</v>
      </c>
    </row>
    <row r="149" spans="1:11" x14ac:dyDescent="0.25">
      <c r="A149" s="199">
        <v>146</v>
      </c>
      <c r="B149" s="429" t="str">
        <f>HLOOKUP($A149,BD!$A$1:$EX$10,10,FALSE)</f>
        <v>zepam</v>
      </c>
      <c r="C149" s="206">
        <f>HLOOKUP($A149,BD!$A$1:$EX$10,8,FALSE)</f>
        <v>0</v>
      </c>
      <c r="D149" s="206" t="str">
        <f>HLOOKUP($A149,BD!$A$1:$EX$10,9,FALSE)</f>
        <v>P</v>
      </c>
      <c r="E149" s="206" t="str">
        <f>HLOOKUP($A149,BD!$A$1:$EX$10,3,FALSE)</f>
        <v>H</v>
      </c>
      <c r="F149" s="321" t="str">
        <f>HLOOKUP($A149,BD!$A$1:$EX$10,2,FALSE)</f>
        <v>U</v>
      </c>
      <c r="G149" s="215" t="str">
        <f t="shared" si="2"/>
        <v>URBANÍSTICO</v>
      </c>
    </row>
    <row r="150" spans="1:11" x14ac:dyDescent="0.25">
      <c r="A150" s="199">
        <v>147</v>
      </c>
      <c r="B150" s="429" t="str">
        <f>HLOOKUP($A150,BD!$A$1:$EX$10,10,FALSE)</f>
        <v>zepam_area</v>
      </c>
      <c r="C150" s="206">
        <f>HLOOKUP($A150,BD!$A$1:$EX$10,8,FALSE)</f>
        <v>0</v>
      </c>
      <c r="D150" s="206">
        <f>HLOOKUP($A150,BD!$A$1:$EX$10,9,FALSE)</f>
        <v>0</v>
      </c>
      <c r="E150" s="206">
        <f>HLOOKUP($A150,BD!$A$1:$EX$10,3,FALSE)</f>
        <v>0</v>
      </c>
      <c r="F150" s="321" t="str">
        <f>HLOOKUP($A150,BD!$A$1:$EX$10,2,FALSE)</f>
        <v>U</v>
      </c>
      <c r="G150" s="215" t="str">
        <f t="shared" si="2"/>
        <v>URBANÍSTICO</v>
      </c>
    </row>
    <row r="151" spans="1:11" x14ac:dyDescent="0.25">
      <c r="A151" s="199">
        <v>148</v>
      </c>
      <c r="B151" s="429" t="str">
        <f>HLOOKUP($A151,BD!$A$1:$EX$10,10,FALSE)</f>
        <v>zepec</v>
      </c>
      <c r="C151" s="206">
        <f>HLOOKUP($A151,BD!$A$1:$EX$10,8,FALSE)</f>
        <v>0</v>
      </c>
      <c r="D151" s="206" t="str">
        <f>HLOOKUP($A151,BD!$A$1:$EX$10,9,FALSE)</f>
        <v>P</v>
      </c>
      <c r="E151" s="206" t="str">
        <f>HLOOKUP($A151,BD!$A$1:$EX$10,3,FALSE)</f>
        <v>H</v>
      </c>
      <c r="F151" s="321" t="str">
        <f>HLOOKUP($A151,BD!$A$1:$EX$10,2,FALSE)</f>
        <v>U</v>
      </c>
      <c r="G151" s="215" t="str">
        <f t="shared" si="2"/>
        <v>URBANÍSTICO</v>
      </c>
    </row>
    <row r="152" spans="1:11" x14ac:dyDescent="0.25">
      <c r="A152" s="400">
        <v>149</v>
      </c>
      <c r="B152" s="429" t="str">
        <f>HLOOKUP($A152,BD!$A$1:$EX$10,10,FALSE)</f>
        <v>zepec_area</v>
      </c>
      <c r="C152" s="206">
        <f>HLOOKUP($A152,BD!$A$1:$EX$10,8,FALSE)</f>
        <v>0</v>
      </c>
      <c r="D152" s="206">
        <f>HLOOKUP($A152,BD!$A$1:$EX$10,9,FALSE)</f>
        <v>0</v>
      </c>
      <c r="E152" s="206">
        <f>HLOOKUP($A152,BD!$A$1:$EX$10,3,FALSE)</f>
        <v>0</v>
      </c>
      <c r="F152" s="321" t="str">
        <f>HLOOKUP($A152,BD!$A$1:$EX$10,2,FALSE)</f>
        <v>U</v>
      </c>
      <c r="G152" s="215" t="str">
        <f t="shared" si="2"/>
        <v>URBANÍSTICO</v>
      </c>
    </row>
    <row r="153" spans="1:11" x14ac:dyDescent="0.25">
      <c r="A153" s="400">
        <v>150</v>
      </c>
      <c r="B153" s="429" t="str">
        <f>HLOOKUP($A153,BD!$A$1:$EX$10,10,FALSE)</f>
        <v>Area Pública</v>
      </c>
      <c r="C153" s="206">
        <f>HLOOKUP($A153,BD!$A$1:$EX$10,8,FALSE)</f>
        <v>0</v>
      </c>
      <c r="D153" s="206" t="str">
        <f>HLOOKUP($A153,BD!$A$1:$EX$10,9,FALSE)</f>
        <v>P</v>
      </c>
      <c r="E153" s="206" t="str">
        <f>HLOOKUP($A153,BD!$A$1:$EX$10,3,FALSE)</f>
        <v>H</v>
      </c>
      <c r="F153" s="321" t="str">
        <f>HLOOKUP($A153,BD!$A$1:$EX$10,2,FALSE)</f>
        <v>U</v>
      </c>
      <c r="G153" s="215" t="str">
        <f t="shared" si="2"/>
        <v>URBANÍSTICO</v>
      </c>
    </row>
    <row r="154" spans="1:11" x14ac:dyDescent="0.25">
      <c r="A154" s="199">
        <v>151</v>
      </c>
      <c r="B154" s="429" t="str">
        <f>HLOOKUP($A154,BD!$A$1:$EX$10,10,FALSE)</f>
        <v>Area Pública_area</v>
      </c>
      <c r="C154" s="206">
        <f>HLOOKUP($A154,BD!$A$1:$EX$10,8,FALSE)</f>
        <v>0</v>
      </c>
      <c r="D154" s="206">
        <f>HLOOKUP($A154,BD!$A$1:$EX$10,9,FALSE)</f>
        <v>0</v>
      </c>
      <c r="E154" s="206">
        <f>HLOOKUP($A154,BD!$A$1:$EX$10,3,FALSE)</f>
        <v>0</v>
      </c>
      <c r="F154" s="321" t="str">
        <f>HLOOKUP($A154,BD!$A$1:$EX$10,2,FALSE)</f>
        <v>U</v>
      </c>
      <c r="G154" s="215" t="str">
        <f t="shared" si="2"/>
        <v>URBANÍSTICO</v>
      </c>
    </row>
    <row r="155" spans="1:11" x14ac:dyDescent="0.25">
      <c r="A155" s="199">
        <v>152</v>
      </c>
      <c r="B155" s="429" t="str">
        <f>HLOOKUP($A155,BD!$A$1:$EX$10,10,FALSE)</f>
        <v>Perímetro de Qualificação ambiental</v>
      </c>
      <c r="C155" s="206">
        <f>HLOOKUP($A155,BD!$A$1:$EX$10,8,FALSE)</f>
        <v>0</v>
      </c>
      <c r="D155" s="206">
        <f>HLOOKUP($A155,BD!$A$1:$EX$10,9,FALSE)</f>
        <v>0</v>
      </c>
      <c r="E155" s="206">
        <f>HLOOKUP($A155,BD!$A$1:$EX$10,3,FALSE)</f>
        <v>0</v>
      </c>
      <c r="F155" s="321" t="str">
        <f>HLOOKUP($A155,BD!$A$1:$EX$10,2,FALSE)</f>
        <v>U</v>
      </c>
      <c r="G155" s="215" t="str">
        <f t="shared" si="2"/>
        <v>URBANÍSTICO</v>
      </c>
    </row>
    <row r="156" spans="1:11" x14ac:dyDescent="0.25">
      <c r="A156" s="199">
        <v>153</v>
      </c>
      <c r="B156" s="429" t="str">
        <f>HLOOKUP($A156,BD!$A$1:$EX$10,10,FALSE)</f>
        <v>Proposição de utilização de outro instrumento urbanítico</v>
      </c>
      <c r="C156" s="206">
        <f>HLOOKUP($A156,BD!$A$1:$EX$10,8,FALSE)</f>
        <v>0</v>
      </c>
      <c r="D156" s="206">
        <f>HLOOKUP($A156,BD!$A$1:$EX$10,9,FALSE)</f>
        <v>0</v>
      </c>
      <c r="E156" s="206">
        <f>HLOOKUP($A156,BD!$A$1:$EX$10,3,FALSE)</f>
        <v>0</v>
      </c>
      <c r="F156" s="321" t="str">
        <f>HLOOKUP($A156,BD!$A$1:$EX$10,2,FALSE)</f>
        <v>U</v>
      </c>
      <c r="G156" s="215" t="str">
        <f t="shared" si="2"/>
        <v>URBANÍSTICO</v>
      </c>
    </row>
    <row r="157" spans="1:11" x14ac:dyDescent="0.25">
      <c r="A157" s="400">
        <v>154</v>
      </c>
      <c r="B157" s="429" t="str">
        <f>HLOOKUP($A157,BD!$A$1:$EX$10,10,FALSE)</f>
        <v>etapas_NUM</v>
      </c>
      <c r="C157" s="206">
        <f>HLOOKUP($A157,BD!$A$1:$EX$10,8,FALSE)</f>
        <v>0</v>
      </c>
      <c r="D157" s="206" t="str">
        <f>HLOOKUP($A157,BD!$A$1:$EX$10,9,FALSE)</f>
        <v>P</v>
      </c>
      <c r="E157" s="206" t="str">
        <f>HLOOKUP($A157,BD!$A$1:$EX$10,3,FALSE)</f>
        <v>H</v>
      </c>
      <c r="F157" s="321" t="str">
        <f>HLOOKUP($A157,BD!$A$1:$EX$10,2,FALSE)</f>
        <v>E</v>
      </c>
      <c r="G157" s="215" t="str">
        <f t="shared" si="2"/>
        <v>ETAPA DO PROJETO</v>
      </c>
    </row>
    <row r="158" spans="1:11" x14ac:dyDescent="0.25">
      <c r="F158" s="321"/>
      <c r="G158" s="206"/>
    </row>
  </sheetData>
  <autoFilter ref="A3:H157"/>
  <mergeCells count="39">
    <mergeCell ref="J15:K15"/>
    <mergeCell ref="I11:K11"/>
    <mergeCell ref="J35:K35"/>
    <mergeCell ref="I36:K36"/>
    <mergeCell ref="I46:K46"/>
    <mergeCell ref="I22:K22"/>
    <mergeCell ref="J23:K23"/>
    <mergeCell ref="I24:K24"/>
    <mergeCell ref="I25:K25"/>
    <mergeCell ref="I34:K34"/>
    <mergeCell ref="J86:K86"/>
    <mergeCell ref="I54:K54"/>
    <mergeCell ref="J55:K55"/>
    <mergeCell ref="I58:K58"/>
    <mergeCell ref="I71:K71"/>
    <mergeCell ref="I76:K76"/>
    <mergeCell ref="I64:K64"/>
    <mergeCell ref="I65:K65"/>
    <mergeCell ref="J77:K77"/>
    <mergeCell ref="I79:K79"/>
    <mergeCell ref="I80:K80"/>
    <mergeCell ref="I84:K84"/>
    <mergeCell ref="I85:K85"/>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s>
  <conditionalFormatting sqref="C4:C143">
    <cfRule type="cellIs" dxfId="821" priority="12" operator="equal">
      <formula>"NOT"</formula>
    </cfRule>
    <cfRule type="cellIs" dxfId="820" priority="13" operator="equal">
      <formula>"PPT"</formula>
    </cfRule>
    <cfRule type="cellIs" dxfId="819" priority="14" operator="equal">
      <formula>"DOC"</formula>
    </cfRule>
  </conditionalFormatting>
  <conditionalFormatting sqref="D4:G143 G144:G146">
    <cfRule type="cellIs" dxfId="818" priority="11" operator="equal">
      <formula>"P"</formula>
    </cfRule>
  </conditionalFormatting>
  <conditionalFormatting sqref="B5:B6">
    <cfRule type="containsText" dxfId="817" priority="7" operator="containsText" text="Projeto">
      <formula>NOT(ISERROR(SEARCH("Projeto",B5)))</formula>
    </cfRule>
  </conditionalFormatting>
  <conditionalFormatting sqref="E1:E1048576">
    <cfRule type="cellIs" dxfId="816"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4">
    <pageSetUpPr fitToPage="1"/>
  </sheetPr>
  <dimension ref="A1:FP111"/>
  <sheetViews>
    <sheetView zoomScale="80" zoomScaleNormal="80" zoomScaleSheetLayoutView="85" workbookViewId="0">
      <pane xSplit="3" ySplit="10" topLeftCell="D17" activePane="bottomRight" state="frozen"/>
      <selection pane="topRight" activeCell="D1" sqref="D1"/>
      <selection pane="bottomLeft" activeCell="A8" sqref="A8"/>
      <selection pane="bottomRight" activeCell="G19" sqref="G19"/>
    </sheetView>
  </sheetViews>
  <sheetFormatPr defaultColWidth="9.140625" defaultRowHeight="15" x14ac:dyDescent="0.2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0"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09" customFormat="1" x14ac:dyDescent="0.25">
      <c r="A1" s="309">
        <v>1</v>
      </c>
      <c r="B1" s="684">
        <v>2</v>
      </c>
      <c r="C1" s="684">
        <v>3</v>
      </c>
      <c r="D1" s="684">
        <v>4</v>
      </c>
      <c r="E1" s="684">
        <v>5</v>
      </c>
      <c r="F1" s="684">
        <v>6</v>
      </c>
      <c r="G1" s="684">
        <v>7</v>
      </c>
      <c r="H1" s="684">
        <v>8</v>
      </c>
      <c r="I1" s="684">
        <v>9</v>
      </c>
      <c r="J1" s="684">
        <v>10</v>
      </c>
      <c r="K1" s="684">
        <v>11</v>
      </c>
      <c r="L1" s="309">
        <v>12</v>
      </c>
      <c r="M1" s="684">
        <v>13</v>
      </c>
      <c r="N1" s="684">
        <v>14</v>
      </c>
      <c r="O1" s="684">
        <v>15</v>
      </c>
      <c r="P1" s="684">
        <v>16</v>
      </c>
      <c r="Q1" s="684">
        <v>17</v>
      </c>
      <c r="R1" s="684">
        <v>18</v>
      </c>
      <c r="S1" s="309">
        <v>19</v>
      </c>
      <c r="T1" s="309">
        <v>20</v>
      </c>
      <c r="U1" s="684">
        <v>21</v>
      </c>
      <c r="V1" s="684">
        <v>22</v>
      </c>
      <c r="W1" s="684">
        <v>23</v>
      </c>
      <c r="X1" s="684">
        <v>24</v>
      </c>
      <c r="Y1" s="684">
        <v>25</v>
      </c>
      <c r="Z1" s="684">
        <v>26</v>
      </c>
      <c r="AA1" s="684">
        <v>27</v>
      </c>
      <c r="AB1" s="309">
        <v>28</v>
      </c>
      <c r="AC1" s="684">
        <v>29</v>
      </c>
      <c r="AD1" s="684">
        <v>30</v>
      </c>
      <c r="AE1" s="309">
        <v>31</v>
      </c>
      <c r="AF1" s="309">
        <v>32</v>
      </c>
      <c r="AG1" s="684">
        <v>33</v>
      </c>
      <c r="AH1" s="309">
        <v>34</v>
      </c>
      <c r="AI1" s="684">
        <v>35</v>
      </c>
      <c r="AJ1" s="684">
        <v>36</v>
      </c>
      <c r="AK1" s="684">
        <v>37</v>
      </c>
      <c r="AL1" s="684">
        <v>38</v>
      </c>
      <c r="AM1" s="684">
        <v>39</v>
      </c>
      <c r="AN1" s="684">
        <v>40</v>
      </c>
      <c r="AO1" s="309">
        <v>41</v>
      </c>
      <c r="AP1" s="684">
        <v>42</v>
      </c>
      <c r="AQ1" s="309">
        <v>43</v>
      </c>
      <c r="AR1" s="684">
        <v>44</v>
      </c>
      <c r="AS1" s="684">
        <v>45</v>
      </c>
      <c r="AT1" s="684">
        <v>46</v>
      </c>
      <c r="AU1" s="684">
        <v>47</v>
      </c>
      <c r="AV1" s="684">
        <v>48</v>
      </c>
      <c r="AW1" s="684">
        <v>49</v>
      </c>
      <c r="AX1" s="684">
        <v>50</v>
      </c>
      <c r="AY1" s="684">
        <v>51</v>
      </c>
      <c r="AZ1" s="684">
        <v>52</v>
      </c>
      <c r="BA1" s="684">
        <v>53</v>
      </c>
      <c r="BB1" s="684">
        <v>54</v>
      </c>
      <c r="BC1" s="309">
        <v>55</v>
      </c>
      <c r="BD1" s="684">
        <v>56</v>
      </c>
      <c r="BE1" s="684">
        <v>57</v>
      </c>
      <c r="BF1" s="684">
        <v>58</v>
      </c>
      <c r="BG1" s="684">
        <v>59</v>
      </c>
      <c r="BH1" s="309">
        <v>60</v>
      </c>
      <c r="BI1" s="684">
        <v>61</v>
      </c>
      <c r="BJ1" s="684">
        <v>62</v>
      </c>
      <c r="BK1" s="684">
        <v>63</v>
      </c>
      <c r="BL1" s="684">
        <v>64</v>
      </c>
      <c r="BM1" s="684">
        <v>65</v>
      </c>
      <c r="BN1" s="684">
        <v>66</v>
      </c>
      <c r="BO1" s="684">
        <v>67</v>
      </c>
      <c r="BP1" s="684">
        <v>68</v>
      </c>
      <c r="BQ1" s="684">
        <v>69</v>
      </c>
      <c r="BR1" s="684">
        <v>70</v>
      </c>
      <c r="BS1" s="178">
        <v>71</v>
      </c>
      <c r="BT1" s="684">
        <v>72</v>
      </c>
      <c r="BU1" s="684">
        <v>73</v>
      </c>
      <c r="BV1" s="684">
        <v>74</v>
      </c>
      <c r="BW1" s="684">
        <v>75</v>
      </c>
      <c r="BX1" s="684">
        <v>76</v>
      </c>
      <c r="BY1" s="684">
        <v>77</v>
      </c>
      <c r="BZ1" s="684">
        <v>78</v>
      </c>
      <c r="CA1" s="684">
        <v>79</v>
      </c>
      <c r="CB1" s="309">
        <v>80</v>
      </c>
      <c r="CC1" s="309">
        <v>81</v>
      </c>
      <c r="CD1" s="684">
        <v>82</v>
      </c>
      <c r="CE1" s="684">
        <v>83</v>
      </c>
      <c r="CF1" s="684">
        <v>84</v>
      </c>
      <c r="CG1" s="684">
        <v>85</v>
      </c>
      <c r="CH1" s="684">
        <v>86</v>
      </c>
      <c r="CI1" s="684">
        <v>87</v>
      </c>
      <c r="CJ1" s="684">
        <v>88</v>
      </c>
      <c r="CK1" s="684">
        <v>89</v>
      </c>
      <c r="CL1" s="684">
        <v>90</v>
      </c>
      <c r="CM1" s="684">
        <v>91</v>
      </c>
      <c r="CN1" s="309">
        <v>92</v>
      </c>
      <c r="CO1" s="684">
        <v>93</v>
      </c>
      <c r="CP1" s="684">
        <v>94</v>
      </c>
      <c r="CQ1" s="309">
        <v>95</v>
      </c>
      <c r="CR1" s="309">
        <v>96</v>
      </c>
      <c r="CS1" s="684">
        <v>97</v>
      </c>
      <c r="CT1" s="684">
        <v>98</v>
      </c>
      <c r="CU1" s="684">
        <v>99</v>
      </c>
      <c r="CV1" s="684">
        <v>100</v>
      </c>
      <c r="CW1" s="684">
        <v>101</v>
      </c>
      <c r="CX1" s="684">
        <v>102</v>
      </c>
      <c r="CY1" s="684">
        <v>103</v>
      </c>
      <c r="CZ1" s="309">
        <v>104</v>
      </c>
      <c r="DA1" s="684">
        <v>105</v>
      </c>
      <c r="DB1" s="684">
        <v>106</v>
      </c>
      <c r="DC1" s="684">
        <v>107</v>
      </c>
      <c r="DD1" s="684">
        <v>108</v>
      </c>
      <c r="DE1" s="684">
        <v>109</v>
      </c>
      <c r="DF1" s="684">
        <v>110</v>
      </c>
      <c r="DG1" s="309">
        <v>111</v>
      </c>
      <c r="DH1" s="684">
        <v>112</v>
      </c>
      <c r="DI1" s="309">
        <v>113</v>
      </c>
      <c r="DJ1" s="309">
        <v>114</v>
      </c>
      <c r="DK1" s="309">
        <v>115</v>
      </c>
      <c r="DL1" s="309">
        <v>116</v>
      </c>
      <c r="DM1" s="309">
        <v>117</v>
      </c>
      <c r="DN1" s="309">
        <v>118</v>
      </c>
      <c r="DO1" s="309">
        <v>119</v>
      </c>
      <c r="DP1" s="309">
        <v>120</v>
      </c>
      <c r="DQ1" s="309">
        <v>121</v>
      </c>
      <c r="DR1" s="309">
        <v>122</v>
      </c>
      <c r="DS1" s="309">
        <v>123</v>
      </c>
      <c r="DT1" s="309">
        <v>124</v>
      </c>
      <c r="DU1" s="309">
        <v>125</v>
      </c>
      <c r="DV1" s="309">
        <v>126</v>
      </c>
      <c r="DW1" s="309">
        <v>127</v>
      </c>
      <c r="DX1" s="309">
        <v>128</v>
      </c>
      <c r="DY1" s="309">
        <v>129</v>
      </c>
      <c r="DZ1" s="309">
        <v>130</v>
      </c>
      <c r="EA1" s="309">
        <v>131</v>
      </c>
      <c r="EB1" s="309">
        <v>132</v>
      </c>
      <c r="EC1" s="309">
        <v>133</v>
      </c>
      <c r="ED1" s="309">
        <v>134</v>
      </c>
      <c r="EE1" s="309">
        <v>135</v>
      </c>
      <c r="EF1" s="309">
        <v>136</v>
      </c>
      <c r="EG1" s="309">
        <v>137</v>
      </c>
      <c r="EH1" s="309">
        <v>138</v>
      </c>
      <c r="EI1" s="309">
        <v>139</v>
      </c>
      <c r="EJ1" s="309">
        <v>140</v>
      </c>
      <c r="EK1" s="309">
        <v>141</v>
      </c>
      <c r="EL1" s="309">
        <v>142</v>
      </c>
      <c r="EM1" s="309">
        <v>143</v>
      </c>
      <c r="EN1" s="309">
        <v>144</v>
      </c>
      <c r="EO1" s="309">
        <v>145</v>
      </c>
      <c r="EP1" s="309">
        <v>146</v>
      </c>
      <c r="EQ1" s="309">
        <v>147</v>
      </c>
      <c r="ER1" s="309">
        <v>148</v>
      </c>
      <c r="ES1" s="309">
        <v>149</v>
      </c>
      <c r="ET1" s="309">
        <v>150</v>
      </c>
      <c r="EU1" s="309">
        <v>151</v>
      </c>
      <c r="EV1" s="309">
        <v>152</v>
      </c>
      <c r="EW1" s="309">
        <v>153</v>
      </c>
      <c r="EX1" s="309">
        <v>154</v>
      </c>
    </row>
    <row r="2" spans="1:170" s="320" customFormat="1" x14ac:dyDescent="0.25">
      <c r="A2" s="320">
        <v>1</v>
      </c>
      <c r="B2" s="684">
        <v>1</v>
      </c>
      <c r="C2" s="685">
        <v>1</v>
      </c>
      <c r="D2" s="684">
        <v>1</v>
      </c>
      <c r="E2" s="684">
        <v>1</v>
      </c>
      <c r="F2" s="684">
        <v>1</v>
      </c>
      <c r="G2" s="684">
        <v>1</v>
      </c>
      <c r="H2" s="684">
        <v>1</v>
      </c>
      <c r="I2" s="684">
        <v>1</v>
      </c>
      <c r="J2" s="684">
        <v>1</v>
      </c>
      <c r="K2" s="684">
        <v>1</v>
      </c>
      <c r="L2" s="320">
        <v>1</v>
      </c>
      <c r="M2" s="684">
        <v>1</v>
      </c>
      <c r="N2" s="684">
        <v>1</v>
      </c>
      <c r="O2" s="684">
        <v>1</v>
      </c>
      <c r="P2" s="684">
        <v>1</v>
      </c>
      <c r="Q2" s="684">
        <v>1</v>
      </c>
      <c r="R2" s="684">
        <v>1</v>
      </c>
      <c r="S2" s="320">
        <v>1</v>
      </c>
      <c r="T2" s="320">
        <v>1</v>
      </c>
      <c r="U2" s="684">
        <v>1</v>
      </c>
      <c r="V2" s="684">
        <v>1</v>
      </c>
      <c r="W2" s="684">
        <v>1</v>
      </c>
      <c r="X2" s="684">
        <v>2</v>
      </c>
      <c r="Y2" s="684">
        <v>2</v>
      </c>
      <c r="Z2" s="684">
        <v>2</v>
      </c>
      <c r="AA2" s="684">
        <v>2</v>
      </c>
      <c r="AB2" s="320">
        <v>2</v>
      </c>
      <c r="AC2" s="684">
        <v>2</v>
      </c>
      <c r="AD2" s="684">
        <v>2</v>
      </c>
      <c r="AE2" s="320">
        <v>2</v>
      </c>
      <c r="AF2" s="320">
        <v>2</v>
      </c>
      <c r="AG2" s="684">
        <v>2</v>
      </c>
      <c r="AH2" s="320">
        <v>2</v>
      </c>
      <c r="AI2" s="684">
        <v>2</v>
      </c>
      <c r="AJ2" s="684">
        <v>2</v>
      </c>
      <c r="AK2" s="684">
        <v>2</v>
      </c>
      <c r="AL2" s="684">
        <v>2</v>
      </c>
      <c r="AM2" s="684">
        <v>2</v>
      </c>
      <c r="AN2" s="684">
        <v>2</v>
      </c>
      <c r="AO2" s="320">
        <v>2</v>
      </c>
      <c r="AP2" s="684">
        <v>2</v>
      </c>
      <c r="AQ2" s="320">
        <v>2</v>
      </c>
      <c r="AR2" s="684">
        <v>2</v>
      </c>
      <c r="AS2" s="684">
        <v>3</v>
      </c>
      <c r="AT2" s="684">
        <v>3</v>
      </c>
      <c r="AU2" s="684">
        <v>3</v>
      </c>
      <c r="AV2" s="684">
        <v>3</v>
      </c>
      <c r="AW2" s="684">
        <v>3</v>
      </c>
      <c r="AX2" s="684">
        <v>3</v>
      </c>
      <c r="AY2" s="684">
        <v>3</v>
      </c>
      <c r="AZ2" s="684">
        <v>3</v>
      </c>
      <c r="BA2" s="684">
        <v>3</v>
      </c>
      <c r="BB2" s="684">
        <v>3</v>
      </c>
      <c r="BC2" s="320">
        <v>3</v>
      </c>
      <c r="BD2" s="684">
        <v>3</v>
      </c>
      <c r="BE2" s="684">
        <v>3</v>
      </c>
      <c r="BF2" s="684">
        <v>4</v>
      </c>
      <c r="BG2" s="684">
        <v>4</v>
      </c>
      <c r="BH2" s="320">
        <v>4</v>
      </c>
      <c r="BI2" s="684">
        <v>4</v>
      </c>
      <c r="BJ2" s="684">
        <v>4</v>
      </c>
      <c r="BK2" s="684">
        <v>4</v>
      </c>
      <c r="BL2" s="684">
        <v>4</v>
      </c>
      <c r="BM2" s="684">
        <v>4</v>
      </c>
      <c r="BN2" s="684">
        <v>4</v>
      </c>
      <c r="BO2" s="684">
        <v>4</v>
      </c>
      <c r="BP2" s="684">
        <v>5</v>
      </c>
      <c r="BQ2" s="684">
        <v>5</v>
      </c>
      <c r="BR2" s="684">
        <v>5</v>
      </c>
      <c r="BS2" s="539">
        <v>5</v>
      </c>
      <c r="BT2" s="684">
        <v>5</v>
      </c>
      <c r="BU2" s="684">
        <v>5</v>
      </c>
      <c r="BV2" s="684">
        <v>5</v>
      </c>
      <c r="BW2" s="684">
        <v>5</v>
      </c>
      <c r="BX2" s="684">
        <v>5</v>
      </c>
      <c r="BY2" s="684">
        <v>5</v>
      </c>
      <c r="BZ2" s="684">
        <v>5</v>
      </c>
      <c r="CA2" s="684">
        <v>5</v>
      </c>
      <c r="CB2" s="320">
        <v>5</v>
      </c>
      <c r="CC2" s="320">
        <v>5</v>
      </c>
      <c r="CD2" s="684">
        <v>5</v>
      </c>
      <c r="CE2" s="684">
        <v>5</v>
      </c>
      <c r="CF2" s="684">
        <v>5</v>
      </c>
      <c r="CG2" s="684">
        <v>5</v>
      </c>
      <c r="CH2" s="684">
        <v>5</v>
      </c>
      <c r="CI2" s="684">
        <v>5</v>
      </c>
      <c r="CJ2" s="684">
        <v>5</v>
      </c>
      <c r="CK2" s="684">
        <v>5</v>
      </c>
      <c r="CL2" s="684">
        <v>5</v>
      </c>
      <c r="CM2" s="684">
        <v>5</v>
      </c>
      <c r="CN2" s="320">
        <v>5</v>
      </c>
      <c r="CO2" s="684">
        <v>5</v>
      </c>
      <c r="CP2" s="684">
        <v>5</v>
      </c>
      <c r="CQ2" s="320">
        <v>5</v>
      </c>
      <c r="CR2" s="320">
        <v>6</v>
      </c>
      <c r="CS2" s="684">
        <v>6</v>
      </c>
      <c r="CT2" s="684">
        <v>6</v>
      </c>
      <c r="CU2" s="684">
        <v>6</v>
      </c>
      <c r="CV2" s="684">
        <v>6</v>
      </c>
      <c r="CW2" s="684">
        <v>6</v>
      </c>
      <c r="CX2" s="684">
        <v>6</v>
      </c>
      <c r="CY2" s="684">
        <v>6</v>
      </c>
      <c r="CZ2" s="320">
        <v>6</v>
      </c>
      <c r="DA2" s="684">
        <v>6</v>
      </c>
      <c r="DB2" s="684">
        <v>6</v>
      </c>
      <c r="DC2" s="684">
        <v>7</v>
      </c>
      <c r="DD2" s="684">
        <v>7</v>
      </c>
      <c r="DE2" s="684">
        <v>7</v>
      </c>
      <c r="DF2" s="684">
        <v>7</v>
      </c>
      <c r="DG2" s="320">
        <v>7</v>
      </c>
      <c r="DH2" s="684">
        <v>7</v>
      </c>
      <c r="DI2" s="320">
        <v>7</v>
      </c>
      <c r="DJ2" s="320">
        <v>7</v>
      </c>
      <c r="DK2" s="320">
        <v>7</v>
      </c>
      <c r="DL2" s="320">
        <v>8</v>
      </c>
      <c r="DM2" s="320">
        <v>8</v>
      </c>
      <c r="DN2" s="320">
        <v>8</v>
      </c>
      <c r="DO2" s="320">
        <v>8</v>
      </c>
      <c r="DP2" s="320">
        <v>8</v>
      </c>
      <c r="DQ2" s="320">
        <v>8</v>
      </c>
      <c r="DR2" s="320">
        <v>8</v>
      </c>
      <c r="DS2" s="320">
        <v>8</v>
      </c>
      <c r="DT2" s="320">
        <v>8</v>
      </c>
      <c r="DU2" s="320">
        <v>8</v>
      </c>
      <c r="DV2" s="320">
        <v>8</v>
      </c>
      <c r="DW2" s="320">
        <v>8</v>
      </c>
      <c r="DX2" s="320">
        <v>8</v>
      </c>
      <c r="DY2" s="320" t="s">
        <v>755</v>
      </c>
      <c r="DZ2" s="320" t="s">
        <v>755</v>
      </c>
      <c r="EA2" s="320" t="s">
        <v>755</v>
      </c>
      <c r="EB2" s="320" t="s">
        <v>770</v>
      </c>
      <c r="EC2" s="320" t="s">
        <v>770</v>
      </c>
      <c r="ED2" s="320" t="s">
        <v>770</v>
      </c>
      <c r="EE2" s="320" t="s">
        <v>770</v>
      </c>
      <c r="EF2" s="320" t="s">
        <v>770</v>
      </c>
      <c r="EG2" s="320" t="s">
        <v>771</v>
      </c>
      <c r="EH2" s="320" t="s">
        <v>771</v>
      </c>
      <c r="EI2" s="320" t="s">
        <v>771</v>
      </c>
      <c r="EJ2" s="320" t="s">
        <v>771</v>
      </c>
      <c r="EK2" s="320" t="s">
        <v>771</v>
      </c>
      <c r="EL2" s="320" t="s">
        <v>771</v>
      </c>
      <c r="EM2" s="320" t="s">
        <v>771</v>
      </c>
      <c r="EN2" s="320" t="s">
        <v>771</v>
      </c>
      <c r="EO2" s="320" t="s">
        <v>771</v>
      </c>
      <c r="EP2" s="320" t="s">
        <v>771</v>
      </c>
      <c r="EQ2" s="320" t="s">
        <v>771</v>
      </c>
      <c r="ER2" s="320" t="s">
        <v>771</v>
      </c>
      <c r="ES2" s="320" t="s">
        <v>771</v>
      </c>
      <c r="ET2" s="320" t="s">
        <v>771</v>
      </c>
      <c r="EU2" s="320" t="s">
        <v>771</v>
      </c>
      <c r="EV2" s="320" t="s">
        <v>771</v>
      </c>
      <c r="EW2" s="320" t="s">
        <v>771</v>
      </c>
      <c r="EX2" s="320" t="s">
        <v>756</v>
      </c>
    </row>
    <row r="3" spans="1:170" s="421" customFormat="1" ht="15.75" customHeight="1" x14ac:dyDescent="0.25">
      <c r="A3" s="416" t="s">
        <v>759</v>
      </c>
      <c r="B3" s="686"/>
      <c r="C3" s="686"/>
      <c r="D3" s="686"/>
      <c r="E3" s="686"/>
      <c r="F3" s="686"/>
      <c r="G3" s="686"/>
      <c r="H3" s="686"/>
      <c r="I3" s="686"/>
      <c r="J3" s="686"/>
      <c r="K3" s="686"/>
      <c r="L3" s="416" t="s">
        <v>759</v>
      </c>
      <c r="M3" s="686"/>
      <c r="N3" s="686"/>
      <c r="O3" s="686"/>
      <c r="P3" s="686"/>
      <c r="Q3" s="686"/>
      <c r="R3" s="686"/>
      <c r="S3" s="416" t="s">
        <v>759</v>
      </c>
      <c r="T3" s="416" t="s">
        <v>759</v>
      </c>
      <c r="U3" s="686"/>
      <c r="V3" s="686"/>
      <c r="W3" s="686"/>
      <c r="X3" s="686"/>
      <c r="Y3" s="686"/>
      <c r="Z3" s="686"/>
      <c r="AA3" s="686"/>
      <c r="AB3" s="416" t="s">
        <v>759</v>
      </c>
      <c r="AC3" s="686"/>
      <c r="AD3" s="686"/>
      <c r="AE3" s="416" t="s">
        <v>759</v>
      </c>
      <c r="AF3" s="416" t="s">
        <v>759</v>
      </c>
      <c r="AG3" s="686"/>
      <c r="AH3" s="416" t="s">
        <v>759</v>
      </c>
      <c r="AI3" s="686"/>
      <c r="AJ3" s="686"/>
      <c r="AK3" s="686"/>
      <c r="AL3" s="686"/>
      <c r="AM3" s="686"/>
      <c r="AN3" s="686"/>
      <c r="AO3" s="416" t="s">
        <v>759</v>
      </c>
      <c r="AP3" s="686"/>
      <c r="AQ3" s="416" t="s">
        <v>759</v>
      </c>
      <c r="AR3" s="686"/>
      <c r="AS3" s="686"/>
      <c r="AT3" s="686"/>
      <c r="AU3" s="686"/>
      <c r="AV3" s="686"/>
      <c r="AW3" s="686"/>
      <c r="AX3" s="686"/>
      <c r="AY3" s="686"/>
      <c r="AZ3" s="686"/>
      <c r="BA3" s="686"/>
      <c r="BB3" s="686"/>
      <c r="BC3" s="416" t="s">
        <v>759</v>
      </c>
      <c r="BD3" s="686"/>
      <c r="BE3" s="686"/>
      <c r="BF3" s="686"/>
      <c r="BG3" s="686"/>
      <c r="BH3" s="416" t="s">
        <v>759</v>
      </c>
      <c r="BI3" s="686"/>
      <c r="BJ3" s="686"/>
      <c r="BK3" s="686"/>
      <c r="BL3" s="686"/>
      <c r="BM3" s="686"/>
      <c r="BN3" s="686"/>
      <c r="BO3" s="686"/>
      <c r="BP3" s="686"/>
      <c r="BQ3" s="686"/>
      <c r="BR3" s="686"/>
      <c r="BS3" s="416" t="s">
        <v>759</v>
      </c>
      <c r="BT3" s="686"/>
      <c r="BU3" s="686"/>
      <c r="BV3" s="686"/>
      <c r="BW3" s="686"/>
      <c r="BX3" s="686"/>
      <c r="BY3" s="686"/>
      <c r="BZ3" s="686"/>
      <c r="CA3" s="686"/>
      <c r="CB3" s="416" t="s">
        <v>759</v>
      </c>
      <c r="CC3" s="416" t="s">
        <v>759</v>
      </c>
      <c r="CD3" s="686"/>
      <c r="CE3" s="686"/>
      <c r="CF3" s="686"/>
      <c r="CG3" s="686"/>
      <c r="CH3" s="686"/>
      <c r="CI3" s="686"/>
      <c r="CJ3" s="686"/>
      <c r="CK3" s="686"/>
      <c r="CL3" s="686"/>
      <c r="CM3" s="686"/>
      <c r="CN3" s="416" t="s">
        <v>759</v>
      </c>
      <c r="CO3" s="686"/>
      <c r="CP3" s="686"/>
      <c r="CQ3" s="416" t="s">
        <v>759</v>
      </c>
      <c r="CR3" s="416" t="s">
        <v>759</v>
      </c>
      <c r="CS3" s="686"/>
      <c r="CT3" s="686"/>
      <c r="CU3" s="686"/>
      <c r="CV3" s="686"/>
      <c r="CW3" s="687"/>
      <c r="CX3" s="686"/>
      <c r="CY3" s="686"/>
      <c r="CZ3" s="416" t="s">
        <v>759</v>
      </c>
      <c r="DA3" s="686"/>
      <c r="DB3" s="686"/>
      <c r="DC3" s="686"/>
      <c r="DD3" s="686"/>
      <c r="DE3" s="686"/>
      <c r="DF3" s="686"/>
      <c r="DG3" s="416" t="s">
        <v>759</v>
      </c>
      <c r="DH3" s="686"/>
      <c r="DI3" s="416"/>
      <c r="DJ3" s="416"/>
      <c r="DK3" s="416"/>
      <c r="DL3" s="416"/>
      <c r="DM3" s="416"/>
      <c r="DN3" s="416" t="s">
        <v>759</v>
      </c>
      <c r="DO3" s="416"/>
      <c r="DP3" s="416" t="s">
        <v>759</v>
      </c>
      <c r="DQ3" s="416" t="s">
        <v>759</v>
      </c>
      <c r="DR3" s="416"/>
      <c r="DS3" s="416" t="s">
        <v>759</v>
      </c>
      <c r="DT3" s="416" t="s">
        <v>759</v>
      </c>
      <c r="DU3" s="416" t="s">
        <v>759</v>
      </c>
      <c r="DV3" s="416" t="s">
        <v>759</v>
      </c>
      <c r="DW3" s="416" t="s">
        <v>759</v>
      </c>
      <c r="DX3" s="416" t="s">
        <v>759</v>
      </c>
      <c r="DY3" s="416" t="s">
        <v>759</v>
      </c>
      <c r="DZ3" s="416" t="s">
        <v>759</v>
      </c>
      <c r="EA3" s="416" t="s">
        <v>759</v>
      </c>
      <c r="EB3" s="416" t="s">
        <v>759</v>
      </c>
      <c r="EC3" s="416"/>
      <c r="ED3" s="416"/>
      <c r="EE3" s="416" t="s">
        <v>759</v>
      </c>
      <c r="EF3" s="416" t="s">
        <v>759</v>
      </c>
      <c r="EG3" s="416" t="s">
        <v>759</v>
      </c>
      <c r="EH3" s="416" t="s">
        <v>759</v>
      </c>
      <c r="EI3" s="416"/>
      <c r="EJ3" s="416" t="s">
        <v>759</v>
      </c>
      <c r="EK3" s="416" t="s">
        <v>759</v>
      </c>
      <c r="EL3" s="416" t="s">
        <v>759</v>
      </c>
      <c r="EM3" s="416" t="s">
        <v>759</v>
      </c>
      <c r="EN3" s="416" t="s">
        <v>759</v>
      </c>
      <c r="EO3" s="416"/>
      <c r="EP3" s="416" t="s">
        <v>759</v>
      </c>
      <c r="EQ3" s="416"/>
      <c r="ER3" s="416" t="s">
        <v>759</v>
      </c>
      <c r="ES3" s="416"/>
      <c r="ET3" s="416" t="s">
        <v>759</v>
      </c>
      <c r="EU3" s="416"/>
      <c r="EV3" s="416"/>
      <c r="EW3" s="416"/>
      <c r="EX3" s="416" t="s">
        <v>759</v>
      </c>
      <c r="EY3" s="417"/>
      <c r="EZ3" s="418"/>
      <c r="FA3" s="419"/>
      <c r="FB3" s="420"/>
    </row>
    <row r="4" spans="1:170" ht="45.75" customHeight="1" x14ac:dyDescent="0.25">
      <c r="A4" s="343" t="s">
        <v>22</v>
      </c>
      <c r="B4" s="344" t="s">
        <v>616</v>
      </c>
      <c r="C4" s="344" t="s">
        <v>617</v>
      </c>
      <c r="D4" s="344" t="s">
        <v>618</v>
      </c>
      <c r="E4" s="344" t="s">
        <v>619</v>
      </c>
      <c r="F4" s="344" t="s">
        <v>620</v>
      </c>
      <c r="G4" s="345" t="s">
        <v>621</v>
      </c>
      <c r="H4" s="346" t="s">
        <v>622</v>
      </c>
      <c r="I4" s="347" t="s">
        <v>623</v>
      </c>
      <c r="J4" s="343" t="s">
        <v>624</v>
      </c>
      <c r="K4" s="345" t="s">
        <v>625</v>
      </c>
      <c r="L4" s="348" t="s">
        <v>626</v>
      </c>
      <c r="M4" s="349" t="s">
        <v>627</v>
      </c>
      <c r="N4" s="349" t="s">
        <v>628</v>
      </c>
      <c r="O4" s="349" t="s">
        <v>629</v>
      </c>
      <c r="P4" s="349" t="s">
        <v>630</v>
      </c>
      <c r="Q4" s="349" t="s">
        <v>631</v>
      </c>
      <c r="R4" s="349" t="s">
        <v>632</v>
      </c>
      <c r="S4" s="349" t="s">
        <v>633</v>
      </c>
      <c r="T4" s="349" t="s">
        <v>634</v>
      </c>
      <c r="U4" s="349" t="s">
        <v>635</v>
      </c>
      <c r="V4" s="349" t="s">
        <v>636</v>
      </c>
      <c r="W4" s="350" t="s">
        <v>1051</v>
      </c>
      <c r="X4" s="348" t="s">
        <v>637</v>
      </c>
      <c r="Y4" s="351" t="s">
        <v>638</v>
      </c>
      <c r="Z4" s="349" t="s">
        <v>639</v>
      </c>
      <c r="AA4" s="349" t="s">
        <v>640</v>
      </c>
      <c r="AB4" s="349" t="s">
        <v>641</v>
      </c>
      <c r="AC4" s="349" t="s">
        <v>642</v>
      </c>
      <c r="AD4" s="349" t="s">
        <v>643</v>
      </c>
      <c r="AE4" s="349" t="s">
        <v>644</v>
      </c>
      <c r="AF4" s="349" t="s">
        <v>645</v>
      </c>
      <c r="AG4" s="349" t="s">
        <v>646</v>
      </c>
      <c r="AH4" s="349" t="s">
        <v>647</v>
      </c>
      <c r="AI4" s="349" t="s">
        <v>648</v>
      </c>
      <c r="AJ4" s="349" t="s">
        <v>649</v>
      </c>
      <c r="AK4" s="349" t="s">
        <v>650</v>
      </c>
      <c r="AL4" s="349" t="s">
        <v>651</v>
      </c>
      <c r="AM4" s="349" t="s">
        <v>652</v>
      </c>
      <c r="AN4" s="349" t="s">
        <v>653</v>
      </c>
      <c r="AO4" s="349" t="s">
        <v>654</v>
      </c>
      <c r="AP4" s="349" t="s">
        <v>655</v>
      </c>
      <c r="AQ4" s="350" t="s">
        <v>656</v>
      </c>
      <c r="AR4" s="352" t="s">
        <v>657</v>
      </c>
      <c r="AS4" s="348" t="s">
        <v>658</v>
      </c>
      <c r="AT4" s="348" t="s">
        <v>659</v>
      </c>
      <c r="AU4" s="348" t="s">
        <v>660</v>
      </c>
      <c r="AV4" s="348" t="s">
        <v>661</v>
      </c>
      <c r="AW4" s="348" t="s">
        <v>662</v>
      </c>
      <c r="AX4" s="348" t="s">
        <v>663</v>
      </c>
      <c r="AY4" s="348" t="s">
        <v>664</v>
      </c>
      <c r="AZ4" s="348" t="s">
        <v>665</v>
      </c>
      <c r="BA4" s="348" t="s">
        <v>666</v>
      </c>
      <c r="BB4" s="348" t="s">
        <v>667</v>
      </c>
      <c r="BC4" s="348" t="s">
        <v>668</v>
      </c>
      <c r="BD4" s="348" t="s">
        <v>669</v>
      </c>
      <c r="BE4" s="348" t="s">
        <v>670</v>
      </c>
      <c r="BF4" s="348" t="s">
        <v>1052</v>
      </c>
      <c r="BG4" s="348" t="s">
        <v>671</v>
      </c>
      <c r="BH4" s="348" t="s">
        <v>672</v>
      </c>
      <c r="BI4" s="348" t="s">
        <v>673</v>
      </c>
      <c r="BJ4" s="348" t="s">
        <v>674</v>
      </c>
      <c r="BK4" s="348" t="s">
        <v>675</v>
      </c>
      <c r="BL4" s="348" t="s">
        <v>676</v>
      </c>
      <c r="BM4" s="348" t="s">
        <v>677</v>
      </c>
      <c r="BN4" s="348" t="s">
        <v>678</v>
      </c>
      <c r="BO4" s="348" t="s">
        <v>679</v>
      </c>
      <c r="BP4" s="353" t="s">
        <v>680</v>
      </c>
      <c r="BQ4" s="352" t="s">
        <v>1053</v>
      </c>
      <c r="BR4" s="354" t="s">
        <v>1054</v>
      </c>
      <c r="BS4" s="349" t="s">
        <v>681</v>
      </c>
      <c r="BT4" s="349" t="s">
        <v>682</v>
      </c>
      <c r="BU4" s="349" t="s">
        <v>683</v>
      </c>
      <c r="BV4" s="349" t="s">
        <v>684</v>
      </c>
      <c r="BW4" s="349" t="s">
        <v>685</v>
      </c>
      <c r="BX4" s="349" t="s">
        <v>686</v>
      </c>
      <c r="BY4" s="349" t="s">
        <v>687</v>
      </c>
      <c r="BZ4" s="349" t="s">
        <v>688</v>
      </c>
      <c r="CA4" s="349" t="s">
        <v>689</v>
      </c>
      <c r="CB4" s="349" t="s">
        <v>690</v>
      </c>
      <c r="CC4" s="349" t="s">
        <v>691</v>
      </c>
      <c r="CD4" s="349" t="s">
        <v>692</v>
      </c>
      <c r="CE4" s="349" t="s">
        <v>693</v>
      </c>
      <c r="CF4" s="349" t="s">
        <v>694</v>
      </c>
      <c r="CG4" s="349" t="s">
        <v>695</v>
      </c>
      <c r="CH4" s="349" t="s">
        <v>696</v>
      </c>
      <c r="CI4" s="349" t="s">
        <v>697</v>
      </c>
      <c r="CJ4" s="349" t="s">
        <v>698</v>
      </c>
      <c r="CK4" s="349" t="s">
        <v>699</v>
      </c>
      <c r="CL4" s="349" t="s">
        <v>700</v>
      </c>
      <c r="CM4" s="349" t="s">
        <v>701</v>
      </c>
      <c r="CN4" s="349" t="s">
        <v>702</v>
      </c>
      <c r="CO4" s="349" t="s">
        <v>703</v>
      </c>
      <c r="CP4" s="349" t="s">
        <v>704</v>
      </c>
      <c r="CQ4" s="349" t="s">
        <v>705</v>
      </c>
      <c r="CR4" s="349" t="s">
        <v>706</v>
      </c>
      <c r="CS4" s="349" t="s">
        <v>707</v>
      </c>
      <c r="CT4" s="352" t="s">
        <v>708</v>
      </c>
      <c r="CU4" s="348" t="s">
        <v>1055</v>
      </c>
      <c r="CV4" s="354" t="s">
        <v>1056</v>
      </c>
      <c r="CW4" s="348" t="s">
        <v>709</v>
      </c>
      <c r="CX4" s="349" t="s">
        <v>710</v>
      </c>
      <c r="CY4" s="349" t="s">
        <v>711</v>
      </c>
      <c r="CZ4" s="349" t="s">
        <v>712</v>
      </c>
      <c r="DA4" s="349" t="s">
        <v>713</v>
      </c>
      <c r="DB4" s="349" t="s">
        <v>714</v>
      </c>
      <c r="DC4" s="349" t="s">
        <v>715</v>
      </c>
      <c r="DD4" s="349" t="s">
        <v>716</v>
      </c>
      <c r="DE4" s="349" t="s">
        <v>717</v>
      </c>
      <c r="DF4" s="349" t="s">
        <v>718</v>
      </c>
      <c r="DG4" s="350" t="s">
        <v>719</v>
      </c>
      <c r="DH4" s="350" t="s">
        <v>1057</v>
      </c>
      <c r="DI4" s="348" t="s">
        <v>720</v>
      </c>
      <c r="DJ4" s="349" t="s">
        <v>721</v>
      </c>
      <c r="DK4" s="349" t="s">
        <v>722</v>
      </c>
      <c r="DL4" s="349" t="s">
        <v>723</v>
      </c>
      <c r="DM4" s="349" t="s">
        <v>724</v>
      </c>
      <c r="DN4" s="349" t="s">
        <v>725</v>
      </c>
      <c r="DO4" s="349" t="s">
        <v>726</v>
      </c>
      <c r="DP4" s="349" t="s">
        <v>727</v>
      </c>
      <c r="DQ4" s="350" t="s">
        <v>728</v>
      </c>
      <c r="DR4" s="352" t="s">
        <v>1058</v>
      </c>
      <c r="DS4" s="348" t="s">
        <v>729</v>
      </c>
      <c r="DT4" s="349" t="s">
        <v>730</v>
      </c>
      <c r="DU4" s="349" t="s">
        <v>731</v>
      </c>
      <c r="DV4" s="349" t="s">
        <v>732</v>
      </c>
      <c r="DW4" s="350" t="s">
        <v>733</v>
      </c>
      <c r="DX4" s="352" t="s">
        <v>1059</v>
      </c>
      <c r="DY4" s="348" t="s">
        <v>734</v>
      </c>
      <c r="DZ4" s="349" t="s">
        <v>735</v>
      </c>
      <c r="EA4" s="352" t="s">
        <v>736</v>
      </c>
      <c r="EB4" s="348" t="s">
        <v>737</v>
      </c>
      <c r="EC4" s="349" t="s">
        <v>738</v>
      </c>
      <c r="ED4" s="352" t="s">
        <v>739</v>
      </c>
      <c r="EE4" s="350" t="s">
        <v>740</v>
      </c>
      <c r="EF4" s="352" t="s">
        <v>741</v>
      </c>
      <c r="EG4" s="348" t="s">
        <v>742</v>
      </c>
      <c r="EH4" s="349" t="s">
        <v>743</v>
      </c>
      <c r="EI4" s="349" t="s">
        <v>744</v>
      </c>
      <c r="EJ4" s="349" t="s">
        <v>745</v>
      </c>
      <c r="EK4" s="349" t="s">
        <v>746</v>
      </c>
      <c r="EL4" s="349" t="s">
        <v>747</v>
      </c>
      <c r="EM4" s="349" t="s">
        <v>748</v>
      </c>
      <c r="EN4" s="349" t="s">
        <v>749</v>
      </c>
      <c r="EO4" s="349" t="s">
        <v>750</v>
      </c>
      <c r="EP4" s="349" t="s">
        <v>751</v>
      </c>
      <c r="EQ4" s="349" t="s">
        <v>751</v>
      </c>
      <c r="ER4" s="349" t="s">
        <v>1060</v>
      </c>
      <c r="ES4" s="349" t="s">
        <v>1061</v>
      </c>
      <c r="ET4" s="349" t="s">
        <v>751</v>
      </c>
      <c r="EU4" s="349" t="s">
        <v>1062</v>
      </c>
      <c r="EV4" s="349" t="s">
        <v>752</v>
      </c>
      <c r="EW4" s="352" t="s">
        <v>753</v>
      </c>
      <c r="EX4" s="251" t="s">
        <v>140</v>
      </c>
      <c r="EY4" s="363"/>
      <c r="EZ4" s="252"/>
      <c r="FA4" s="252"/>
    </row>
    <row r="5" spans="1:170" ht="30.75" customHeight="1" thickBot="1" x14ac:dyDescent="0.3">
      <c r="A5" s="1139" t="s">
        <v>754</v>
      </c>
      <c r="B5" s="1139"/>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25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5"/>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6"/>
      <c r="ES5" s="356"/>
      <c r="ET5" s="253" t="s">
        <v>884</v>
      </c>
      <c r="EU5" s="356"/>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x14ac:dyDescent="0.3">
      <c r="A6" s="1140" t="s">
        <v>0</v>
      </c>
      <c r="B6" s="1141"/>
      <c r="C6" s="1141"/>
      <c r="D6" s="1141"/>
      <c r="E6" s="1141"/>
      <c r="F6" s="1141"/>
      <c r="G6" s="1141"/>
      <c r="H6" s="1141"/>
      <c r="I6" s="1142"/>
      <c r="J6" s="1131" t="s">
        <v>1</v>
      </c>
      <c r="K6" s="1132"/>
      <c r="L6" s="1132"/>
      <c r="M6" s="1132"/>
      <c r="N6" s="1132"/>
      <c r="O6" s="1132"/>
      <c r="P6" s="1132"/>
      <c r="Q6" s="1132"/>
      <c r="R6" s="1132"/>
      <c r="S6" s="1132"/>
      <c r="T6" s="1132"/>
      <c r="U6" s="1132"/>
      <c r="V6" s="1132"/>
      <c r="W6" s="1132"/>
      <c r="X6" s="1132"/>
      <c r="Y6" s="1132"/>
      <c r="Z6" s="1132"/>
      <c r="AA6" s="1132"/>
      <c r="AB6" s="1132"/>
      <c r="AC6" s="1132"/>
      <c r="AD6" s="1132"/>
      <c r="AE6" s="1132"/>
      <c r="AF6" s="1132"/>
      <c r="AG6" s="1132"/>
      <c r="AH6" s="1132"/>
      <c r="AI6" s="1132"/>
      <c r="AJ6" s="1132"/>
      <c r="AK6" s="1132"/>
      <c r="AL6" s="1132"/>
      <c r="AM6" s="1132"/>
      <c r="AN6" s="1132"/>
      <c r="AO6" s="1132"/>
      <c r="AP6" s="1132"/>
      <c r="AQ6" s="1132"/>
      <c r="AR6" s="1132"/>
      <c r="AS6" s="1132"/>
      <c r="AT6" s="1132"/>
      <c r="AU6" s="1132"/>
      <c r="AV6" s="1132"/>
      <c r="AW6" s="1132"/>
      <c r="AX6" s="1132"/>
      <c r="AY6" s="1132"/>
      <c r="AZ6" s="1132"/>
      <c r="BA6" s="1132"/>
      <c r="BB6" s="1132"/>
      <c r="BC6" s="1132"/>
      <c r="BD6" s="1132"/>
      <c r="BE6" s="1132"/>
      <c r="BF6" s="1132"/>
      <c r="BG6" s="1132"/>
      <c r="BH6" s="1132"/>
      <c r="BI6" s="1132"/>
      <c r="BJ6" s="1132"/>
      <c r="BK6" s="1132"/>
      <c r="BL6" s="1132"/>
      <c r="BM6" s="1132"/>
      <c r="BN6" s="1132"/>
      <c r="BO6" s="1132"/>
      <c r="BP6" s="1132"/>
      <c r="BQ6" s="1132"/>
      <c r="BR6" s="1132"/>
      <c r="BS6" s="1132"/>
      <c r="BT6" s="1132"/>
      <c r="BU6" s="1132"/>
      <c r="BV6" s="1132"/>
      <c r="BW6" s="1132"/>
      <c r="BX6" s="1132"/>
      <c r="BY6" s="1132"/>
      <c r="BZ6" s="1132"/>
      <c r="CA6" s="1132"/>
      <c r="CB6" s="1132"/>
      <c r="CC6" s="1132"/>
      <c r="CD6" s="1132"/>
      <c r="CE6" s="1132"/>
      <c r="CF6" s="1132"/>
      <c r="CG6" s="1132"/>
      <c r="CH6" s="1132"/>
      <c r="CI6" s="1132"/>
      <c r="CJ6" s="1132"/>
      <c r="CK6" s="1132"/>
      <c r="CL6" s="1132"/>
      <c r="CM6" s="1132"/>
      <c r="CN6" s="1132"/>
      <c r="CO6" s="1132"/>
      <c r="CP6" s="1132"/>
      <c r="CQ6" s="1132"/>
      <c r="CR6" s="1132"/>
      <c r="CS6" s="1132"/>
      <c r="CT6" s="1132"/>
      <c r="CU6" s="1132"/>
      <c r="CV6" s="1132"/>
      <c r="CW6" s="1132"/>
      <c r="CX6" s="1132"/>
      <c r="CY6" s="1132"/>
      <c r="CZ6" s="1132"/>
      <c r="DA6" s="1132"/>
      <c r="DB6" s="1132"/>
      <c r="DC6" s="1132"/>
      <c r="DD6" s="1132"/>
      <c r="DE6" s="1132"/>
      <c r="DF6" s="1132"/>
      <c r="DG6" s="1132"/>
      <c r="DH6" s="1132"/>
      <c r="DI6" s="1132"/>
      <c r="DJ6" s="1132"/>
      <c r="DK6" s="1132"/>
      <c r="DL6" s="1132"/>
      <c r="DM6" s="1132"/>
      <c r="DN6" s="1132"/>
      <c r="DO6" s="1132"/>
      <c r="DP6" s="1132"/>
      <c r="DQ6" s="1132"/>
      <c r="DR6" s="1132"/>
      <c r="DS6" s="1132"/>
      <c r="DT6" s="1132"/>
      <c r="DU6" s="1132"/>
      <c r="DV6" s="1132"/>
      <c r="DW6" s="1132"/>
      <c r="DX6" s="1133"/>
      <c r="DY6" s="1134" t="s">
        <v>2</v>
      </c>
      <c r="DZ6" s="1135"/>
      <c r="EA6" s="1135"/>
      <c r="EB6" s="1136"/>
      <c r="EC6" s="1136"/>
      <c r="ED6" s="1136"/>
      <c r="EE6" s="1136"/>
      <c r="EF6" s="1136"/>
      <c r="EG6" s="1135"/>
      <c r="EH6" s="1135"/>
      <c r="EI6" s="1135"/>
      <c r="EJ6" s="1135"/>
      <c r="EK6" s="1135"/>
      <c r="EL6" s="1135"/>
      <c r="EM6" s="1135"/>
      <c r="EN6" s="1135"/>
      <c r="EO6" s="1135"/>
      <c r="EP6" s="1135"/>
      <c r="EQ6" s="1135"/>
      <c r="ER6" s="1135"/>
      <c r="ES6" s="1135"/>
      <c r="ET6" s="1135"/>
      <c r="EU6" s="1135"/>
      <c r="EV6" s="1135"/>
      <c r="EW6" s="1137"/>
      <c r="EX6" s="1"/>
      <c r="EY6" s="364"/>
      <c r="EZ6" s="365"/>
      <c r="FA6" s="365"/>
      <c r="FB6" s="366"/>
      <c r="FC6" s="366"/>
      <c r="FD6" s="366"/>
      <c r="FE6" s="366"/>
    </row>
    <row r="7" spans="1:170" s="260" customFormat="1" ht="39" customHeight="1" x14ac:dyDescent="0.25">
      <c r="A7" s="1121" t="s">
        <v>3</v>
      </c>
      <c r="B7" s="1122"/>
      <c r="C7" s="1122"/>
      <c r="D7" s="1122"/>
      <c r="E7" s="1122"/>
      <c r="F7" s="1122"/>
      <c r="G7" s="1143"/>
      <c r="H7" s="1121" t="s">
        <v>4</v>
      </c>
      <c r="I7" s="1123"/>
      <c r="J7" s="1121" t="s">
        <v>5</v>
      </c>
      <c r="K7" s="1123"/>
      <c r="L7" s="1121" t="s">
        <v>6</v>
      </c>
      <c r="M7" s="1122"/>
      <c r="N7" s="1122"/>
      <c r="O7" s="1122"/>
      <c r="P7" s="1122"/>
      <c r="Q7" s="1122"/>
      <c r="R7" s="1122"/>
      <c r="S7" s="1122"/>
      <c r="T7" s="1122"/>
      <c r="U7" s="1122"/>
      <c r="V7" s="1122"/>
      <c r="W7" s="1123"/>
      <c r="X7" s="1124" t="s">
        <v>7</v>
      </c>
      <c r="Y7" s="1125"/>
      <c r="Z7" s="1125"/>
      <c r="AA7" s="1125"/>
      <c r="AB7" s="1125"/>
      <c r="AC7" s="1125"/>
      <c r="AD7" s="1125"/>
      <c r="AE7" s="1125"/>
      <c r="AF7" s="1125"/>
      <c r="AG7" s="1125"/>
      <c r="AH7" s="1125"/>
      <c r="AI7" s="1125"/>
      <c r="AJ7" s="1125"/>
      <c r="AK7" s="1125"/>
      <c r="AL7" s="1125"/>
      <c r="AM7" s="1125"/>
      <c r="AN7" s="1125"/>
      <c r="AO7" s="1125"/>
      <c r="AP7" s="1125"/>
      <c r="AQ7" s="1125"/>
      <c r="AR7" s="1126"/>
      <c r="AS7" s="1127" t="s">
        <v>8</v>
      </c>
      <c r="AT7" s="1128"/>
      <c r="AU7" s="1129"/>
      <c r="AV7" s="1129"/>
      <c r="AW7" s="1129"/>
      <c r="AX7" s="1129"/>
      <c r="AY7" s="1129"/>
      <c r="AZ7" s="1129"/>
      <c r="BA7" s="1129"/>
      <c r="BB7" s="1129"/>
      <c r="BC7" s="1129"/>
      <c r="BD7" s="1129"/>
      <c r="BE7" s="1130"/>
      <c r="BF7" s="1124" t="s">
        <v>9</v>
      </c>
      <c r="BG7" s="1125"/>
      <c r="BH7" s="1125"/>
      <c r="BI7" s="1125"/>
      <c r="BJ7" s="1125"/>
      <c r="BK7" s="1125"/>
      <c r="BL7" s="1125"/>
      <c r="BM7" s="1125"/>
      <c r="BN7" s="1125"/>
      <c r="BO7" s="1125"/>
      <c r="BP7" s="1125"/>
      <c r="BQ7" s="1126"/>
      <c r="BR7" s="1124" t="s">
        <v>10</v>
      </c>
      <c r="BS7" s="1125"/>
      <c r="BT7" s="1125"/>
      <c r="BU7" s="1125"/>
      <c r="BV7" s="1125"/>
      <c r="BW7" s="1125"/>
      <c r="BX7" s="1125"/>
      <c r="BY7" s="1125"/>
      <c r="BZ7" s="1125"/>
      <c r="CA7" s="1125"/>
      <c r="CB7" s="1125"/>
      <c r="CC7" s="1125"/>
      <c r="CD7" s="1125"/>
      <c r="CE7" s="1125"/>
      <c r="CF7" s="1125"/>
      <c r="CG7" s="1125"/>
      <c r="CH7" s="1125"/>
      <c r="CI7" s="1125"/>
      <c r="CJ7" s="1125"/>
      <c r="CK7" s="1125"/>
      <c r="CL7" s="1125"/>
      <c r="CM7" s="1125"/>
      <c r="CN7" s="1125"/>
      <c r="CO7" s="1125"/>
      <c r="CP7" s="1125"/>
      <c r="CQ7" s="1125"/>
      <c r="CR7" s="1125"/>
      <c r="CS7" s="1125"/>
      <c r="CT7" s="1125"/>
      <c r="CU7" s="1125"/>
      <c r="CV7" s="1124" t="s">
        <v>11</v>
      </c>
      <c r="CW7" s="1125"/>
      <c r="CX7" s="1125"/>
      <c r="CY7" s="1125"/>
      <c r="CZ7" s="1125"/>
      <c r="DA7" s="1125"/>
      <c r="DB7" s="1125"/>
      <c r="DC7" s="1125"/>
      <c r="DD7" s="1125"/>
      <c r="DE7" s="1125"/>
      <c r="DF7" s="1125"/>
      <c r="DG7" s="1125"/>
      <c r="DH7" s="1126"/>
      <c r="DI7" s="1124" t="s">
        <v>12</v>
      </c>
      <c r="DJ7" s="1125"/>
      <c r="DK7" s="1125"/>
      <c r="DL7" s="1125"/>
      <c r="DM7" s="1125"/>
      <c r="DN7" s="1125"/>
      <c r="DO7" s="1125"/>
      <c r="DP7" s="1125"/>
      <c r="DQ7" s="1125"/>
      <c r="DR7" s="1126"/>
      <c r="DS7" s="1124" t="s">
        <v>13</v>
      </c>
      <c r="DT7" s="1125"/>
      <c r="DU7" s="1125"/>
      <c r="DV7" s="1125"/>
      <c r="DW7" s="1125"/>
      <c r="DX7" s="1126"/>
      <c r="DY7" s="1127" t="s">
        <v>14</v>
      </c>
      <c r="DZ7" s="1129"/>
      <c r="EA7" s="1138"/>
      <c r="EB7" s="1121" t="s">
        <v>15</v>
      </c>
      <c r="EC7" s="1122"/>
      <c r="ED7" s="1122"/>
      <c r="EE7" s="1122"/>
      <c r="EF7" s="1123"/>
      <c r="EG7" s="1128" t="s">
        <v>16</v>
      </c>
      <c r="EH7" s="1129"/>
      <c r="EI7" s="1129"/>
      <c r="EJ7" s="1129"/>
      <c r="EK7" s="1129"/>
      <c r="EL7" s="1129"/>
      <c r="EM7" s="1129"/>
      <c r="EN7" s="1129"/>
      <c r="EO7" s="1129"/>
      <c r="EP7" s="1129"/>
      <c r="EQ7" s="1129"/>
      <c r="ER7" s="1129"/>
      <c r="ES7" s="1129"/>
      <c r="ET7" s="1129"/>
      <c r="EU7" s="1129"/>
      <c r="EV7" s="1129"/>
      <c r="EW7" s="1130"/>
      <c r="EX7" s="2"/>
      <c r="EY7" s="367"/>
      <c r="EZ7" s="368"/>
      <c r="FA7" s="368"/>
      <c r="FB7" s="369"/>
      <c r="FC7" s="369"/>
      <c r="FD7" s="369"/>
      <c r="FE7" s="369"/>
    </row>
    <row r="8" spans="1:170" s="261" customFormat="1" ht="15.75" customHeight="1" x14ac:dyDescent="0.25">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2" t="s">
        <v>17</v>
      </c>
      <c r="BI8" s="40"/>
      <c r="BJ8" s="40"/>
      <c r="BK8" s="357"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0"/>
      <c r="EZ8" s="371"/>
      <c r="FA8" s="372"/>
      <c r="FB8" s="373"/>
    </row>
    <row r="9" spans="1:170" s="261" customFormat="1" ht="15.75" customHeight="1" x14ac:dyDescent="0.25">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2"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0"/>
      <c r="EZ9" s="371"/>
      <c r="FA9" s="372"/>
      <c r="FB9" s="373"/>
    </row>
    <row r="10" spans="1:170" s="283" customFormat="1" ht="89.25" customHeight="1" x14ac:dyDescent="0.25">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8"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59" t="s">
        <v>104</v>
      </c>
      <c r="CU10" s="268" t="s">
        <v>1055</v>
      </c>
      <c r="CV10" s="267" t="s">
        <v>1056</v>
      </c>
      <c r="CW10" s="360"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3"/>
      <c r="EZ10" s="374" t="s">
        <v>1140</v>
      </c>
      <c r="FA10" s="375" t="s">
        <v>1141</v>
      </c>
      <c r="FB10" s="376" t="str">
        <f>$EB$7</f>
        <v>TERRITORIAL</v>
      </c>
      <c r="FC10" s="377" t="s">
        <v>1142</v>
      </c>
      <c r="FD10" s="377" t="s">
        <v>37</v>
      </c>
    </row>
    <row r="11" spans="1:170" s="14" customFormat="1" ht="45.75" customHeight="1" x14ac:dyDescent="0.25">
      <c r="A11" s="725">
        <v>1</v>
      </c>
      <c r="B11" s="726" t="s">
        <v>895</v>
      </c>
      <c r="C11" s="726" t="s">
        <v>896</v>
      </c>
      <c r="D11" s="726" t="s">
        <v>141</v>
      </c>
      <c r="E11" s="726" t="s">
        <v>142</v>
      </c>
      <c r="F11" s="726" t="s">
        <v>143</v>
      </c>
      <c r="G11" s="727" t="s">
        <v>269</v>
      </c>
      <c r="H11" s="728" t="s">
        <v>897</v>
      </c>
      <c r="I11" s="727" t="s">
        <v>144</v>
      </c>
      <c r="J11" s="729" t="s">
        <v>898</v>
      </c>
      <c r="K11" s="730" t="s">
        <v>899</v>
      </c>
      <c r="L11" s="729" t="s">
        <v>145</v>
      </c>
      <c r="M11" s="731" t="s">
        <v>145</v>
      </c>
      <c r="N11" s="732">
        <v>2016</v>
      </c>
      <c r="O11" s="733"/>
      <c r="P11" s="726" t="s">
        <v>146</v>
      </c>
      <c r="Q11" s="726" t="s">
        <v>146</v>
      </c>
      <c r="R11" s="726" t="s">
        <v>900</v>
      </c>
      <c r="S11" s="726" t="s">
        <v>901</v>
      </c>
      <c r="T11" s="734" t="s">
        <v>163</v>
      </c>
      <c r="U11" s="735" t="s">
        <v>145</v>
      </c>
      <c r="V11" s="735" t="s">
        <v>145</v>
      </c>
      <c r="W11" s="736" t="s">
        <v>145</v>
      </c>
      <c r="X11" s="737" t="s">
        <v>145</v>
      </c>
      <c r="Y11" s="738" t="s">
        <v>145</v>
      </c>
      <c r="Z11" s="738" t="s">
        <v>145</v>
      </c>
      <c r="AA11" s="738" t="s">
        <v>145</v>
      </c>
      <c r="AB11" s="738" t="s">
        <v>145</v>
      </c>
      <c r="AC11" s="738" t="s">
        <v>145</v>
      </c>
      <c r="AD11" s="738" t="s">
        <v>145</v>
      </c>
      <c r="AE11" s="738" t="s">
        <v>145</v>
      </c>
      <c r="AF11" s="738" t="s">
        <v>145</v>
      </c>
      <c r="AG11" s="739" t="s">
        <v>1042</v>
      </c>
      <c r="AH11" s="734" t="s">
        <v>1079</v>
      </c>
      <c r="AI11" s="739" t="s">
        <v>986</v>
      </c>
      <c r="AJ11" s="726" t="s">
        <v>147</v>
      </c>
      <c r="AK11" s="740">
        <v>42473</v>
      </c>
      <c r="AL11" s="740">
        <v>42501</v>
      </c>
      <c r="AM11" s="740" t="s">
        <v>148</v>
      </c>
      <c r="AN11" s="741">
        <v>31</v>
      </c>
      <c r="AO11" s="742" t="s">
        <v>162</v>
      </c>
      <c r="AP11" s="743" t="s">
        <v>1213</v>
      </c>
      <c r="AQ11" s="743" t="s">
        <v>897</v>
      </c>
      <c r="AR11" s="744" t="s">
        <v>145</v>
      </c>
      <c r="AS11" s="745" t="s">
        <v>145</v>
      </c>
      <c r="AT11" s="746" t="s">
        <v>145</v>
      </c>
      <c r="AU11" s="746" t="s">
        <v>145</v>
      </c>
      <c r="AV11" s="746" t="s">
        <v>145</v>
      </c>
      <c r="AW11" s="746" t="s">
        <v>145</v>
      </c>
      <c r="AX11" s="746" t="s">
        <v>145</v>
      </c>
      <c r="AY11" s="746" t="s">
        <v>145</v>
      </c>
      <c r="AZ11" s="746" t="s">
        <v>145</v>
      </c>
      <c r="BA11" s="746" t="s">
        <v>145</v>
      </c>
      <c r="BB11" s="746" t="s">
        <v>145</v>
      </c>
      <c r="BC11" s="746" t="s">
        <v>145</v>
      </c>
      <c r="BD11" s="746" t="s">
        <v>145</v>
      </c>
      <c r="BE11" s="747" t="s">
        <v>145</v>
      </c>
      <c r="BF11" s="745"/>
      <c r="BG11" s="746" t="s">
        <v>145</v>
      </c>
      <c r="BH11" s="746" t="s">
        <v>145</v>
      </c>
      <c r="BI11" s="746" t="s">
        <v>145</v>
      </c>
      <c r="BJ11" s="746" t="s">
        <v>145</v>
      </c>
      <c r="BK11" s="746" t="s">
        <v>145</v>
      </c>
      <c r="BL11" s="746" t="s">
        <v>145</v>
      </c>
      <c r="BM11" s="746" t="s">
        <v>145</v>
      </c>
      <c r="BN11" s="746" t="s">
        <v>145</v>
      </c>
      <c r="BO11" s="746" t="s">
        <v>145</v>
      </c>
      <c r="BP11" s="746" t="s">
        <v>145</v>
      </c>
      <c r="BQ11" s="747"/>
      <c r="BR11" s="745"/>
      <c r="BS11" s="746" t="s">
        <v>145</v>
      </c>
      <c r="BT11" s="746" t="s">
        <v>145</v>
      </c>
      <c r="BU11" s="746" t="s">
        <v>145</v>
      </c>
      <c r="BV11" s="746" t="s">
        <v>145</v>
      </c>
      <c r="BW11" s="746" t="s">
        <v>145</v>
      </c>
      <c r="BX11" s="746" t="s">
        <v>145</v>
      </c>
      <c r="BY11" s="746" t="s">
        <v>145</v>
      </c>
      <c r="BZ11" s="746" t="s">
        <v>145</v>
      </c>
      <c r="CA11" s="746" t="s">
        <v>145</v>
      </c>
      <c r="CB11" s="746" t="s">
        <v>145</v>
      </c>
      <c r="CC11" s="735" t="s">
        <v>145</v>
      </c>
      <c r="CD11" s="735" t="s">
        <v>145</v>
      </c>
      <c r="CE11" s="735" t="s">
        <v>145</v>
      </c>
      <c r="CF11" s="735" t="s">
        <v>145</v>
      </c>
      <c r="CG11" s="735" t="s">
        <v>145</v>
      </c>
      <c r="CH11" s="735" t="s">
        <v>145</v>
      </c>
      <c r="CI11" s="735" t="s">
        <v>145</v>
      </c>
      <c r="CJ11" s="735" t="s">
        <v>145</v>
      </c>
      <c r="CK11" s="735" t="s">
        <v>145</v>
      </c>
      <c r="CL11" s="735" t="s">
        <v>145</v>
      </c>
      <c r="CM11" s="735" t="s">
        <v>145</v>
      </c>
      <c r="CN11" s="735" t="s">
        <v>145</v>
      </c>
      <c r="CO11" s="735" t="s">
        <v>145</v>
      </c>
      <c r="CP11" s="735" t="s">
        <v>145</v>
      </c>
      <c r="CQ11" s="735" t="s">
        <v>145</v>
      </c>
      <c r="CR11" s="735" t="s">
        <v>145</v>
      </c>
      <c r="CS11" s="735" t="s">
        <v>145</v>
      </c>
      <c r="CT11" s="735" t="s">
        <v>145</v>
      </c>
      <c r="CU11" s="736" t="s">
        <v>145</v>
      </c>
      <c r="CV11" s="737" t="s">
        <v>145</v>
      </c>
      <c r="CW11" s="735" t="s">
        <v>145</v>
      </c>
      <c r="CX11" s="735" t="s">
        <v>145</v>
      </c>
      <c r="CY11" s="735" t="s">
        <v>145</v>
      </c>
      <c r="CZ11" s="735" t="s">
        <v>145</v>
      </c>
      <c r="DA11" s="735" t="s">
        <v>145</v>
      </c>
      <c r="DB11" s="735" t="s">
        <v>145</v>
      </c>
      <c r="DC11" s="735" t="s">
        <v>145</v>
      </c>
      <c r="DD11" s="735" t="s">
        <v>145</v>
      </c>
      <c r="DE11" s="735" t="s">
        <v>145</v>
      </c>
      <c r="DF11" s="735" t="s">
        <v>145</v>
      </c>
      <c r="DG11" s="735" t="s">
        <v>145</v>
      </c>
      <c r="DH11" s="736" t="s">
        <v>145</v>
      </c>
      <c r="DI11" s="737" t="s">
        <v>145</v>
      </c>
      <c r="DJ11" s="735" t="s">
        <v>145</v>
      </c>
      <c r="DK11" s="735" t="s">
        <v>145</v>
      </c>
      <c r="DL11" s="735" t="s">
        <v>145</v>
      </c>
      <c r="DM11" s="735" t="s">
        <v>145</v>
      </c>
      <c r="DN11" s="735" t="s">
        <v>145</v>
      </c>
      <c r="DO11" s="735" t="s">
        <v>145</v>
      </c>
      <c r="DP11" s="735" t="s">
        <v>145</v>
      </c>
      <c r="DQ11" s="735" t="s">
        <v>145</v>
      </c>
      <c r="DR11" s="736" t="s">
        <v>145</v>
      </c>
      <c r="DS11" s="737" t="s">
        <v>145</v>
      </c>
      <c r="DT11" s="735" t="s">
        <v>145</v>
      </c>
      <c r="DU11" s="735" t="s">
        <v>145</v>
      </c>
      <c r="DV11" s="735" t="s">
        <v>145</v>
      </c>
      <c r="DW11" s="735" t="s">
        <v>145</v>
      </c>
      <c r="DX11" s="736" t="s">
        <v>145</v>
      </c>
      <c r="DY11" s="725" t="s">
        <v>145</v>
      </c>
      <c r="DZ11" s="748" t="s">
        <v>1339</v>
      </c>
      <c r="EA11" s="727" t="s">
        <v>145</v>
      </c>
      <c r="EB11" s="729" t="s">
        <v>896</v>
      </c>
      <c r="EC11" s="726" t="s">
        <v>145</v>
      </c>
      <c r="ED11" s="726" t="s">
        <v>149</v>
      </c>
      <c r="EE11" s="749" t="s">
        <v>902</v>
      </c>
      <c r="EF11" s="750" t="s">
        <v>903</v>
      </c>
      <c r="EG11" s="751">
        <v>26.354813</v>
      </c>
      <c r="EH11" s="752" t="s">
        <v>145</v>
      </c>
      <c r="EI11" s="726" t="s">
        <v>145</v>
      </c>
      <c r="EJ11" s="753" t="s">
        <v>146</v>
      </c>
      <c r="EK11" s="726" t="s">
        <v>904</v>
      </c>
      <c r="EL11" s="726" t="s">
        <v>269</v>
      </c>
      <c r="EM11" s="726" t="s">
        <v>145</v>
      </c>
      <c r="EN11" s="726" t="s">
        <v>145</v>
      </c>
      <c r="EO11" s="726" t="s">
        <v>145</v>
      </c>
      <c r="EP11" s="726" t="s">
        <v>145</v>
      </c>
      <c r="EQ11" s="726" t="s">
        <v>145</v>
      </c>
      <c r="ER11" s="726" t="s">
        <v>145</v>
      </c>
      <c r="ES11" s="726" t="s">
        <v>145</v>
      </c>
      <c r="ET11" s="726" t="s">
        <v>145</v>
      </c>
      <c r="EU11" s="726" t="s">
        <v>145</v>
      </c>
      <c r="EV11" s="726" t="s">
        <v>145</v>
      </c>
      <c r="EW11" s="727" t="s">
        <v>145</v>
      </c>
      <c r="EX11" s="754">
        <f>IF($J11=$EZ$25,9,IF($J11=$EZ$26,10,IF($J11=$EZ$27,11,IFERROR(HLOOKUP([1]Resumo!$D$3,[1]Resumo!$D$3:$D$49,(ROW(11:11)-7)*3+2,FALSE),""))))</f>
        <v>8</v>
      </c>
      <c r="EY11" s="286"/>
      <c r="EZ11" s="287" t="s">
        <v>905</v>
      </c>
      <c r="FA11" s="378" t="s">
        <v>905</v>
      </c>
      <c r="FB11" s="379" t="s">
        <v>171</v>
      </c>
      <c r="FC11" s="380" t="s">
        <v>1166</v>
      </c>
      <c r="FD11" s="14" t="s">
        <v>1167</v>
      </c>
    </row>
    <row r="12" spans="1:170" s="14" customFormat="1" ht="63.75" customHeight="1" x14ac:dyDescent="0.25">
      <c r="A12" s="725">
        <v>2</v>
      </c>
      <c r="B12" s="748" t="s">
        <v>150</v>
      </c>
      <c r="C12" s="748" t="s">
        <v>1069</v>
      </c>
      <c r="D12" s="726" t="s">
        <v>152</v>
      </c>
      <c r="E12" s="726" t="s">
        <v>1581</v>
      </c>
      <c r="F12" s="726" t="s">
        <v>1070</v>
      </c>
      <c r="G12" s="727" t="s">
        <v>153</v>
      </c>
      <c r="H12" s="729" t="s">
        <v>154</v>
      </c>
      <c r="I12" s="727" t="s">
        <v>144</v>
      </c>
      <c r="J12" s="729" t="s">
        <v>155</v>
      </c>
      <c r="K12" s="730" t="s">
        <v>156</v>
      </c>
      <c r="L12" s="755" t="s">
        <v>192</v>
      </c>
      <c r="M12" s="748" t="s">
        <v>158</v>
      </c>
      <c r="N12" s="756">
        <v>2016</v>
      </c>
      <c r="O12" s="757">
        <v>42580</v>
      </c>
      <c r="P12" s="757" t="s">
        <v>159</v>
      </c>
      <c r="Q12" s="748" t="s">
        <v>160</v>
      </c>
      <c r="R12" s="726" t="s">
        <v>900</v>
      </c>
      <c r="S12" s="758" t="s">
        <v>1106</v>
      </c>
      <c r="T12" s="758" t="s">
        <v>163</v>
      </c>
      <c r="U12" s="748" t="s">
        <v>1071</v>
      </c>
      <c r="V12" s="757">
        <v>42640</v>
      </c>
      <c r="W12" s="759">
        <v>42641</v>
      </c>
      <c r="X12" s="760">
        <v>42642</v>
      </c>
      <c r="Y12" s="739" t="s">
        <v>146</v>
      </c>
      <c r="Z12" s="739" t="s">
        <v>146</v>
      </c>
      <c r="AA12" s="739" t="s">
        <v>1072</v>
      </c>
      <c r="AB12" s="761" t="s">
        <v>1168</v>
      </c>
      <c r="AC12" s="739" t="s">
        <v>900</v>
      </c>
      <c r="AD12" s="762">
        <v>42675</v>
      </c>
      <c r="AE12" s="734" t="s">
        <v>1073</v>
      </c>
      <c r="AF12" s="734">
        <v>14</v>
      </c>
      <c r="AG12" s="739" t="s">
        <v>1100</v>
      </c>
      <c r="AH12" s="734" t="s">
        <v>1079</v>
      </c>
      <c r="AI12" s="748" t="s">
        <v>1046</v>
      </c>
      <c r="AJ12" s="726" t="s">
        <v>147</v>
      </c>
      <c r="AK12" s="740">
        <v>42642</v>
      </c>
      <c r="AL12" s="740">
        <v>42657</v>
      </c>
      <c r="AM12" s="726" t="s">
        <v>148</v>
      </c>
      <c r="AN12" s="732">
        <v>60</v>
      </c>
      <c r="AO12" s="734" t="s">
        <v>162</v>
      </c>
      <c r="AP12" s="740" t="s">
        <v>161</v>
      </c>
      <c r="AQ12" s="758" t="s">
        <v>1105</v>
      </c>
      <c r="AR12" s="744">
        <v>42677</v>
      </c>
      <c r="AS12" s="763">
        <v>42677</v>
      </c>
      <c r="AT12" s="726" t="s">
        <v>1074</v>
      </c>
      <c r="AU12" s="726" t="s">
        <v>146</v>
      </c>
      <c r="AV12" s="726" t="s">
        <v>146</v>
      </c>
      <c r="AW12" s="726" t="s">
        <v>146</v>
      </c>
      <c r="AX12" s="726" t="s">
        <v>146</v>
      </c>
      <c r="AY12" s="726" t="s">
        <v>146</v>
      </c>
      <c r="AZ12" s="726" t="s">
        <v>146</v>
      </c>
      <c r="BA12" s="757">
        <v>42702</v>
      </c>
      <c r="BB12" s="748" t="s">
        <v>1099</v>
      </c>
      <c r="BC12" s="758" t="s">
        <v>1107</v>
      </c>
      <c r="BD12" s="748" t="s">
        <v>146</v>
      </c>
      <c r="BE12" s="744">
        <v>42703</v>
      </c>
      <c r="BF12" s="763">
        <v>42711</v>
      </c>
      <c r="BG12" s="757" t="s">
        <v>1075</v>
      </c>
      <c r="BH12" s="764" t="s">
        <v>1076</v>
      </c>
      <c r="BI12" s="726" t="s">
        <v>164</v>
      </c>
      <c r="BJ12" s="748" t="s">
        <v>906</v>
      </c>
      <c r="BK12" s="758" t="s">
        <v>1077</v>
      </c>
      <c r="BL12" s="748" t="s">
        <v>907</v>
      </c>
      <c r="BM12" s="731" t="s">
        <v>145</v>
      </c>
      <c r="BN12" s="726" t="s">
        <v>1214</v>
      </c>
      <c r="BO12" s="726" t="s">
        <v>900</v>
      </c>
      <c r="BP12" s="748" t="s">
        <v>1078</v>
      </c>
      <c r="BQ12" s="744">
        <v>43187</v>
      </c>
      <c r="BR12" s="763">
        <v>43216</v>
      </c>
      <c r="BS12" s="734" t="s">
        <v>167</v>
      </c>
      <c r="BT12" s="748" t="s">
        <v>908</v>
      </c>
      <c r="BU12" s="734" t="s">
        <v>1215</v>
      </c>
      <c r="BV12" s="726" t="s">
        <v>900</v>
      </c>
      <c r="BW12" s="748" t="s">
        <v>909</v>
      </c>
      <c r="BX12" s="758" t="s">
        <v>1045</v>
      </c>
      <c r="BY12" s="765" t="s">
        <v>1216</v>
      </c>
      <c r="BZ12" s="748" t="s">
        <v>910</v>
      </c>
      <c r="CA12" s="748" t="s">
        <v>911</v>
      </c>
      <c r="CB12" s="734" t="s">
        <v>1079</v>
      </c>
      <c r="CC12" s="734" t="s">
        <v>1217</v>
      </c>
      <c r="CD12" s="740">
        <v>43216</v>
      </c>
      <c r="CE12" s="740">
        <v>43236</v>
      </c>
      <c r="CF12" s="766" t="s">
        <v>1218</v>
      </c>
      <c r="CG12" s="767" t="s">
        <v>145</v>
      </c>
      <c r="CH12" s="767" t="s">
        <v>145</v>
      </c>
      <c r="CI12" s="767" t="s">
        <v>145</v>
      </c>
      <c r="CJ12" s="767" t="s">
        <v>145</v>
      </c>
      <c r="CK12" s="768" t="s">
        <v>145</v>
      </c>
      <c r="CL12" s="767" t="s">
        <v>145</v>
      </c>
      <c r="CM12" s="767" t="s">
        <v>145</v>
      </c>
      <c r="CN12" s="748" t="s">
        <v>912</v>
      </c>
      <c r="CO12" s="769" t="s">
        <v>913</v>
      </c>
      <c r="CP12" s="770">
        <v>43242</v>
      </c>
      <c r="CQ12" s="771" t="s">
        <v>18</v>
      </c>
      <c r="CR12" s="771" t="s">
        <v>228</v>
      </c>
      <c r="CS12" s="726" t="s">
        <v>897</v>
      </c>
      <c r="CT12" s="772" t="s">
        <v>1080</v>
      </c>
      <c r="CU12" s="773" t="s">
        <v>145</v>
      </c>
      <c r="CV12" s="774" t="s">
        <v>145</v>
      </c>
      <c r="CW12" s="767" t="s">
        <v>145</v>
      </c>
      <c r="CX12" s="767" t="s">
        <v>145</v>
      </c>
      <c r="CY12" s="767" t="s">
        <v>145</v>
      </c>
      <c r="CZ12" s="767" t="s">
        <v>145</v>
      </c>
      <c r="DA12" s="767" t="s">
        <v>145</v>
      </c>
      <c r="DB12" s="767" t="s">
        <v>145</v>
      </c>
      <c r="DC12" s="767" t="s">
        <v>145</v>
      </c>
      <c r="DD12" s="767" t="s">
        <v>145</v>
      </c>
      <c r="DE12" s="767" t="s">
        <v>145</v>
      </c>
      <c r="DF12" s="767" t="s">
        <v>145</v>
      </c>
      <c r="DG12" s="767" t="s">
        <v>145</v>
      </c>
      <c r="DH12" s="775" t="s">
        <v>145</v>
      </c>
      <c r="DI12" s="774" t="s">
        <v>145</v>
      </c>
      <c r="DJ12" s="767" t="s">
        <v>145</v>
      </c>
      <c r="DK12" s="767" t="s">
        <v>145</v>
      </c>
      <c r="DL12" s="767" t="s">
        <v>145</v>
      </c>
      <c r="DM12" s="767" t="s">
        <v>145</v>
      </c>
      <c r="DN12" s="767" t="s">
        <v>145</v>
      </c>
      <c r="DO12" s="767" t="s">
        <v>145</v>
      </c>
      <c r="DP12" s="767" t="s">
        <v>145</v>
      </c>
      <c r="DQ12" s="767" t="s">
        <v>145</v>
      </c>
      <c r="DR12" s="775" t="s">
        <v>145</v>
      </c>
      <c r="DS12" s="774" t="s">
        <v>145</v>
      </c>
      <c r="DT12" s="767" t="s">
        <v>145</v>
      </c>
      <c r="DU12" s="767" t="s">
        <v>145</v>
      </c>
      <c r="DV12" s="767" t="s">
        <v>145</v>
      </c>
      <c r="DW12" s="767" t="s">
        <v>145</v>
      </c>
      <c r="DX12" s="775" t="s">
        <v>145</v>
      </c>
      <c r="DY12" s="725" t="s">
        <v>145</v>
      </c>
      <c r="DZ12" s="748" t="s">
        <v>1340</v>
      </c>
      <c r="EA12" s="727" t="s">
        <v>145</v>
      </c>
      <c r="EB12" s="729" t="s">
        <v>171</v>
      </c>
      <c r="EC12" s="726" t="s">
        <v>145</v>
      </c>
      <c r="ED12" s="726" t="s">
        <v>149</v>
      </c>
      <c r="EE12" s="749" t="s">
        <v>172</v>
      </c>
      <c r="EF12" s="750" t="s">
        <v>173</v>
      </c>
      <c r="EG12" s="751">
        <v>31.249928000000004</v>
      </c>
      <c r="EH12" s="752" t="s">
        <v>145</v>
      </c>
      <c r="EI12" s="726" t="s">
        <v>145</v>
      </c>
      <c r="EJ12" s="753">
        <v>100000000</v>
      </c>
      <c r="EK12" s="726" t="s">
        <v>174</v>
      </c>
      <c r="EL12" s="726" t="s">
        <v>153</v>
      </c>
      <c r="EM12" s="726" t="s">
        <v>145</v>
      </c>
      <c r="EN12" s="726" t="s">
        <v>145</v>
      </c>
      <c r="EO12" s="726" t="s">
        <v>145</v>
      </c>
      <c r="EP12" s="726" t="s">
        <v>145</v>
      </c>
      <c r="EQ12" s="726" t="s">
        <v>145</v>
      </c>
      <c r="ER12" s="726" t="s">
        <v>145</v>
      </c>
      <c r="ES12" s="726" t="s">
        <v>145</v>
      </c>
      <c r="ET12" s="726" t="s">
        <v>145</v>
      </c>
      <c r="EU12" s="726" t="s">
        <v>145</v>
      </c>
      <c r="EV12" s="726" t="s">
        <v>145</v>
      </c>
      <c r="EW12" s="727" t="s">
        <v>145</v>
      </c>
      <c r="EX12" s="754">
        <f>IF($J12=$EZ$25,9,IF($J12=$EZ$26,10,IF($J12=$EZ$27,11,IFERROR(HLOOKUP([1]Resumo!$D$3,[1]Resumo!$D$3:$D$49,(ROW(12:12)-7)*3+2,FALSE),""))))</f>
        <v>7</v>
      </c>
      <c r="EY12" s="286"/>
      <c r="EZ12" s="287" t="s">
        <v>914</v>
      </c>
      <c r="FA12" s="378" t="s">
        <v>177</v>
      </c>
      <c r="FB12" s="379" t="s">
        <v>915</v>
      </c>
      <c r="FC12" s="380" t="s">
        <v>1169</v>
      </c>
      <c r="FG12" s="381"/>
    </row>
    <row r="13" spans="1:170" s="14" customFormat="1" ht="60.75" customHeight="1" x14ac:dyDescent="0.25">
      <c r="A13" s="725">
        <v>3</v>
      </c>
      <c r="B13" s="726" t="s">
        <v>916</v>
      </c>
      <c r="C13" s="726" t="s">
        <v>917</v>
      </c>
      <c r="D13" s="726" t="s">
        <v>141</v>
      </c>
      <c r="E13" s="726" t="s">
        <v>142</v>
      </c>
      <c r="F13" s="726" t="s">
        <v>143</v>
      </c>
      <c r="G13" s="727" t="s">
        <v>153</v>
      </c>
      <c r="H13" s="728" t="s">
        <v>918</v>
      </c>
      <c r="I13" s="776" t="s">
        <v>919</v>
      </c>
      <c r="J13" s="729" t="s">
        <v>920</v>
      </c>
      <c r="K13" s="730" t="s">
        <v>899</v>
      </c>
      <c r="L13" s="729" t="s">
        <v>921</v>
      </c>
      <c r="M13" s="777" t="s">
        <v>145</v>
      </c>
      <c r="N13" s="732">
        <v>2016</v>
      </c>
      <c r="O13" s="778"/>
      <c r="P13" s="726" t="s">
        <v>146</v>
      </c>
      <c r="Q13" s="726" t="s">
        <v>146</v>
      </c>
      <c r="R13" s="726" t="s">
        <v>146</v>
      </c>
      <c r="S13" s="726" t="s">
        <v>146</v>
      </c>
      <c r="T13" s="748" t="s">
        <v>163</v>
      </c>
      <c r="U13" s="779" t="s">
        <v>145</v>
      </c>
      <c r="V13" s="779" t="s">
        <v>145</v>
      </c>
      <c r="W13" s="780" t="s">
        <v>145</v>
      </c>
      <c r="X13" s="781" t="s">
        <v>145</v>
      </c>
      <c r="Y13" s="779" t="s">
        <v>145</v>
      </c>
      <c r="Z13" s="779" t="s">
        <v>145</v>
      </c>
      <c r="AA13" s="779" t="s">
        <v>145</v>
      </c>
      <c r="AB13" s="779" t="s">
        <v>145</v>
      </c>
      <c r="AC13" s="779" t="s">
        <v>145</v>
      </c>
      <c r="AD13" s="779" t="s">
        <v>145</v>
      </c>
      <c r="AE13" s="779" t="s">
        <v>145</v>
      </c>
      <c r="AF13" s="779" t="s">
        <v>145</v>
      </c>
      <c r="AG13" s="779" t="s">
        <v>145</v>
      </c>
      <c r="AH13" s="779" t="s">
        <v>145</v>
      </c>
      <c r="AI13" s="779" t="s">
        <v>145</v>
      </c>
      <c r="AJ13" s="726" t="s">
        <v>147</v>
      </c>
      <c r="AK13" s="740">
        <v>42675</v>
      </c>
      <c r="AL13" s="740">
        <v>42699</v>
      </c>
      <c r="AM13" s="726" t="s">
        <v>922</v>
      </c>
      <c r="AN13" s="782" t="s">
        <v>145</v>
      </c>
      <c r="AO13" s="726" t="s">
        <v>162</v>
      </c>
      <c r="AP13" s="740" t="s">
        <v>161</v>
      </c>
      <c r="AQ13" s="778" t="s">
        <v>145</v>
      </c>
      <c r="AR13" s="783" t="s">
        <v>145</v>
      </c>
      <c r="AS13" s="784" t="s">
        <v>145</v>
      </c>
      <c r="AT13" s="778" t="s">
        <v>145</v>
      </c>
      <c r="AU13" s="778" t="s">
        <v>145</v>
      </c>
      <c r="AV13" s="778" t="s">
        <v>145</v>
      </c>
      <c r="AW13" s="778" t="s">
        <v>145</v>
      </c>
      <c r="AX13" s="778" t="s">
        <v>145</v>
      </c>
      <c r="AY13" s="778" t="s">
        <v>145</v>
      </c>
      <c r="AZ13" s="778" t="s">
        <v>145</v>
      </c>
      <c r="BA13" s="778" t="s">
        <v>145</v>
      </c>
      <c r="BB13" s="778" t="s">
        <v>145</v>
      </c>
      <c r="BC13" s="778" t="s">
        <v>145</v>
      </c>
      <c r="BD13" s="778" t="s">
        <v>145</v>
      </c>
      <c r="BE13" s="783" t="s">
        <v>145</v>
      </c>
      <c r="BF13" s="784"/>
      <c r="BG13" s="740" t="s">
        <v>923</v>
      </c>
      <c r="BH13" s="778"/>
      <c r="BI13" s="740" t="s">
        <v>163</v>
      </c>
      <c r="BJ13" s="726" t="s">
        <v>924</v>
      </c>
      <c r="BK13" s="778" t="s">
        <v>145</v>
      </c>
      <c r="BL13" s="757" t="s">
        <v>925</v>
      </c>
      <c r="BM13" s="778" t="s">
        <v>145</v>
      </c>
      <c r="BN13" s="726" t="s">
        <v>1214</v>
      </c>
      <c r="BO13" s="740" t="s">
        <v>900</v>
      </c>
      <c r="BP13" s="777" t="s">
        <v>145</v>
      </c>
      <c r="BQ13" s="785"/>
      <c r="BR13" s="786"/>
      <c r="BS13" s="726" t="s">
        <v>146</v>
      </c>
      <c r="BT13" s="778" t="s">
        <v>145</v>
      </c>
      <c r="BU13" s="778" t="s">
        <v>145</v>
      </c>
      <c r="BV13" s="778" t="s">
        <v>145</v>
      </c>
      <c r="BW13" s="778" t="s">
        <v>145</v>
      </c>
      <c r="BX13" s="778" t="s">
        <v>145</v>
      </c>
      <c r="BY13" s="778" t="s">
        <v>145</v>
      </c>
      <c r="BZ13" s="778" t="s">
        <v>145</v>
      </c>
      <c r="CA13" s="778" t="s">
        <v>145</v>
      </c>
      <c r="CB13" s="778" t="s">
        <v>145</v>
      </c>
      <c r="CC13" s="778" t="s">
        <v>145</v>
      </c>
      <c r="CD13" s="778" t="s">
        <v>145</v>
      </c>
      <c r="CE13" s="778" t="s">
        <v>145</v>
      </c>
      <c r="CF13" s="778" t="s">
        <v>145</v>
      </c>
      <c r="CG13" s="787" t="s">
        <v>1079</v>
      </c>
      <c r="CH13" s="788" t="s">
        <v>147</v>
      </c>
      <c r="CI13" s="788">
        <v>42668</v>
      </c>
      <c r="CJ13" s="789">
        <v>42699</v>
      </c>
      <c r="CK13" s="787" t="s">
        <v>162</v>
      </c>
      <c r="CL13" s="790" t="s">
        <v>145</v>
      </c>
      <c r="CM13" s="783" t="s">
        <v>145</v>
      </c>
      <c r="CN13" s="778" t="s">
        <v>145</v>
      </c>
      <c r="CO13" s="791" t="s">
        <v>1579</v>
      </c>
      <c r="CP13" s="792" t="s">
        <v>1582</v>
      </c>
      <c r="CQ13" s="793" t="s">
        <v>18</v>
      </c>
      <c r="CR13" s="793" t="s">
        <v>1580</v>
      </c>
      <c r="CS13" s="794" t="s">
        <v>145</v>
      </c>
      <c r="CT13" s="795" t="s">
        <v>1080</v>
      </c>
      <c r="CU13" s="794" t="s">
        <v>145</v>
      </c>
      <c r="CV13" s="784" t="s">
        <v>145</v>
      </c>
      <c r="CW13" s="726" t="s">
        <v>922</v>
      </c>
      <c r="CX13" s="740" t="s">
        <v>900</v>
      </c>
      <c r="CY13" s="726" t="s">
        <v>926</v>
      </c>
      <c r="CZ13" s="726" t="s">
        <v>153</v>
      </c>
      <c r="DA13" s="778" t="s">
        <v>145</v>
      </c>
      <c r="DB13" s="778" t="s">
        <v>145</v>
      </c>
      <c r="DC13" s="778" t="s">
        <v>145</v>
      </c>
      <c r="DD13" s="778" t="s">
        <v>145</v>
      </c>
      <c r="DE13" s="778" t="s">
        <v>145</v>
      </c>
      <c r="DF13" s="778" t="s">
        <v>145</v>
      </c>
      <c r="DG13" s="778" t="s">
        <v>145</v>
      </c>
      <c r="DH13" s="783" t="s">
        <v>145</v>
      </c>
      <c r="DI13" s="760" t="s">
        <v>1583</v>
      </c>
      <c r="DJ13" s="740" t="s">
        <v>900</v>
      </c>
      <c r="DK13" s="778" t="s">
        <v>145</v>
      </c>
      <c r="DL13" s="778" t="s">
        <v>145</v>
      </c>
      <c r="DM13" s="778" t="s">
        <v>145</v>
      </c>
      <c r="DN13" s="778" t="s">
        <v>145</v>
      </c>
      <c r="DO13" s="796">
        <v>42705</v>
      </c>
      <c r="DP13" s="797" t="s">
        <v>1399</v>
      </c>
      <c r="DQ13" s="787" t="s">
        <v>1081</v>
      </c>
      <c r="DR13" s="798" t="s">
        <v>145</v>
      </c>
      <c r="DS13" s="799" t="s">
        <v>145</v>
      </c>
      <c r="DT13" s="800" t="s">
        <v>145</v>
      </c>
      <c r="DU13" s="800" t="s">
        <v>145</v>
      </c>
      <c r="DV13" s="800" t="s">
        <v>145</v>
      </c>
      <c r="DW13" s="800" t="s">
        <v>145</v>
      </c>
      <c r="DX13" s="798" t="s">
        <v>145</v>
      </c>
      <c r="DY13" s="725" t="s">
        <v>145</v>
      </c>
      <c r="DZ13" s="748" t="s">
        <v>1341</v>
      </c>
      <c r="EA13" s="727" t="s">
        <v>145</v>
      </c>
      <c r="EB13" s="729" t="s">
        <v>928</v>
      </c>
      <c r="EC13" s="726" t="s">
        <v>145</v>
      </c>
      <c r="ED13" s="726" t="s">
        <v>149</v>
      </c>
      <c r="EE13" s="749" t="s">
        <v>929</v>
      </c>
      <c r="EF13" s="750" t="s">
        <v>930</v>
      </c>
      <c r="EG13" s="751">
        <v>5380.3527920000006</v>
      </c>
      <c r="EH13" s="752" t="s">
        <v>145</v>
      </c>
      <c r="EI13" s="726" t="s">
        <v>145</v>
      </c>
      <c r="EJ13" s="753">
        <v>7000000000</v>
      </c>
      <c r="EK13" s="726" t="s">
        <v>926</v>
      </c>
      <c r="EL13" s="726" t="s">
        <v>153</v>
      </c>
      <c r="EM13" s="726" t="s">
        <v>145</v>
      </c>
      <c r="EN13" s="726" t="s">
        <v>145</v>
      </c>
      <c r="EO13" s="726" t="s">
        <v>145</v>
      </c>
      <c r="EP13" s="726" t="s">
        <v>145</v>
      </c>
      <c r="EQ13" s="726" t="s">
        <v>145</v>
      </c>
      <c r="ER13" s="726" t="s">
        <v>145</v>
      </c>
      <c r="ES13" s="726" t="s">
        <v>145</v>
      </c>
      <c r="ET13" s="726" t="s">
        <v>145</v>
      </c>
      <c r="EU13" s="726" t="s">
        <v>145</v>
      </c>
      <c r="EV13" s="726" t="s">
        <v>145</v>
      </c>
      <c r="EW13" s="727" t="s">
        <v>145</v>
      </c>
      <c r="EX13" s="754">
        <f>IF($J13=$EZ$25,9,IF($J13=$EZ$26,10,IF($J13=$EZ$27,11,IFERROR(HLOOKUP([1]Resumo!$D$3,[1]Resumo!$D$3:$D$49,(ROW(13:13)-7)*3+2,FALSE),""))))</f>
        <v>8</v>
      </c>
      <c r="EY13" s="286"/>
      <c r="EZ13" s="287" t="s">
        <v>1143</v>
      </c>
      <c r="FA13" s="378" t="s">
        <v>156</v>
      </c>
      <c r="FB13" s="379" t="s">
        <v>931</v>
      </c>
      <c r="FC13" s="380" t="s">
        <v>1144</v>
      </c>
      <c r="FD13" s="14" t="s">
        <v>1145</v>
      </c>
      <c r="FG13" s="381"/>
    </row>
    <row r="14" spans="1:170" s="14" customFormat="1" ht="50.25" customHeight="1" x14ac:dyDescent="0.25">
      <c r="A14" s="725">
        <v>4</v>
      </c>
      <c r="B14" s="726" t="s">
        <v>932</v>
      </c>
      <c r="C14" s="748" t="s">
        <v>1082</v>
      </c>
      <c r="D14" s="726" t="s">
        <v>152</v>
      </c>
      <c r="E14" s="726" t="s">
        <v>142</v>
      </c>
      <c r="F14" s="801" t="s">
        <v>933</v>
      </c>
      <c r="G14" s="727" t="s">
        <v>269</v>
      </c>
      <c r="H14" s="725" t="s">
        <v>934</v>
      </c>
      <c r="I14" s="727" t="s">
        <v>144</v>
      </c>
      <c r="J14" s="729" t="s">
        <v>935</v>
      </c>
      <c r="K14" s="730" t="s">
        <v>936</v>
      </c>
      <c r="L14" s="802" t="s">
        <v>192</v>
      </c>
      <c r="M14" s="726" t="s">
        <v>937</v>
      </c>
      <c r="N14" s="732">
        <v>2016</v>
      </c>
      <c r="O14" s="740">
        <v>42562</v>
      </c>
      <c r="P14" s="748" t="s">
        <v>159</v>
      </c>
      <c r="Q14" s="726" t="s">
        <v>175</v>
      </c>
      <c r="R14" s="726" t="s">
        <v>900</v>
      </c>
      <c r="S14" s="726" t="s">
        <v>161</v>
      </c>
      <c r="T14" s="734" t="s">
        <v>163</v>
      </c>
      <c r="U14" s="777" t="s">
        <v>145</v>
      </c>
      <c r="V14" s="777" t="s">
        <v>145</v>
      </c>
      <c r="W14" s="785">
        <v>42547</v>
      </c>
      <c r="X14" s="786" t="s">
        <v>145</v>
      </c>
      <c r="Y14" s="803" t="s">
        <v>145</v>
      </c>
      <c r="Z14" s="777" t="s">
        <v>145</v>
      </c>
      <c r="AA14" s="739" t="s">
        <v>1072</v>
      </c>
      <c r="AB14" s="734" t="s">
        <v>17</v>
      </c>
      <c r="AC14" s="739" t="s">
        <v>900</v>
      </c>
      <c r="AD14" s="762">
        <v>42609</v>
      </c>
      <c r="AE14" s="734" t="s">
        <v>1073</v>
      </c>
      <c r="AF14" s="734">
        <v>16</v>
      </c>
      <c r="AG14" s="739" t="s">
        <v>1042</v>
      </c>
      <c r="AH14" s="804" t="s">
        <v>1369</v>
      </c>
      <c r="AI14" s="748" t="s">
        <v>1046</v>
      </c>
      <c r="AJ14" s="726" t="s">
        <v>147</v>
      </c>
      <c r="AK14" s="740">
        <v>42578</v>
      </c>
      <c r="AL14" s="740">
        <v>42606</v>
      </c>
      <c r="AM14" s="726" t="s">
        <v>148</v>
      </c>
      <c r="AN14" s="805" t="s">
        <v>1355</v>
      </c>
      <c r="AO14" s="804" t="s">
        <v>897</v>
      </c>
      <c r="AP14" s="757" t="s">
        <v>938</v>
      </c>
      <c r="AQ14" s="778" t="s">
        <v>145</v>
      </c>
      <c r="AR14" s="744">
        <v>43363</v>
      </c>
      <c r="AS14" s="763">
        <v>42634</v>
      </c>
      <c r="AT14" s="740" t="s">
        <v>939</v>
      </c>
      <c r="AU14" s="778" t="s">
        <v>145</v>
      </c>
      <c r="AV14" s="778" t="s">
        <v>145</v>
      </c>
      <c r="AW14" s="778" t="s">
        <v>145</v>
      </c>
      <c r="AX14" s="778" t="s">
        <v>145</v>
      </c>
      <c r="AY14" s="778" t="s">
        <v>145</v>
      </c>
      <c r="AZ14" s="778" t="s">
        <v>145</v>
      </c>
      <c r="BA14" s="740">
        <v>42704</v>
      </c>
      <c r="BB14" s="740" t="s">
        <v>940</v>
      </c>
      <c r="BC14" s="778" t="s">
        <v>145</v>
      </c>
      <c r="BD14" s="778" t="s">
        <v>145</v>
      </c>
      <c r="BE14" s="744">
        <v>42634</v>
      </c>
      <c r="BF14" s="763">
        <v>42634</v>
      </c>
      <c r="BG14" s="757" t="s">
        <v>1083</v>
      </c>
      <c r="BH14" s="778"/>
      <c r="BI14" s="778" t="s">
        <v>145</v>
      </c>
      <c r="BJ14" s="778" t="s">
        <v>145</v>
      </c>
      <c r="BK14" s="778" t="s">
        <v>145</v>
      </c>
      <c r="BL14" s="778" t="s">
        <v>145</v>
      </c>
      <c r="BM14" s="778" t="s">
        <v>145</v>
      </c>
      <c r="BN14" s="740" t="s">
        <v>232</v>
      </c>
      <c r="BO14" s="740" t="s">
        <v>900</v>
      </c>
      <c r="BP14" s="778" t="s">
        <v>145</v>
      </c>
      <c r="BQ14" s="744">
        <v>42705</v>
      </c>
      <c r="BR14" s="763">
        <v>42705</v>
      </c>
      <c r="BS14" s="740" t="s">
        <v>146</v>
      </c>
      <c r="BT14" s="778" t="s">
        <v>145</v>
      </c>
      <c r="BU14" s="778" t="s">
        <v>145</v>
      </c>
      <c r="BV14" s="778" t="s">
        <v>145</v>
      </c>
      <c r="BW14" s="778" t="s">
        <v>145</v>
      </c>
      <c r="BX14" s="778" t="s">
        <v>145</v>
      </c>
      <c r="BY14" s="778" t="s">
        <v>145</v>
      </c>
      <c r="BZ14" s="740" t="s">
        <v>1157</v>
      </c>
      <c r="CA14" s="806" t="s">
        <v>1219</v>
      </c>
      <c r="CB14" s="740" t="s">
        <v>146</v>
      </c>
      <c r="CC14" s="726" t="s">
        <v>146</v>
      </c>
      <c r="CD14" s="726" t="s">
        <v>146</v>
      </c>
      <c r="CE14" s="726" t="s">
        <v>146</v>
      </c>
      <c r="CF14" s="726" t="s">
        <v>146</v>
      </c>
      <c r="CG14" s="807" t="s">
        <v>1079</v>
      </c>
      <c r="CH14" s="726" t="s">
        <v>147</v>
      </c>
      <c r="CI14" s="740">
        <v>42705</v>
      </c>
      <c r="CJ14" s="740">
        <v>42725</v>
      </c>
      <c r="CK14" s="808" t="s">
        <v>1342</v>
      </c>
      <c r="CL14" s="726" t="s">
        <v>941</v>
      </c>
      <c r="CM14" s="726" t="s">
        <v>941</v>
      </c>
      <c r="CN14" s="809" t="s">
        <v>1170</v>
      </c>
      <c r="CO14" s="808" t="s">
        <v>942</v>
      </c>
      <c r="CP14" s="810">
        <v>42721</v>
      </c>
      <c r="CQ14" s="811" t="s">
        <v>18</v>
      </c>
      <c r="CR14" s="811" t="s">
        <v>228</v>
      </c>
      <c r="CS14" s="726" t="s">
        <v>897</v>
      </c>
      <c r="CT14" s="812" t="s">
        <v>943</v>
      </c>
      <c r="CU14" s="744">
        <v>43451</v>
      </c>
      <c r="CV14" s="763">
        <v>42721</v>
      </c>
      <c r="CW14" s="726" t="s">
        <v>922</v>
      </c>
      <c r="CX14" s="726" t="s">
        <v>900</v>
      </c>
      <c r="CY14" s="726" t="s">
        <v>944</v>
      </c>
      <c r="CZ14" s="726" t="s">
        <v>269</v>
      </c>
      <c r="DA14" s="726" t="s">
        <v>945</v>
      </c>
      <c r="DB14" s="726" t="s">
        <v>941</v>
      </c>
      <c r="DC14" s="726" t="s">
        <v>941</v>
      </c>
      <c r="DD14" s="726" t="s">
        <v>941</v>
      </c>
      <c r="DE14" s="726" t="s">
        <v>941</v>
      </c>
      <c r="DF14" s="726" t="s">
        <v>946</v>
      </c>
      <c r="DG14" s="748" t="s">
        <v>947</v>
      </c>
      <c r="DH14" s="744">
        <v>42729</v>
      </c>
      <c r="DI14" s="760" t="s">
        <v>927</v>
      </c>
      <c r="DJ14" s="726" t="s">
        <v>900</v>
      </c>
      <c r="DK14" s="740">
        <v>43459</v>
      </c>
      <c r="DL14" s="726" t="s">
        <v>948</v>
      </c>
      <c r="DM14" s="748" t="s">
        <v>949</v>
      </c>
      <c r="DN14" s="726" t="s">
        <v>145</v>
      </c>
      <c r="DO14" s="740">
        <v>43462</v>
      </c>
      <c r="DP14" s="726" t="s">
        <v>161</v>
      </c>
      <c r="DQ14" s="813" t="s">
        <v>1236</v>
      </c>
      <c r="DR14" s="744">
        <v>42731</v>
      </c>
      <c r="DS14" s="725" t="s">
        <v>1084</v>
      </c>
      <c r="DT14" s="726" t="s">
        <v>1085</v>
      </c>
      <c r="DU14" s="740">
        <v>43017</v>
      </c>
      <c r="DV14" s="726" t="s">
        <v>1086</v>
      </c>
      <c r="DW14" s="814" t="s">
        <v>1087</v>
      </c>
      <c r="DX14" s="727" t="s">
        <v>145</v>
      </c>
      <c r="DY14" s="725" t="s">
        <v>145</v>
      </c>
      <c r="DZ14" s="748" t="s">
        <v>1343</v>
      </c>
      <c r="EA14" s="727" t="s">
        <v>145</v>
      </c>
      <c r="EB14" s="729" t="s">
        <v>950</v>
      </c>
      <c r="EC14" s="726" t="s">
        <v>145</v>
      </c>
      <c r="ED14" s="726" t="s">
        <v>149</v>
      </c>
      <c r="EE14" s="749" t="s">
        <v>951</v>
      </c>
      <c r="EF14" s="750" t="s">
        <v>952</v>
      </c>
      <c r="EG14" s="751">
        <v>600.92361200000005</v>
      </c>
      <c r="EH14" s="752" t="s">
        <v>145</v>
      </c>
      <c r="EI14" s="726" t="s">
        <v>145</v>
      </c>
      <c r="EJ14" s="753">
        <v>200000000</v>
      </c>
      <c r="EK14" s="726" t="s">
        <v>953</v>
      </c>
      <c r="EL14" s="726" t="s">
        <v>269</v>
      </c>
      <c r="EM14" s="726" t="s">
        <v>145</v>
      </c>
      <c r="EN14" s="726" t="s">
        <v>145</v>
      </c>
      <c r="EO14" s="726" t="s">
        <v>145</v>
      </c>
      <c r="EP14" s="726" t="s">
        <v>145</v>
      </c>
      <c r="EQ14" s="726" t="s">
        <v>145</v>
      </c>
      <c r="ER14" s="726" t="s">
        <v>145</v>
      </c>
      <c r="ES14" s="726" t="s">
        <v>145</v>
      </c>
      <c r="ET14" s="726" t="s">
        <v>145</v>
      </c>
      <c r="EU14" s="726" t="s">
        <v>145</v>
      </c>
      <c r="EV14" s="726" t="s">
        <v>145</v>
      </c>
      <c r="EW14" s="727" t="s">
        <v>145</v>
      </c>
      <c r="EX14" s="754">
        <f>IF($J14=$EZ$25,9,IF($J14=$EZ$26,10,IF($J14=$EZ$27,11,IFERROR(HLOOKUP([1]Resumo!$D$3,[1]Resumo!$D$3:$D$49,(ROW(14:14)-7)*3+2,FALSE),""))))</f>
        <v>11</v>
      </c>
      <c r="EY14" s="286"/>
      <c r="EZ14" s="287" t="s">
        <v>179</v>
      </c>
      <c r="FA14" s="378" t="s">
        <v>954</v>
      </c>
      <c r="FB14" s="379" t="s">
        <v>1171</v>
      </c>
      <c r="FG14" s="381"/>
    </row>
    <row r="15" spans="1:170" s="14" customFormat="1" ht="60.75" customHeight="1" x14ac:dyDescent="0.25">
      <c r="A15" s="725">
        <v>5</v>
      </c>
      <c r="B15" s="726" t="s">
        <v>955</v>
      </c>
      <c r="C15" s="726" t="s">
        <v>917</v>
      </c>
      <c r="D15" s="726" t="s">
        <v>141</v>
      </c>
      <c r="E15" s="726" t="s">
        <v>142</v>
      </c>
      <c r="F15" s="726" t="s">
        <v>143</v>
      </c>
      <c r="G15" s="727" t="s">
        <v>153</v>
      </c>
      <c r="H15" s="815" t="s">
        <v>1344</v>
      </c>
      <c r="I15" s="776" t="s">
        <v>919</v>
      </c>
      <c r="J15" s="729" t="s">
        <v>996</v>
      </c>
      <c r="K15" s="730" t="s">
        <v>954</v>
      </c>
      <c r="L15" s="816" t="s">
        <v>921</v>
      </c>
      <c r="M15" s="748" t="s">
        <v>1345</v>
      </c>
      <c r="N15" s="732">
        <v>2017</v>
      </c>
      <c r="O15" s="778">
        <v>42767</v>
      </c>
      <c r="P15" s="726" t="s">
        <v>146</v>
      </c>
      <c r="Q15" s="726" t="s">
        <v>146</v>
      </c>
      <c r="R15" s="726" t="s">
        <v>146</v>
      </c>
      <c r="S15" s="726" t="s">
        <v>146</v>
      </c>
      <c r="T15" s="758" t="s">
        <v>163</v>
      </c>
      <c r="U15" s="726" t="s">
        <v>1146</v>
      </c>
      <c r="V15" s="740">
        <v>42899</v>
      </c>
      <c r="W15" s="744">
        <v>42897</v>
      </c>
      <c r="X15" s="763">
        <v>42898</v>
      </c>
      <c r="Y15" s="740" t="s">
        <v>146</v>
      </c>
      <c r="Z15" s="740" t="s">
        <v>146</v>
      </c>
      <c r="AA15" s="740" t="s">
        <v>146</v>
      </c>
      <c r="AB15" s="740" t="s">
        <v>146</v>
      </c>
      <c r="AC15" s="740" t="s">
        <v>146</v>
      </c>
      <c r="AD15" s="740" t="s">
        <v>146</v>
      </c>
      <c r="AE15" s="740" t="s">
        <v>146</v>
      </c>
      <c r="AF15" s="740" t="s">
        <v>146</v>
      </c>
      <c r="AG15" s="739" t="s">
        <v>1042</v>
      </c>
      <c r="AH15" s="734" t="s">
        <v>1042</v>
      </c>
      <c r="AI15" s="739" t="s">
        <v>986</v>
      </c>
      <c r="AJ15" s="726" t="s">
        <v>147</v>
      </c>
      <c r="AK15" s="740">
        <v>42899</v>
      </c>
      <c r="AL15" s="740">
        <v>42919</v>
      </c>
      <c r="AM15" s="726" t="s">
        <v>922</v>
      </c>
      <c r="AN15" s="732">
        <v>32</v>
      </c>
      <c r="AO15" s="734" t="s">
        <v>162</v>
      </c>
      <c r="AP15" s="740" t="s">
        <v>161</v>
      </c>
      <c r="AQ15" s="731" t="s">
        <v>145</v>
      </c>
      <c r="AR15" s="744">
        <v>42919</v>
      </c>
      <c r="AS15" s="817" t="s">
        <v>146</v>
      </c>
      <c r="AT15" s="726" t="s">
        <v>146</v>
      </c>
      <c r="AU15" s="726" t="s">
        <v>146</v>
      </c>
      <c r="AV15" s="726" t="s">
        <v>146</v>
      </c>
      <c r="AW15" s="726" t="s">
        <v>146</v>
      </c>
      <c r="AX15" s="726" t="s">
        <v>146</v>
      </c>
      <c r="AY15" s="726" t="s">
        <v>146</v>
      </c>
      <c r="AZ15" s="726" t="s">
        <v>146</v>
      </c>
      <c r="BA15" s="726" t="s">
        <v>146</v>
      </c>
      <c r="BB15" s="726" t="s">
        <v>146</v>
      </c>
      <c r="BC15" s="726" t="s">
        <v>146</v>
      </c>
      <c r="BD15" s="726" t="s">
        <v>146</v>
      </c>
      <c r="BE15" s="727" t="s">
        <v>146</v>
      </c>
      <c r="BF15" s="763">
        <v>42919</v>
      </c>
      <c r="BG15" s="740" t="s">
        <v>923</v>
      </c>
      <c r="BH15" s="818" t="s">
        <v>1147</v>
      </c>
      <c r="BI15" s="740" t="s">
        <v>163</v>
      </c>
      <c r="BJ15" s="748" t="s">
        <v>1148</v>
      </c>
      <c r="BK15" s="731" t="s">
        <v>145</v>
      </c>
      <c r="BL15" s="748" t="s">
        <v>1149</v>
      </c>
      <c r="BM15" s="731" t="s">
        <v>145</v>
      </c>
      <c r="BN15" s="726" t="s">
        <v>232</v>
      </c>
      <c r="BO15" s="740" t="s">
        <v>900</v>
      </c>
      <c r="BP15" s="726" t="s">
        <v>146</v>
      </c>
      <c r="BQ15" s="744">
        <v>43139</v>
      </c>
      <c r="BR15" s="763">
        <v>43139</v>
      </c>
      <c r="BS15" s="726" t="s">
        <v>146</v>
      </c>
      <c r="BT15" s="748" t="s">
        <v>1220</v>
      </c>
      <c r="BU15" s="726" t="s">
        <v>897</v>
      </c>
      <c r="BV15" s="726" t="s">
        <v>900</v>
      </c>
      <c r="BW15" s="740">
        <v>43168</v>
      </c>
      <c r="BX15" s="731" t="s">
        <v>145</v>
      </c>
      <c r="BY15" s="765" t="s">
        <v>1216</v>
      </c>
      <c r="BZ15" s="731" t="s">
        <v>145</v>
      </c>
      <c r="CA15" s="748" t="s">
        <v>1221</v>
      </c>
      <c r="CB15" s="740" t="s">
        <v>146</v>
      </c>
      <c r="CC15" s="740" t="s">
        <v>146</v>
      </c>
      <c r="CD15" s="740" t="s">
        <v>146</v>
      </c>
      <c r="CE15" s="740" t="s">
        <v>146</v>
      </c>
      <c r="CF15" s="740" t="s">
        <v>146</v>
      </c>
      <c r="CG15" s="734" t="s">
        <v>1079</v>
      </c>
      <c r="CH15" s="734" t="s">
        <v>147</v>
      </c>
      <c r="CI15" s="740">
        <v>43139</v>
      </c>
      <c r="CJ15" s="740">
        <v>43171</v>
      </c>
      <c r="CK15" s="740" t="s">
        <v>956</v>
      </c>
      <c r="CL15" s="740" t="s">
        <v>1088</v>
      </c>
      <c r="CM15" s="731"/>
      <c r="CN15" s="733" t="s">
        <v>145</v>
      </c>
      <c r="CO15" s="740" t="s">
        <v>942</v>
      </c>
      <c r="CP15" s="757" t="s">
        <v>1150</v>
      </c>
      <c r="CQ15" s="742" t="s">
        <v>18</v>
      </c>
      <c r="CR15" s="819" t="s">
        <v>1200</v>
      </c>
      <c r="CS15" s="726" t="s">
        <v>897</v>
      </c>
      <c r="CT15" s="740" t="s">
        <v>1080</v>
      </c>
      <c r="CU15" s="744">
        <v>43214</v>
      </c>
      <c r="CV15" s="763">
        <v>43215</v>
      </c>
      <c r="CW15" s="726" t="s">
        <v>922</v>
      </c>
      <c r="CX15" s="726" t="s">
        <v>156</v>
      </c>
      <c r="CY15" s="726" t="s">
        <v>926</v>
      </c>
      <c r="CZ15" s="726" t="s">
        <v>153</v>
      </c>
      <c r="DA15" s="801" t="s">
        <v>146</v>
      </c>
      <c r="DB15" s="801" t="s">
        <v>146</v>
      </c>
      <c r="DC15" s="801" t="s">
        <v>146</v>
      </c>
      <c r="DD15" s="801" t="s">
        <v>146</v>
      </c>
      <c r="DE15" s="801" t="s">
        <v>146</v>
      </c>
      <c r="DF15" s="801" t="s">
        <v>146</v>
      </c>
      <c r="DG15" s="801" t="s">
        <v>897</v>
      </c>
      <c r="DH15" s="744">
        <v>43216</v>
      </c>
      <c r="DI15" s="760" t="s">
        <v>927</v>
      </c>
      <c r="DJ15" s="726" t="s">
        <v>900</v>
      </c>
      <c r="DK15" s="740">
        <v>43217</v>
      </c>
      <c r="DL15" s="726" t="s">
        <v>948</v>
      </c>
      <c r="DM15" s="748" t="s">
        <v>957</v>
      </c>
      <c r="DN15" s="734" t="s">
        <v>958</v>
      </c>
      <c r="DO15" s="740">
        <v>43217</v>
      </c>
      <c r="DP15" s="797" t="s">
        <v>1402</v>
      </c>
      <c r="DQ15" s="807" t="s">
        <v>959</v>
      </c>
      <c r="DR15" s="820">
        <v>43217</v>
      </c>
      <c r="DS15" s="774" t="s">
        <v>145</v>
      </c>
      <c r="DT15" s="767" t="s">
        <v>145</v>
      </c>
      <c r="DU15" s="767" t="s">
        <v>145</v>
      </c>
      <c r="DV15" s="767" t="s">
        <v>145</v>
      </c>
      <c r="DW15" s="767" t="s">
        <v>145</v>
      </c>
      <c r="DX15" s="775" t="s">
        <v>145</v>
      </c>
      <c r="DY15" s="725" t="s">
        <v>145</v>
      </c>
      <c r="DZ15" s="821" t="s">
        <v>1346</v>
      </c>
      <c r="EA15" s="727" t="s">
        <v>145</v>
      </c>
      <c r="EB15" s="729" t="s">
        <v>960</v>
      </c>
      <c r="EC15" s="726" t="s">
        <v>145</v>
      </c>
      <c r="ED15" s="726" t="s">
        <v>149</v>
      </c>
      <c r="EE15" s="749" t="s">
        <v>961</v>
      </c>
      <c r="EF15" s="750" t="s">
        <v>962</v>
      </c>
      <c r="EG15" s="751">
        <v>2192.0509659999998</v>
      </c>
      <c r="EH15" s="752" t="s">
        <v>145</v>
      </c>
      <c r="EI15" s="726" t="s">
        <v>145</v>
      </c>
      <c r="EJ15" s="753">
        <v>2400000000</v>
      </c>
      <c r="EK15" s="726" t="s">
        <v>926</v>
      </c>
      <c r="EL15" s="726" t="s">
        <v>153</v>
      </c>
      <c r="EM15" s="726" t="s">
        <v>145</v>
      </c>
      <c r="EN15" s="726" t="s">
        <v>145</v>
      </c>
      <c r="EO15" s="726" t="s">
        <v>145</v>
      </c>
      <c r="EP15" s="726" t="s">
        <v>145</v>
      </c>
      <c r="EQ15" s="726" t="s">
        <v>145</v>
      </c>
      <c r="ER15" s="726" t="s">
        <v>145</v>
      </c>
      <c r="ES15" s="726" t="s">
        <v>145</v>
      </c>
      <c r="ET15" s="726" t="s">
        <v>145</v>
      </c>
      <c r="EU15" s="726" t="s">
        <v>145</v>
      </c>
      <c r="EV15" s="726" t="s">
        <v>145</v>
      </c>
      <c r="EW15" s="727" t="s">
        <v>145</v>
      </c>
      <c r="EX15" s="754">
        <f>IF($J15=$EZ$25,9,IF($J15=$EZ$26,10,IF($J15=$EZ$27,11,IFERROR(HLOOKUP([1]Resumo!$D$3,[1]Resumo!$D$3:$D$49,(ROW(15:15)-7)*3+2,FALSE),""))))</f>
        <v>8</v>
      </c>
      <c r="EY15" s="286"/>
      <c r="EZ15" s="287" t="s">
        <v>1151</v>
      </c>
      <c r="FA15" s="378" t="s">
        <v>935</v>
      </c>
      <c r="FB15" s="379"/>
      <c r="FD15" s="14" t="s">
        <v>180</v>
      </c>
      <c r="FG15" s="381"/>
    </row>
    <row r="16" spans="1:170" s="633" customFormat="1" ht="54" customHeight="1" thickBot="1" x14ac:dyDescent="0.3">
      <c r="A16" s="822">
        <v>6</v>
      </c>
      <c r="B16" s="823" t="s">
        <v>1584</v>
      </c>
      <c r="C16" s="824" t="s">
        <v>145</v>
      </c>
      <c r="D16" s="823" t="s">
        <v>145</v>
      </c>
      <c r="E16" s="823" t="s">
        <v>145</v>
      </c>
      <c r="F16" s="823" t="s">
        <v>145</v>
      </c>
      <c r="G16" s="825" t="s">
        <v>145</v>
      </c>
      <c r="H16" s="826" t="s">
        <v>145</v>
      </c>
      <c r="I16" s="827" t="s">
        <v>145</v>
      </c>
      <c r="J16" s="828" t="s">
        <v>145</v>
      </c>
      <c r="K16" s="829" t="s">
        <v>145</v>
      </c>
      <c r="L16" s="822" t="s">
        <v>145</v>
      </c>
      <c r="M16" s="823" t="s">
        <v>145</v>
      </c>
      <c r="N16" s="830" t="s">
        <v>145</v>
      </c>
      <c r="O16" s="831" t="s">
        <v>145</v>
      </c>
      <c r="P16" s="823" t="s">
        <v>145</v>
      </c>
      <c r="Q16" s="823" t="s">
        <v>145</v>
      </c>
      <c r="R16" s="823" t="s">
        <v>145</v>
      </c>
      <c r="S16" s="823" t="s">
        <v>145</v>
      </c>
      <c r="T16" s="823" t="s">
        <v>145</v>
      </c>
      <c r="U16" s="823" t="s">
        <v>145</v>
      </c>
      <c r="V16" s="823" t="s">
        <v>145</v>
      </c>
      <c r="W16" s="825" t="s">
        <v>145</v>
      </c>
      <c r="X16" s="822" t="s">
        <v>145</v>
      </c>
      <c r="Y16" s="832" t="s">
        <v>145</v>
      </c>
      <c r="Z16" s="832" t="s">
        <v>145</v>
      </c>
      <c r="AA16" s="832" t="s">
        <v>145</v>
      </c>
      <c r="AB16" s="832" t="s">
        <v>145</v>
      </c>
      <c r="AC16" s="832" t="s">
        <v>145</v>
      </c>
      <c r="AD16" s="832" t="s">
        <v>145</v>
      </c>
      <c r="AE16" s="832" t="s">
        <v>145</v>
      </c>
      <c r="AF16" s="832" t="s">
        <v>145</v>
      </c>
      <c r="AG16" s="833" t="s">
        <v>145</v>
      </c>
      <c r="AH16" s="834" t="s">
        <v>145</v>
      </c>
      <c r="AI16" s="833" t="s">
        <v>145</v>
      </c>
      <c r="AJ16" s="823" t="s">
        <v>145</v>
      </c>
      <c r="AK16" s="831" t="s">
        <v>145</v>
      </c>
      <c r="AL16" s="831" t="s">
        <v>145</v>
      </c>
      <c r="AM16" s="823" t="s">
        <v>145</v>
      </c>
      <c r="AN16" s="830" t="s">
        <v>145</v>
      </c>
      <c r="AO16" s="834" t="s">
        <v>145</v>
      </c>
      <c r="AP16" s="831" t="s">
        <v>145</v>
      </c>
      <c r="AQ16" s="831" t="s">
        <v>145</v>
      </c>
      <c r="AR16" s="835" t="s">
        <v>145</v>
      </c>
      <c r="AS16" s="836" t="s">
        <v>145</v>
      </c>
      <c r="AT16" s="831" t="s">
        <v>145</v>
      </c>
      <c r="AU16" s="831" t="s">
        <v>145</v>
      </c>
      <c r="AV16" s="831" t="s">
        <v>145</v>
      </c>
      <c r="AW16" s="831" t="s">
        <v>145</v>
      </c>
      <c r="AX16" s="831" t="s">
        <v>145</v>
      </c>
      <c r="AY16" s="831" t="s">
        <v>145</v>
      </c>
      <c r="AZ16" s="831" t="s">
        <v>145</v>
      </c>
      <c r="BA16" s="831" t="s">
        <v>145</v>
      </c>
      <c r="BB16" s="831" t="s">
        <v>145</v>
      </c>
      <c r="BC16" s="831" t="s">
        <v>145</v>
      </c>
      <c r="BD16" s="831" t="s">
        <v>145</v>
      </c>
      <c r="BE16" s="835" t="s">
        <v>145</v>
      </c>
      <c r="BF16" s="836" t="s">
        <v>145</v>
      </c>
      <c r="BG16" s="831" t="s">
        <v>145</v>
      </c>
      <c r="BH16" s="831" t="s">
        <v>145</v>
      </c>
      <c r="BI16" s="831" t="s">
        <v>145</v>
      </c>
      <c r="BJ16" s="831" t="s">
        <v>145</v>
      </c>
      <c r="BK16" s="831" t="s">
        <v>145</v>
      </c>
      <c r="BL16" s="831" t="s">
        <v>145</v>
      </c>
      <c r="BM16" s="831" t="s">
        <v>145</v>
      </c>
      <c r="BN16" s="831" t="s">
        <v>145</v>
      </c>
      <c r="BO16" s="831" t="s">
        <v>145</v>
      </c>
      <c r="BP16" s="831" t="s">
        <v>145</v>
      </c>
      <c r="BQ16" s="835" t="s">
        <v>145</v>
      </c>
      <c r="BR16" s="836" t="s">
        <v>145</v>
      </c>
      <c r="BS16" s="831" t="s">
        <v>145</v>
      </c>
      <c r="BT16" s="831" t="s">
        <v>145</v>
      </c>
      <c r="BU16" s="831" t="s">
        <v>145</v>
      </c>
      <c r="BV16" s="831" t="s">
        <v>145</v>
      </c>
      <c r="BW16" s="831" t="s">
        <v>145</v>
      </c>
      <c r="BX16" s="831" t="s">
        <v>145</v>
      </c>
      <c r="BY16" s="831" t="s">
        <v>145</v>
      </c>
      <c r="BZ16" s="831" t="s">
        <v>145</v>
      </c>
      <c r="CA16" s="831" t="s">
        <v>145</v>
      </c>
      <c r="CB16" s="837" t="s">
        <v>145</v>
      </c>
      <c r="CC16" s="834" t="s">
        <v>145</v>
      </c>
      <c r="CD16" s="831" t="s">
        <v>145</v>
      </c>
      <c r="CE16" s="831" t="s">
        <v>145</v>
      </c>
      <c r="CF16" s="823" t="s">
        <v>145</v>
      </c>
      <c r="CG16" s="823" t="s">
        <v>145</v>
      </c>
      <c r="CH16" s="823" t="s">
        <v>145</v>
      </c>
      <c r="CI16" s="831" t="s">
        <v>145</v>
      </c>
      <c r="CJ16" s="831" t="s">
        <v>145</v>
      </c>
      <c r="CK16" s="823" t="s">
        <v>145</v>
      </c>
      <c r="CL16" s="823" t="s">
        <v>145</v>
      </c>
      <c r="CM16" s="823" t="s">
        <v>145</v>
      </c>
      <c r="CN16" s="823" t="s">
        <v>145</v>
      </c>
      <c r="CO16" s="823" t="s">
        <v>145</v>
      </c>
      <c r="CP16" s="823" t="s">
        <v>145</v>
      </c>
      <c r="CQ16" s="823" t="s">
        <v>145</v>
      </c>
      <c r="CR16" s="823" t="s">
        <v>145</v>
      </c>
      <c r="CS16" s="823" t="s">
        <v>145</v>
      </c>
      <c r="CT16" s="823" t="s">
        <v>145</v>
      </c>
      <c r="CU16" s="825" t="s">
        <v>145</v>
      </c>
      <c r="CV16" s="822" t="s">
        <v>145</v>
      </c>
      <c r="CW16" s="823" t="s">
        <v>145</v>
      </c>
      <c r="CX16" s="823" t="s">
        <v>145</v>
      </c>
      <c r="CY16" s="823" t="s">
        <v>145</v>
      </c>
      <c r="CZ16" s="823" t="s">
        <v>145</v>
      </c>
      <c r="DA16" s="823" t="s">
        <v>145</v>
      </c>
      <c r="DB16" s="823" t="s">
        <v>145</v>
      </c>
      <c r="DC16" s="823" t="s">
        <v>145</v>
      </c>
      <c r="DD16" s="823" t="s">
        <v>145</v>
      </c>
      <c r="DE16" s="823" t="s">
        <v>145</v>
      </c>
      <c r="DF16" s="823" t="s">
        <v>145</v>
      </c>
      <c r="DG16" s="823" t="s">
        <v>145</v>
      </c>
      <c r="DH16" s="825" t="s">
        <v>145</v>
      </c>
      <c r="DI16" s="822" t="s">
        <v>145</v>
      </c>
      <c r="DJ16" s="823" t="s">
        <v>145</v>
      </c>
      <c r="DK16" s="823" t="s">
        <v>145</v>
      </c>
      <c r="DL16" s="823" t="s">
        <v>145</v>
      </c>
      <c r="DM16" s="823" t="s">
        <v>145</v>
      </c>
      <c r="DN16" s="823" t="s">
        <v>145</v>
      </c>
      <c r="DO16" s="823" t="s">
        <v>145</v>
      </c>
      <c r="DP16" s="823" t="s">
        <v>145</v>
      </c>
      <c r="DQ16" s="823" t="s">
        <v>145</v>
      </c>
      <c r="DR16" s="825" t="s">
        <v>145</v>
      </c>
      <c r="DS16" s="822" t="s">
        <v>145</v>
      </c>
      <c r="DT16" s="823" t="s">
        <v>145</v>
      </c>
      <c r="DU16" s="823" t="s">
        <v>145</v>
      </c>
      <c r="DV16" s="823" t="s">
        <v>145</v>
      </c>
      <c r="DW16" s="823" t="s">
        <v>145</v>
      </c>
      <c r="DX16" s="825" t="s">
        <v>145</v>
      </c>
      <c r="DY16" s="822" t="s">
        <v>145</v>
      </c>
      <c r="DZ16" s="838" t="s">
        <v>145</v>
      </c>
      <c r="EA16" s="825" t="s">
        <v>145</v>
      </c>
      <c r="EB16" s="828" t="s">
        <v>145</v>
      </c>
      <c r="EC16" s="823" t="s">
        <v>145</v>
      </c>
      <c r="ED16" s="823" t="s">
        <v>145</v>
      </c>
      <c r="EE16" s="839" t="s">
        <v>145</v>
      </c>
      <c r="EF16" s="840" t="s">
        <v>145</v>
      </c>
      <c r="EG16" s="841" t="s">
        <v>145</v>
      </c>
      <c r="EH16" s="823" t="s">
        <v>145</v>
      </c>
      <c r="EI16" s="823" t="s">
        <v>145</v>
      </c>
      <c r="EJ16" s="842" t="s">
        <v>145</v>
      </c>
      <c r="EK16" s="823" t="s">
        <v>145</v>
      </c>
      <c r="EL16" s="823" t="s">
        <v>145</v>
      </c>
      <c r="EM16" s="823" t="s">
        <v>145</v>
      </c>
      <c r="EN16" s="823" t="s">
        <v>145</v>
      </c>
      <c r="EO16" s="823" t="s">
        <v>145</v>
      </c>
      <c r="EP16" s="823" t="s">
        <v>145</v>
      </c>
      <c r="EQ16" s="823" t="s">
        <v>145</v>
      </c>
      <c r="ER16" s="823" t="s">
        <v>145</v>
      </c>
      <c r="ES16" s="823" t="s">
        <v>145</v>
      </c>
      <c r="ET16" s="823" t="s">
        <v>145</v>
      </c>
      <c r="EU16" s="823" t="s">
        <v>145</v>
      </c>
      <c r="EV16" s="823" t="s">
        <v>145</v>
      </c>
      <c r="EW16" s="825" t="s">
        <v>145</v>
      </c>
      <c r="EX16" s="843" t="s">
        <v>145</v>
      </c>
      <c r="EY16" s="408"/>
      <c r="EZ16" s="409"/>
      <c r="FA16" s="410"/>
      <c r="FB16" s="411"/>
      <c r="FC16" s="408"/>
      <c r="FD16" s="408"/>
      <c r="FE16" s="14"/>
      <c r="FF16" s="14"/>
      <c r="FG16" s="632"/>
      <c r="FH16" s="628"/>
      <c r="FI16" s="628"/>
    </row>
    <row r="17" spans="1:172" s="14" customFormat="1" ht="37.5" customHeight="1" thickTop="1" thickBot="1" x14ac:dyDescent="0.3">
      <c r="A17" s="725">
        <v>7</v>
      </c>
      <c r="B17" s="748" t="s">
        <v>1153</v>
      </c>
      <c r="C17" s="809" t="s">
        <v>971</v>
      </c>
      <c r="D17" s="726" t="s">
        <v>141</v>
      </c>
      <c r="E17" s="748" t="s">
        <v>991</v>
      </c>
      <c r="F17" s="726" t="s">
        <v>964</v>
      </c>
      <c r="G17" s="727" t="s">
        <v>269</v>
      </c>
      <c r="H17" s="815" t="s">
        <v>1201</v>
      </c>
      <c r="I17" s="776" t="s">
        <v>919</v>
      </c>
      <c r="J17" s="729" t="s">
        <v>914</v>
      </c>
      <c r="K17" s="730" t="s">
        <v>177</v>
      </c>
      <c r="L17" s="725" t="s">
        <v>921</v>
      </c>
      <c r="M17" s="726" t="s">
        <v>1202</v>
      </c>
      <c r="N17" s="756">
        <v>2018</v>
      </c>
      <c r="O17" s="757">
        <v>43053</v>
      </c>
      <c r="P17" s="726" t="s">
        <v>146</v>
      </c>
      <c r="Q17" s="726" t="s">
        <v>175</v>
      </c>
      <c r="R17" s="844" t="s">
        <v>145</v>
      </c>
      <c r="S17" s="844" t="s">
        <v>145</v>
      </c>
      <c r="T17" s="734" t="s">
        <v>163</v>
      </c>
      <c r="U17" s="726" t="s">
        <v>1146</v>
      </c>
      <c r="V17" s="757">
        <v>43265</v>
      </c>
      <c r="W17" s="727" t="s">
        <v>1237</v>
      </c>
      <c r="X17" s="763">
        <v>43266</v>
      </c>
      <c r="Y17" s="740" t="s">
        <v>146</v>
      </c>
      <c r="Z17" s="740" t="s">
        <v>146</v>
      </c>
      <c r="AA17" s="740" t="s">
        <v>146</v>
      </c>
      <c r="AB17" s="740" t="s">
        <v>146</v>
      </c>
      <c r="AC17" s="740" t="s">
        <v>146</v>
      </c>
      <c r="AD17" s="740" t="s">
        <v>146</v>
      </c>
      <c r="AE17" s="740" t="s">
        <v>146</v>
      </c>
      <c r="AF17" s="740" t="s">
        <v>146</v>
      </c>
      <c r="AG17" s="740" t="s">
        <v>1042</v>
      </c>
      <c r="AH17" s="742" t="s">
        <v>1042</v>
      </c>
      <c r="AI17" s="748" t="s">
        <v>1203</v>
      </c>
      <c r="AJ17" s="743" t="s">
        <v>170</v>
      </c>
      <c r="AK17" s="743">
        <v>43266</v>
      </c>
      <c r="AL17" s="743">
        <v>43287</v>
      </c>
      <c r="AM17" s="726" t="s">
        <v>922</v>
      </c>
      <c r="AN17" s="800" t="s">
        <v>145</v>
      </c>
      <c r="AO17" s="800" t="s">
        <v>145</v>
      </c>
      <c r="AP17" s="800" t="s">
        <v>145</v>
      </c>
      <c r="AQ17" s="800" t="s">
        <v>145</v>
      </c>
      <c r="AR17" s="798"/>
      <c r="AS17" s="799"/>
      <c r="AT17" s="800" t="s">
        <v>145</v>
      </c>
      <c r="AU17" s="800" t="s">
        <v>145</v>
      </c>
      <c r="AV17" s="800" t="s">
        <v>145</v>
      </c>
      <c r="AW17" s="800" t="s">
        <v>145</v>
      </c>
      <c r="AX17" s="800" t="s">
        <v>145</v>
      </c>
      <c r="AY17" s="800" t="s">
        <v>145</v>
      </c>
      <c r="AZ17" s="800" t="s">
        <v>145</v>
      </c>
      <c r="BA17" s="800" t="s">
        <v>145</v>
      </c>
      <c r="BB17" s="800" t="s">
        <v>145</v>
      </c>
      <c r="BC17" s="800" t="s">
        <v>145</v>
      </c>
      <c r="BD17" s="800" t="s">
        <v>145</v>
      </c>
      <c r="BE17" s="798"/>
      <c r="BF17" s="799"/>
      <c r="BG17" s="800" t="s">
        <v>145</v>
      </c>
      <c r="BH17" s="800" t="s">
        <v>145</v>
      </c>
      <c r="BI17" s="800" t="s">
        <v>145</v>
      </c>
      <c r="BJ17" s="800" t="s">
        <v>145</v>
      </c>
      <c r="BK17" s="800" t="s">
        <v>145</v>
      </c>
      <c r="BL17" s="800" t="s">
        <v>145</v>
      </c>
      <c r="BM17" s="800" t="s">
        <v>145</v>
      </c>
      <c r="BN17" s="800" t="s">
        <v>145</v>
      </c>
      <c r="BO17" s="800" t="s">
        <v>145</v>
      </c>
      <c r="BP17" s="800" t="s">
        <v>145</v>
      </c>
      <c r="BQ17" s="798"/>
      <c r="BR17" s="799"/>
      <c r="BS17" s="800" t="s">
        <v>145</v>
      </c>
      <c r="BT17" s="800" t="s">
        <v>145</v>
      </c>
      <c r="BU17" s="800" t="s">
        <v>145</v>
      </c>
      <c r="BV17" s="800" t="s">
        <v>145</v>
      </c>
      <c r="BW17" s="800" t="s">
        <v>145</v>
      </c>
      <c r="BX17" s="800" t="s">
        <v>145</v>
      </c>
      <c r="BY17" s="800" t="s">
        <v>145</v>
      </c>
      <c r="BZ17" s="800" t="s">
        <v>145</v>
      </c>
      <c r="CA17" s="800" t="s">
        <v>145</v>
      </c>
      <c r="CB17" s="800" t="s">
        <v>145</v>
      </c>
      <c r="CC17" s="767" t="s">
        <v>145</v>
      </c>
      <c r="CD17" s="767" t="s">
        <v>145</v>
      </c>
      <c r="CE17" s="767" t="s">
        <v>145</v>
      </c>
      <c r="CF17" s="767" t="s">
        <v>145</v>
      </c>
      <c r="CG17" s="767" t="s">
        <v>145</v>
      </c>
      <c r="CH17" s="767" t="s">
        <v>145</v>
      </c>
      <c r="CI17" s="767" t="s">
        <v>145</v>
      </c>
      <c r="CJ17" s="767" t="s">
        <v>145</v>
      </c>
      <c r="CK17" s="767" t="s">
        <v>145</v>
      </c>
      <c r="CL17" s="767" t="s">
        <v>145</v>
      </c>
      <c r="CM17" s="767" t="s">
        <v>145</v>
      </c>
      <c r="CN17" s="767" t="s">
        <v>145</v>
      </c>
      <c r="CO17" s="767" t="s">
        <v>145</v>
      </c>
      <c r="CP17" s="767" t="s">
        <v>145</v>
      </c>
      <c r="CQ17" s="767" t="s">
        <v>145</v>
      </c>
      <c r="CR17" s="767" t="s">
        <v>145</v>
      </c>
      <c r="CS17" s="767" t="s">
        <v>145</v>
      </c>
      <c r="CT17" s="767" t="s">
        <v>145</v>
      </c>
      <c r="CU17" s="775"/>
      <c r="CV17" s="774"/>
      <c r="CW17" s="767" t="s">
        <v>145</v>
      </c>
      <c r="CX17" s="767" t="s">
        <v>145</v>
      </c>
      <c r="CY17" s="767" t="s">
        <v>145</v>
      </c>
      <c r="CZ17" s="767" t="s">
        <v>145</v>
      </c>
      <c r="DA17" s="767" t="s">
        <v>145</v>
      </c>
      <c r="DB17" s="767" t="s">
        <v>145</v>
      </c>
      <c r="DC17" s="767" t="s">
        <v>145</v>
      </c>
      <c r="DD17" s="767" t="s">
        <v>145</v>
      </c>
      <c r="DE17" s="767" t="s">
        <v>145</v>
      </c>
      <c r="DF17" s="767" t="s">
        <v>145</v>
      </c>
      <c r="DG17" s="767" t="s">
        <v>145</v>
      </c>
      <c r="DH17" s="775"/>
      <c r="DI17" s="774"/>
      <c r="DJ17" s="767" t="s">
        <v>145</v>
      </c>
      <c r="DK17" s="767" t="s">
        <v>145</v>
      </c>
      <c r="DL17" s="767" t="s">
        <v>145</v>
      </c>
      <c r="DM17" s="767" t="s">
        <v>145</v>
      </c>
      <c r="DN17" s="767" t="s">
        <v>145</v>
      </c>
      <c r="DO17" s="767" t="s">
        <v>145</v>
      </c>
      <c r="DP17" s="767" t="s">
        <v>145</v>
      </c>
      <c r="DQ17" s="767" t="s">
        <v>145</v>
      </c>
      <c r="DR17" s="775"/>
      <c r="DS17" s="774"/>
      <c r="DT17" s="767" t="s">
        <v>145</v>
      </c>
      <c r="DU17" s="767" t="s">
        <v>145</v>
      </c>
      <c r="DV17" s="767" t="s">
        <v>145</v>
      </c>
      <c r="DW17" s="767" t="s">
        <v>145</v>
      </c>
      <c r="DX17" s="775"/>
      <c r="DY17" s="845" t="s">
        <v>967</v>
      </c>
      <c r="DZ17" s="846" t="s">
        <v>1585</v>
      </c>
      <c r="EA17" s="847" t="s">
        <v>145</v>
      </c>
      <c r="EB17" s="729" t="s">
        <v>915</v>
      </c>
      <c r="EC17" s="726" t="s">
        <v>145</v>
      </c>
      <c r="ED17" s="726" t="s">
        <v>149</v>
      </c>
      <c r="EE17" s="749" t="s">
        <v>973</v>
      </c>
      <c r="EF17" s="750" t="s">
        <v>974</v>
      </c>
      <c r="EG17" s="751">
        <v>46.459210999999996</v>
      </c>
      <c r="EH17" s="752" t="s">
        <v>145</v>
      </c>
      <c r="EI17" s="726" t="s">
        <v>145</v>
      </c>
      <c r="EJ17" s="753">
        <v>1000000000</v>
      </c>
      <c r="EK17" s="726" t="s">
        <v>178</v>
      </c>
      <c r="EL17" s="726" t="s">
        <v>145</v>
      </c>
      <c r="EM17" s="726" t="s">
        <v>145</v>
      </c>
      <c r="EN17" s="726" t="s">
        <v>145</v>
      </c>
      <c r="EO17" s="726" t="s">
        <v>145</v>
      </c>
      <c r="EP17" s="726" t="s">
        <v>145</v>
      </c>
      <c r="EQ17" s="726" t="s">
        <v>145</v>
      </c>
      <c r="ER17" s="726" t="s">
        <v>145</v>
      </c>
      <c r="ES17" s="726" t="s">
        <v>145</v>
      </c>
      <c r="ET17" s="726" t="s">
        <v>145</v>
      </c>
      <c r="EU17" s="726" t="s">
        <v>145</v>
      </c>
      <c r="EV17" s="726" t="s">
        <v>145</v>
      </c>
      <c r="EW17" s="727" t="s">
        <v>145</v>
      </c>
      <c r="EX17" s="754">
        <f>IF($J17=$EZ$25,9,IF($J17=$EZ$26,10,IF($J17=$EZ$27,11,IFERROR(HLOOKUP([1]Resumo!$D$3,[1]Resumo!$D$3:$D$49,(ROW(17:17)-7)*3+2,FALSE),""))))</f>
        <v>2</v>
      </c>
      <c r="EY17" s="286"/>
      <c r="EZ17" s="287" t="s">
        <v>1154</v>
      </c>
      <c r="FA17" s="378" t="s">
        <v>1155</v>
      </c>
      <c r="FB17" s="379"/>
      <c r="FG17" s="381"/>
    </row>
    <row r="18" spans="1:172" s="14" customFormat="1" ht="38.25" customHeight="1" thickTop="1" x14ac:dyDescent="0.25">
      <c r="A18" s="725">
        <v>8</v>
      </c>
      <c r="B18" s="748" t="s">
        <v>975</v>
      </c>
      <c r="C18" s="809" t="s">
        <v>971</v>
      </c>
      <c r="D18" s="726" t="s">
        <v>141</v>
      </c>
      <c r="E18" s="726" t="s">
        <v>142</v>
      </c>
      <c r="F18" s="726" t="s">
        <v>964</v>
      </c>
      <c r="G18" s="727" t="s">
        <v>269</v>
      </c>
      <c r="H18" s="815" t="s">
        <v>1204</v>
      </c>
      <c r="I18" s="776" t="s">
        <v>919</v>
      </c>
      <c r="J18" s="729" t="s">
        <v>989</v>
      </c>
      <c r="K18" s="730" t="s">
        <v>935</v>
      </c>
      <c r="L18" s="816" t="s">
        <v>921</v>
      </c>
      <c r="M18" s="748" t="s">
        <v>1205</v>
      </c>
      <c r="N18" s="756">
        <v>2017</v>
      </c>
      <c r="O18" s="757">
        <v>43014</v>
      </c>
      <c r="P18" s="726" t="s">
        <v>1156</v>
      </c>
      <c r="Q18" s="726" t="s">
        <v>175</v>
      </c>
      <c r="R18" s="726" t="s">
        <v>900</v>
      </c>
      <c r="S18" s="734" t="s">
        <v>161</v>
      </c>
      <c r="T18" s="758" t="s">
        <v>163</v>
      </c>
      <c r="U18" s="726" t="s">
        <v>1152</v>
      </c>
      <c r="V18" s="757">
        <v>43109</v>
      </c>
      <c r="W18" s="759">
        <v>43108</v>
      </c>
      <c r="X18" s="763">
        <v>43109</v>
      </c>
      <c r="Y18" s="739" t="s">
        <v>146</v>
      </c>
      <c r="Z18" s="739" t="s">
        <v>146</v>
      </c>
      <c r="AA18" s="739" t="s">
        <v>146</v>
      </c>
      <c r="AB18" s="739" t="s">
        <v>146</v>
      </c>
      <c r="AC18" s="739" t="s">
        <v>146</v>
      </c>
      <c r="AD18" s="739" t="s">
        <v>146</v>
      </c>
      <c r="AE18" s="739" t="s">
        <v>146</v>
      </c>
      <c r="AF18" s="739" t="s">
        <v>146</v>
      </c>
      <c r="AG18" s="848" t="s">
        <v>1157</v>
      </c>
      <c r="AH18" s="848" t="s">
        <v>1042</v>
      </c>
      <c r="AI18" s="739" t="s">
        <v>986</v>
      </c>
      <c r="AJ18" s="726" t="s">
        <v>147</v>
      </c>
      <c r="AK18" s="740">
        <v>43109</v>
      </c>
      <c r="AL18" s="740">
        <v>43136</v>
      </c>
      <c r="AM18" s="726" t="s">
        <v>922</v>
      </c>
      <c r="AN18" s="756">
        <v>47</v>
      </c>
      <c r="AO18" s="734" t="s">
        <v>162</v>
      </c>
      <c r="AP18" s="740" t="s">
        <v>161</v>
      </c>
      <c r="AQ18" s="734" t="s">
        <v>162</v>
      </c>
      <c r="AR18" s="744">
        <v>43136</v>
      </c>
      <c r="AS18" s="763">
        <v>43070</v>
      </c>
      <c r="AT18" s="740" t="s">
        <v>900</v>
      </c>
      <c r="AU18" s="740" t="s">
        <v>146</v>
      </c>
      <c r="AV18" s="740" t="s">
        <v>146</v>
      </c>
      <c r="AW18" s="740" t="s">
        <v>146</v>
      </c>
      <c r="AX18" s="740" t="s">
        <v>146</v>
      </c>
      <c r="AY18" s="740" t="s">
        <v>146</v>
      </c>
      <c r="AZ18" s="740" t="s">
        <v>146</v>
      </c>
      <c r="BA18" s="757" t="s">
        <v>1206</v>
      </c>
      <c r="BB18" s="748" t="s">
        <v>1179</v>
      </c>
      <c r="BC18" s="819" t="s">
        <v>1185</v>
      </c>
      <c r="BD18" s="740" t="s">
        <v>146</v>
      </c>
      <c r="BE18" s="744">
        <v>43083</v>
      </c>
      <c r="BF18" s="763">
        <v>43083</v>
      </c>
      <c r="BG18" s="740" t="s">
        <v>923</v>
      </c>
      <c r="BH18" s="740" t="s">
        <v>146</v>
      </c>
      <c r="BI18" s="740" t="s">
        <v>163</v>
      </c>
      <c r="BJ18" s="740" t="s">
        <v>1159</v>
      </c>
      <c r="BK18" s="818" t="s">
        <v>1180</v>
      </c>
      <c r="BL18" s="757" t="s">
        <v>1160</v>
      </c>
      <c r="BM18" s="740" t="s">
        <v>897</v>
      </c>
      <c r="BN18" s="726" t="s">
        <v>1214</v>
      </c>
      <c r="BO18" s="740" t="s">
        <v>900</v>
      </c>
      <c r="BP18" s="740" t="s">
        <v>146</v>
      </c>
      <c r="BQ18" s="744">
        <v>43188</v>
      </c>
      <c r="BR18" s="763">
        <v>43188</v>
      </c>
      <c r="BS18" s="740" t="s">
        <v>146</v>
      </c>
      <c r="BT18" s="740" t="s">
        <v>146</v>
      </c>
      <c r="BU18" s="740" t="s">
        <v>146</v>
      </c>
      <c r="BV18" s="740" t="s">
        <v>146</v>
      </c>
      <c r="BW18" s="740" t="s">
        <v>146</v>
      </c>
      <c r="BX18" s="740" t="s">
        <v>146</v>
      </c>
      <c r="BY18" s="740" t="s">
        <v>146</v>
      </c>
      <c r="BZ18" s="740" t="s">
        <v>1157</v>
      </c>
      <c r="CA18" s="740" t="s">
        <v>986</v>
      </c>
      <c r="CB18" s="740" t="s">
        <v>146</v>
      </c>
      <c r="CC18" s="740" t="s">
        <v>146</v>
      </c>
      <c r="CD18" s="740" t="s">
        <v>146</v>
      </c>
      <c r="CE18" s="740" t="s">
        <v>146</v>
      </c>
      <c r="CF18" s="740" t="s">
        <v>146</v>
      </c>
      <c r="CG18" s="742" t="s">
        <v>1042</v>
      </c>
      <c r="CH18" s="734" t="s">
        <v>147</v>
      </c>
      <c r="CI18" s="740">
        <v>43188</v>
      </c>
      <c r="CJ18" s="740">
        <v>43212</v>
      </c>
      <c r="CK18" s="819" t="s">
        <v>1184</v>
      </c>
      <c r="CL18" s="740" t="s">
        <v>1088</v>
      </c>
      <c r="CM18" s="731" t="s">
        <v>1158</v>
      </c>
      <c r="CN18" s="726" t="s">
        <v>146</v>
      </c>
      <c r="CO18" s="726" t="s">
        <v>146</v>
      </c>
      <c r="CP18" s="726" t="s">
        <v>146</v>
      </c>
      <c r="CQ18" s="726" t="s">
        <v>146</v>
      </c>
      <c r="CR18" s="726" t="s">
        <v>146</v>
      </c>
      <c r="CS18" s="726" t="s">
        <v>146</v>
      </c>
      <c r="CT18" s="726" t="s">
        <v>146</v>
      </c>
      <c r="CU18" s="744">
        <v>43212</v>
      </c>
      <c r="CV18" s="763">
        <v>43212</v>
      </c>
      <c r="CW18" s="726" t="s">
        <v>922</v>
      </c>
      <c r="CX18" s="740" t="s">
        <v>900</v>
      </c>
      <c r="CY18" s="726" t="s">
        <v>146</v>
      </c>
      <c r="CZ18" s="758" t="s">
        <v>1181</v>
      </c>
      <c r="DA18" s="726" t="s">
        <v>146</v>
      </c>
      <c r="DB18" s="726" t="s">
        <v>146</v>
      </c>
      <c r="DC18" s="726" t="s">
        <v>146</v>
      </c>
      <c r="DD18" s="726" t="s">
        <v>146</v>
      </c>
      <c r="DE18" s="726" t="s">
        <v>146</v>
      </c>
      <c r="DF18" s="726" t="s">
        <v>146</v>
      </c>
      <c r="DG18" s="809" t="s">
        <v>1182</v>
      </c>
      <c r="DH18" s="730" t="s">
        <v>1183</v>
      </c>
      <c r="DI18" s="760" t="s">
        <v>927</v>
      </c>
      <c r="DJ18" s="726" t="s">
        <v>900</v>
      </c>
      <c r="DK18" s="757">
        <v>43231</v>
      </c>
      <c r="DL18" s="748" t="s">
        <v>1347</v>
      </c>
      <c r="DM18" s="849" t="s">
        <v>1238</v>
      </c>
      <c r="DN18" s="734" t="s">
        <v>17</v>
      </c>
      <c r="DO18" s="740">
        <v>43235</v>
      </c>
      <c r="DP18" s="726" t="s">
        <v>161</v>
      </c>
      <c r="DQ18" s="850" t="s">
        <v>1090</v>
      </c>
      <c r="DR18" s="744">
        <v>43235</v>
      </c>
      <c r="DS18" s="725" t="s">
        <v>1091</v>
      </c>
      <c r="DT18" s="726" t="s">
        <v>145</v>
      </c>
      <c r="DU18" s="740">
        <v>43236</v>
      </c>
      <c r="DV18" s="726" t="s">
        <v>1092</v>
      </c>
      <c r="DW18" s="814" t="s">
        <v>1093</v>
      </c>
      <c r="DX18" s="775" t="s">
        <v>145</v>
      </c>
      <c r="DY18" s="725" t="s">
        <v>967</v>
      </c>
      <c r="DZ18" s="812" t="s">
        <v>1348</v>
      </c>
      <c r="EA18" s="727" t="s">
        <v>145</v>
      </c>
      <c r="EB18" s="729" t="s">
        <v>915</v>
      </c>
      <c r="EC18" s="726" t="s">
        <v>1161</v>
      </c>
      <c r="ED18" s="726" t="s">
        <v>149</v>
      </c>
      <c r="EE18" s="749" t="s">
        <v>976</v>
      </c>
      <c r="EF18" s="750" t="s">
        <v>977</v>
      </c>
      <c r="EG18" s="751">
        <v>6.9950669999999997</v>
      </c>
      <c r="EH18" s="752" t="s">
        <v>145</v>
      </c>
      <c r="EI18" s="726" t="s">
        <v>145</v>
      </c>
      <c r="EJ18" s="753">
        <v>250000000</v>
      </c>
      <c r="EK18" s="726" t="s">
        <v>178</v>
      </c>
      <c r="EL18" s="726" t="s">
        <v>269</v>
      </c>
      <c r="EM18" s="726" t="s">
        <v>1044</v>
      </c>
      <c r="EN18" s="726" t="s">
        <v>145</v>
      </c>
      <c r="EO18" s="726" t="s">
        <v>145</v>
      </c>
      <c r="EP18" s="726" t="s">
        <v>145</v>
      </c>
      <c r="EQ18" s="726" t="s">
        <v>145</v>
      </c>
      <c r="ER18" s="726" t="s">
        <v>145</v>
      </c>
      <c r="ES18" s="726" t="s">
        <v>145</v>
      </c>
      <c r="ET18" s="726" t="s">
        <v>162</v>
      </c>
      <c r="EU18" s="726" t="s">
        <v>145</v>
      </c>
      <c r="EV18" s="726" t="s">
        <v>145</v>
      </c>
      <c r="EW18" s="727" t="s">
        <v>145</v>
      </c>
      <c r="EX18" s="754">
        <f>IF($J18=$EZ$25,9,IF($J18=$EZ$26,10,IF($J18=$EZ$27,11,IFERROR(HLOOKUP([1]Resumo!$D$3,[1]Resumo!$D$3:$D$49,(ROW(18:18)-7)*3+2,FALSE),""))))</f>
        <v>1</v>
      </c>
      <c r="EY18" s="286"/>
      <c r="EZ18" s="287" t="s">
        <v>1162</v>
      </c>
      <c r="FB18" s="382"/>
      <c r="FG18" s="381"/>
    </row>
    <row r="19" spans="1:172" s="14" customFormat="1" ht="28.5" customHeight="1" x14ac:dyDescent="0.25">
      <c r="A19" s="725">
        <v>9</v>
      </c>
      <c r="B19" s="748" t="s">
        <v>978</v>
      </c>
      <c r="C19" s="748" t="s">
        <v>1094</v>
      </c>
      <c r="D19" s="726" t="s">
        <v>152</v>
      </c>
      <c r="E19" s="726" t="s">
        <v>176</v>
      </c>
      <c r="F19" s="726" t="s">
        <v>979</v>
      </c>
      <c r="G19" s="727" t="s">
        <v>153</v>
      </c>
      <c r="H19" s="725" t="s">
        <v>980</v>
      </c>
      <c r="I19" s="727" t="s">
        <v>144</v>
      </c>
      <c r="J19" s="729" t="s">
        <v>179</v>
      </c>
      <c r="K19" s="730" t="s">
        <v>177</v>
      </c>
      <c r="L19" s="816" t="s">
        <v>192</v>
      </c>
      <c r="M19" s="748" t="s">
        <v>981</v>
      </c>
      <c r="N19" s="756">
        <v>2017</v>
      </c>
      <c r="O19" s="757">
        <v>42977</v>
      </c>
      <c r="P19" s="757" t="s">
        <v>982</v>
      </c>
      <c r="Q19" s="726" t="s">
        <v>175</v>
      </c>
      <c r="R19" s="726" t="s">
        <v>900</v>
      </c>
      <c r="S19" s="851" t="s">
        <v>1172</v>
      </c>
      <c r="T19" s="758" t="s">
        <v>163</v>
      </c>
      <c r="U19" s="748" t="s">
        <v>1071</v>
      </c>
      <c r="V19" s="757">
        <v>43133</v>
      </c>
      <c r="W19" s="759">
        <v>43133</v>
      </c>
      <c r="X19" s="763">
        <v>43137</v>
      </c>
      <c r="Y19" s="739" t="s">
        <v>146</v>
      </c>
      <c r="Z19" s="739" t="s">
        <v>146</v>
      </c>
      <c r="AA19" s="739" t="s">
        <v>1095</v>
      </c>
      <c r="AB19" s="758" t="s">
        <v>1173</v>
      </c>
      <c r="AC19" s="739" t="s">
        <v>900</v>
      </c>
      <c r="AD19" s="762">
        <v>43242</v>
      </c>
      <c r="AE19" s="734" t="s">
        <v>162</v>
      </c>
      <c r="AF19" s="739" t="s">
        <v>1174</v>
      </c>
      <c r="AG19" s="739" t="s">
        <v>1096</v>
      </c>
      <c r="AH19" s="734" t="s">
        <v>1042</v>
      </c>
      <c r="AI19" s="801" t="s">
        <v>1175</v>
      </c>
      <c r="AJ19" s="726" t="s">
        <v>147</v>
      </c>
      <c r="AK19" s="740">
        <v>43137</v>
      </c>
      <c r="AL19" s="740">
        <v>43159</v>
      </c>
      <c r="AM19" s="726" t="s">
        <v>148</v>
      </c>
      <c r="AN19" s="732">
        <v>20</v>
      </c>
      <c r="AO19" s="852" t="s">
        <v>162</v>
      </c>
      <c r="AP19" s="743" t="s">
        <v>161</v>
      </c>
      <c r="AQ19" s="743" t="s">
        <v>164</v>
      </c>
      <c r="AR19" s="798" t="s">
        <v>145</v>
      </c>
      <c r="AS19" s="799"/>
      <c r="AT19" s="800" t="s">
        <v>145</v>
      </c>
      <c r="AU19" s="800" t="s">
        <v>145</v>
      </c>
      <c r="AV19" s="800" t="s">
        <v>145</v>
      </c>
      <c r="AW19" s="800" t="s">
        <v>145</v>
      </c>
      <c r="AX19" s="800" t="s">
        <v>145</v>
      </c>
      <c r="AY19" s="800" t="s">
        <v>145</v>
      </c>
      <c r="AZ19" s="800" t="s">
        <v>145</v>
      </c>
      <c r="BA19" s="800" t="s">
        <v>145</v>
      </c>
      <c r="BB19" s="800" t="s">
        <v>145</v>
      </c>
      <c r="BC19" s="800" t="s">
        <v>145</v>
      </c>
      <c r="BD19" s="800" t="s">
        <v>145</v>
      </c>
      <c r="BE19" s="798"/>
      <c r="BF19" s="799"/>
      <c r="BG19" s="800" t="s">
        <v>145</v>
      </c>
      <c r="BH19" s="800" t="s">
        <v>145</v>
      </c>
      <c r="BI19" s="800" t="s">
        <v>145</v>
      </c>
      <c r="BJ19" s="800" t="s">
        <v>145</v>
      </c>
      <c r="BK19" s="800" t="s">
        <v>145</v>
      </c>
      <c r="BL19" s="800" t="s">
        <v>145</v>
      </c>
      <c r="BM19" s="800" t="s">
        <v>145</v>
      </c>
      <c r="BN19" s="800" t="s">
        <v>145</v>
      </c>
      <c r="BO19" s="800" t="s">
        <v>145</v>
      </c>
      <c r="BP19" s="800" t="s">
        <v>145</v>
      </c>
      <c r="BQ19" s="798"/>
      <c r="BR19" s="799"/>
      <c r="BS19" s="800" t="s">
        <v>145</v>
      </c>
      <c r="BT19" s="800" t="s">
        <v>145</v>
      </c>
      <c r="BU19" s="800" t="s">
        <v>145</v>
      </c>
      <c r="BV19" s="800" t="s">
        <v>145</v>
      </c>
      <c r="BW19" s="800" t="s">
        <v>145</v>
      </c>
      <c r="BX19" s="800" t="s">
        <v>145</v>
      </c>
      <c r="BY19" s="800" t="s">
        <v>145</v>
      </c>
      <c r="BZ19" s="800" t="s">
        <v>145</v>
      </c>
      <c r="CA19" s="800" t="s">
        <v>145</v>
      </c>
      <c r="CB19" s="800" t="s">
        <v>145</v>
      </c>
      <c r="CC19" s="767" t="s">
        <v>145</v>
      </c>
      <c r="CD19" s="767" t="s">
        <v>145</v>
      </c>
      <c r="CE19" s="767" t="s">
        <v>145</v>
      </c>
      <c r="CF19" s="767" t="s">
        <v>145</v>
      </c>
      <c r="CG19" s="767" t="s">
        <v>145</v>
      </c>
      <c r="CH19" s="767" t="s">
        <v>145</v>
      </c>
      <c r="CI19" s="767" t="s">
        <v>145</v>
      </c>
      <c r="CJ19" s="767" t="s">
        <v>145</v>
      </c>
      <c r="CK19" s="767" t="s">
        <v>145</v>
      </c>
      <c r="CL19" s="767" t="s">
        <v>145</v>
      </c>
      <c r="CM19" s="767" t="s">
        <v>145</v>
      </c>
      <c r="CN19" s="767" t="s">
        <v>145</v>
      </c>
      <c r="CO19" s="767" t="s">
        <v>145</v>
      </c>
      <c r="CP19" s="767" t="s">
        <v>145</v>
      </c>
      <c r="CQ19" s="767" t="s">
        <v>145</v>
      </c>
      <c r="CR19" s="767" t="s">
        <v>145</v>
      </c>
      <c r="CS19" s="767" t="s">
        <v>145</v>
      </c>
      <c r="CT19" s="767" t="s">
        <v>145</v>
      </c>
      <c r="CU19" s="775" t="s">
        <v>145</v>
      </c>
      <c r="CV19" s="774" t="s">
        <v>145</v>
      </c>
      <c r="CW19" s="767" t="s">
        <v>145</v>
      </c>
      <c r="CX19" s="767" t="s">
        <v>145</v>
      </c>
      <c r="CY19" s="767" t="s">
        <v>145</v>
      </c>
      <c r="CZ19" s="767" t="s">
        <v>145</v>
      </c>
      <c r="DA19" s="767" t="s">
        <v>145</v>
      </c>
      <c r="DB19" s="767" t="s">
        <v>145</v>
      </c>
      <c r="DC19" s="767" t="s">
        <v>145</v>
      </c>
      <c r="DD19" s="767" t="s">
        <v>145</v>
      </c>
      <c r="DE19" s="767" t="s">
        <v>145</v>
      </c>
      <c r="DF19" s="767" t="s">
        <v>145</v>
      </c>
      <c r="DG19" s="767" t="s">
        <v>145</v>
      </c>
      <c r="DH19" s="775" t="s">
        <v>145</v>
      </c>
      <c r="DI19" s="774" t="s">
        <v>145</v>
      </c>
      <c r="DJ19" s="767" t="s">
        <v>145</v>
      </c>
      <c r="DK19" s="767" t="s">
        <v>145</v>
      </c>
      <c r="DL19" s="767" t="s">
        <v>145</v>
      </c>
      <c r="DM19" s="767" t="s">
        <v>145</v>
      </c>
      <c r="DN19" s="767" t="s">
        <v>145</v>
      </c>
      <c r="DO19" s="767" t="s">
        <v>145</v>
      </c>
      <c r="DP19" s="767" t="s">
        <v>145</v>
      </c>
      <c r="DQ19" s="767" t="s">
        <v>145</v>
      </c>
      <c r="DR19" s="775" t="s">
        <v>145</v>
      </c>
      <c r="DS19" s="774" t="s">
        <v>145</v>
      </c>
      <c r="DT19" s="767" t="s">
        <v>145</v>
      </c>
      <c r="DU19" s="767" t="s">
        <v>145</v>
      </c>
      <c r="DV19" s="767" t="s">
        <v>145</v>
      </c>
      <c r="DW19" s="767" t="s">
        <v>145</v>
      </c>
      <c r="DX19" s="775" t="s">
        <v>145</v>
      </c>
      <c r="DY19" s="725" t="s">
        <v>145</v>
      </c>
      <c r="DZ19" s="748" t="s">
        <v>1349</v>
      </c>
      <c r="EA19" s="727" t="s">
        <v>145</v>
      </c>
      <c r="EB19" s="729" t="s">
        <v>171</v>
      </c>
      <c r="EC19" s="726" t="s">
        <v>145</v>
      </c>
      <c r="ED19" s="726" t="s">
        <v>149</v>
      </c>
      <c r="EE19" s="749" t="s">
        <v>983</v>
      </c>
      <c r="EF19" s="750" t="s">
        <v>984</v>
      </c>
      <c r="EG19" s="751">
        <v>26.855046999999995</v>
      </c>
      <c r="EH19" s="752" t="s">
        <v>145</v>
      </c>
      <c r="EI19" s="726" t="s">
        <v>145</v>
      </c>
      <c r="EJ19" s="753">
        <v>600000000</v>
      </c>
      <c r="EK19" s="726" t="s">
        <v>178</v>
      </c>
      <c r="EL19" s="726" t="s">
        <v>145</v>
      </c>
      <c r="EM19" s="726" t="s">
        <v>145</v>
      </c>
      <c r="EN19" s="726" t="s">
        <v>145</v>
      </c>
      <c r="EO19" s="726" t="s">
        <v>145</v>
      </c>
      <c r="EP19" s="726" t="s">
        <v>145</v>
      </c>
      <c r="EQ19" s="726" t="s">
        <v>145</v>
      </c>
      <c r="ER19" s="726" t="s">
        <v>145</v>
      </c>
      <c r="ES19" s="726" t="s">
        <v>145</v>
      </c>
      <c r="ET19" s="726" t="s">
        <v>145</v>
      </c>
      <c r="EU19" s="726" t="s">
        <v>145</v>
      </c>
      <c r="EV19" s="726" t="s">
        <v>145</v>
      </c>
      <c r="EW19" s="727" t="s">
        <v>145</v>
      </c>
      <c r="EX19" s="754">
        <f>IF($J19=$EZ$25,9,IF($J19=$EZ$26,10,IF($J19=$EZ$27,11,IFERROR(HLOOKUP([1]Resumo!$D$3,[1]Resumo!$D$3:$D$49,(ROW(19:19)-7)*3+2,FALSE),""))))</f>
        <v>1</v>
      </c>
      <c r="EY19" s="286"/>
      <c r="EZ19" s="287" t="s">
        <v>1176</v>
      </c>
      <c r="FA19" s="383"/>
      <c r="FB19" s="292"/>
      <c r="FG19" s="381"/>
    </row>
    <row r="20" spans="1:172" s="14" customFormat="1" ht="77.25" customHeight="1" thickBot="1" x14ac:dyDescent="0.3">
      <c r="A20" s="725">
        <v>10</v>
      </c>
      <c r="B20" s="748" t="s">
        <v>181</v>
      </c>
      <c r="C20" s="748" t="s">
        <v>182</v>
      </c>
      <c r="D20" s="726" t="s">
        <v>141</v>
      </c>
      <c r="E20" s="726" t="s">
        <v>176</v>
      </c>
      <c r="F20" s="726" t="s">
        <v>143</v>
      </c>
      <c r="G20" s="727" t="s">
        <v>183</v>
      </c>
      <c r="H20" s="853" t="s">
        <v>184</v>
      </c>
      <c r="I20" s="727" t="s">
        <v>144</v>
      </c>
      <c r="J20" s="729" t="s">
        <v>179</v>
      </c>
      <c r="K20" s="730" t="s">
        <v>177</v>
      </c>
      <c r="L20" s="854" t="s">
        <v>1350</v>
      </c>
      <c r="M20" s="748" t="s">
        <v>1351</v>
      </c>
      <c r="N20" s="756">
        <v>2017</v>
      </c>
      <c r="O20" s="757">
        <v>42951</v>
      </c>
      <c r="P20" s="748" t="s">
        <v>145</v>
      </c>
      <c r="Q20" s="726" t="s">
        <v>175</v>
      </c>
      <c r="R20" s="726" t="s">
        <v>900</v>
      </c>
      <c r="S20" s="726" t="s">
        <v>161</v>
      </c>
      <c r="T20" s="758" t="s">
        <v>163</v>
      </c>
      <c r="U20" s="748" t="s">
        <v>1071</v>
      </c>
      <c r="V20" s="748" t="s">
        <v>145</v>
      </c>
      <c r="W20" s="759">
        <v>43241</v>
      </c>
      <c r="X20" s="760">
        <v>43242</v>
      </c>
      <c r="Y20" s="739" t="s">
        <v>146</v>
      </c>
      <c r="Z20" s="739" t="s">
        <v>1177</v>
      </c>
      <c r="AA20" s="855" t="s">
        <v>1095</v>
      </c>
      <c r="AB20" s="856" t="s">
        <v>1173</v>
      </c>
      <c r="AC20" s="739" t="s">
        <v>900</v>
      </c>
      <c r="AD20" s="857">
        <v>43242</v>
      </c>
      <c r="AE20" s="771" t="s">
        <v>162</v>
      </c>
      <c r="AF20" s="739" t="s">
        <v>1174</v>
      </c>
      <c r="AG20" s="801" t="s">
        <v>985</v>
      </c>
      <c r="AH20" s="734" t="s">
        <v>1042</v>
      </c>
      <c r="AI20" s="739" t="s">
        <v>986</v>
      </c>
      <c r="AJ20" s="726" t="s">
        <v>147</v>
      </c>
      <c r="AK20" s="740">
        <v>43168</v>
      </c>
      <c r="AL20" s="740">
        <v>43189</v>
      </c>
      <c r="AM20" s="726" t="s">
        <v>148</v>
      </c>
      <c r="AN20" s="726">
        <v>5</v>
      </c>
      <c r="AO20" s="726" t="s">
        <v>162</v>
      </c>
      <c r="AP20" s="757" t="s">
        <v>987</v>
      </c>
      <c r="AQ20" s="814" t="s">
        <v>988</v>
      </c>
      <c r="AR20" s="858" t="s">
        <v>145</v>
      </c>
      <c r="AS20" s="774" t="s">
        <v>145</v>
      </c>
      <c r="AT20" s="767" t="s">
        <v>145</v>
      </c>
      <c r="AU20" s="767" t="s">
        <v>145</v>
      </c>
      <c r="AV20" s="767" t="s">
        <v>145</v>
      </c>
      <c r="AW20" s="767" t="s">
        <v>145</v>
      </c>
      <c r="AX20" s="767" t="s">
        <v>145</v>
      </c>
      <c r="AY20" s="767" t="s">
        <v>145</v>
      </c>
      <c r="AZ20" s="767" t="s">
        <v>145</v>
      </c>
      <c r="BA20" s="767" t="s">
        <v>145</v>
      </c>
      <c r="BB20" s="767" t="s">
        <v>145</v>
      </c>
      <c r="BC20" s="767" t="s">
        <v>145</v>
      </c>
      <c r="BD20" s="767" t="s">
        <v>145</v>
      </c>
      <c r="BE20" s="775" t="s">
        <v>145</v>
      </c>
      <c r="BF20" s="774"/>
      <c r="BG20" s="767" t="s">
        <v>145</v>
      </c>
      <c r="BH20" s="767" t="s">
        <v>145</v>
      </c>
      <c r="BI20" s="767" t="s">
        <v>145</v>
      </c>
      <c r="BJ20" s="767" t="s">
        <v>145</v>
      </c>
      <c r="BK20" s="767" t="s">
        <v>145</v>
      </c>
      <c r="BL20" s="767" t="s">
        <v>145</v>
      </c>
      <c r="BM20" s="767" t="s">
        <v>145</v>
      </c>
      <c r="BN20" s="767" t="s">
        <v>145</v>
      </c>
      <c r="BO20" s="767" t="s">
        <v>145</v>
      </c>
      <c r="BP20" s="767" t="s">
        <v>145</v>
      </c>
      <c r="BQ20" s="775"/>
      <c r="BR20" s="774"/>
      <c r="BS20" s="767" t="s">
        <v>145</v>
      </c>
      <c r="BT20" s="767" t="s">
        <v>145</v>
      </c>
      <c r="BU20" s="767" t="s">
        <v>145</v>
      </c>
      <c r="BV20" s="767" t="s">
        <v>145</v>
      </c>
      <c r="BW20" s="767" t="s">
        <v>145</v>
      </c>
      <c r="BX20" s="767" t="s">
        <v>145</v>
      </c>
      <c r="BY20" s="767" t="s">
        <v>145</v>
      </c>
      <c r="BZ20" s="767" t="s">
        <v>145</v>
      </c>
      <c r="CA20" s="767" t="s">
        <v>145</v>
      </c>
      <c r="CB20" s="767" t="s">
        <v>145</v>
      </c>
      <c r="CC20" s="767" t="s">
        <v>145</v>
      </c>
      <c r="CD20" s="767" t="s">
        <v>145</v>
      </c>
      <c r="CE20" s="767" t="s">
        <v>145</v>
      </c>
      <c r="CF20" s="767" t="s">
        <v>145</v>
      </c>
      <c r="CG20" s="767" t="s">
        <v>145</v>
      </c>
      <c r="CH20" s="767" t="s">
        <v>145</v>
      </c>
      <c r="CI20" s="767" t="s">
        <v>145</v>
      </c>
      <c r="CJ20" s="767" t="s">
        <v>145</v>
      </c>
      <c r="CK20" s="767" t="s">
        <v>145</v>
      </c>
      <c r="CL20" s="767" t="s">
        <v>145</v>
      </c>
      <c r="CM20" s="767" t="s">
        <v>145</v>
      </c>
      <c r="CN20" s="767" t="s">
        <v>145</v>
      </c>
      <c r="CO20" s="767" t="s">
        <v>145</v>
      </c>
      <c r="CP20" s="767" t="s">
        <v>145</v>
      </c>
      <c r="CQ20" s="767" t="s">
        <v>145</v>
      </c>
      <c r="CR20" s="767" t="s">
        <v>145</v>
      </c>
      <c r="CS20" s="767" t="s">
        <v>145</v>
      </c>
      <c r="CT20" s="767" t="s">
        <v>145</v>
      </c>
      <c r="CU20" s="775" t="s">
        <v>145</v>
      </c>
      <c r="CV20" s="774" t="s">
        <v>145</v>
      </c>
      <c r="CW20" s="767" t="s">
        <v>145</v>
      </c>
      <c r="CX20" s="767" t="s">
        <v>145</v>
      </c>
      <c r="CY20" s="767" t="s">
        <v>145</v>
      </c>
      <c r="CZ20" s="767" t="s">
        <v>145</v>
      </c>
      <c r="DA20" s="767" t="s">
        <v>145</v>
      </c>
      <c r="DB20" s="767" t="s">
        <v>145</v>
      </c>
      <c r="DC20" s="767" t="s">
        <v>145</v>
      </c>
      <c r="DD20" s="767" t="s">
        <v>145</v>
      </c>
      <c r="DE20" s="767" t="s">
        <v>145</v>
      </c>
      <c r="DF20" s="767" t="s">
        <v>145</v>
      </c>
      <c r="DG20" s="767" t="s">
        <v>145</v>
      </c>
      <c r="DH20" s="775" t="s">
        <v>145</v>
      </c>
      <c r="DI20" s="774" t="s">
        <v>145</v>
      </c>
      <c r="DJ20" s="767" t="s">
        <v>145</v>
      </c>
      <c r="DK20" s="767" t="s">
        <v>145</v>
      </c>
      <c r="DL20" s="767" t="s">
        <v>145</v>
      </c>
      <c r="DM20" s="767" t="s">
        <v>145</v>
      </c>
      <c r="DN20" s="767" t="s">
        <v>145</v>
      </c>
      <c r="DO20" s="767" t="s">
        <v>145</v>
      </c>
      <c r="DP20" s="767" t="s">
        <v>145</v>
      </c>
      <c r="DQ20" s="767" t="s">
        <v>145</v>
      </c>
      <c r="DR20" s="775" t="s">
        <v>145</v>
      </c>
      <c r="DS20" s="774" t="s">
        <v>145</v>
      </c>
      <c r="DT20" s="767" t="s">
        <v>145</v>
      </c>
      <c r="DU20" s="767" t="s">
        <v>145</v>
      </c>
      <c r="DV20" s="767" t="s">
        <v>145</v>
      </c>
      <c r="DW20" s="767" t="s">
        <v>145</v>
      </c>
      <c r="DX20" s="775" t="s">
        <v>145</v>
      </c>
      <c r="DY20" s="725" t="s">
        <v>145</v>
      </c>
      <c r="DZ20" s="859" t="s">
        <v>1352</v>
      </c>
      <c r="EA20" s="730"/>
      <c r="EB20" s="729" t="s">
        <v>185</v>
      </c>
      <c r="EC20" s="726" t="s">
        <v>145</v>
      </c>
      <c r="ED20" s="726" t="s">
        <v>149</v>
      </c>
      <c r="EE20" s="749" t="s">
        <v>186</v>
      </c>
      <c r="EF20" s="750" t="s">
        <v>187</v>
      </c>
      <c r="EG20" s="751">
        <v>15.168763</v>
      </c>
      <c r="EH20" s="752" t="s">
        <v>145</v>
      </c>
      <c r="EI20" s="726" t="s">
        <v>145</v>
      </c>
      <c r="EJ20" s="753">
        <v>50000000</v>
      </c>
      <c r="EK20" s="726" t="s">
        <v>178</v>
      </c>
      <c r="EL20" s="726" t="s">
        <v>145</v>
      </c>
      <c r="EM20" s="726" t="s">
        <v>145</v>
      </c>
      <c r="EN20" s="726" t="s">
        <v>145</v>
      </c>
      <c r="EO20" s="726" t="s">
        <v>145</v>
      </c>
      <c r="EP20" s="726" t="s">
        <v>145</v>
      </c>
      <c r="EQ20" s="726" t="s">
        <v>145</v>
      </c>
      <c r="ER20" s="726" t="s">
        <v>145</v>
      </c>
      <c r="ES20" s="726" t="s">
        <v>145</v>
      </c>
      <c r="ET20" s="726" t="s">
        <v>145</v>
      </c>
      <c r="EU20" s="726" t="s">
        <v>145</v>
      </c>
      <c r="EV20" s="726" t="s">
        <v>145</v>
      </c>
      <c r="EW20" s="727" t="s">
        <v>145</v>
      </c>
      <c r="EX20" s="754">
        <f>IF($J20=$EZ$25,9,IF($J20=$EZ$26,10,IF($J20=$EZ$27,11,IFERROR(HLOOKUP([1]Resumo!$D$3,[1]Resumo!$D$3:$D$49,(ROW(20:20)-7)*3+2,FALSE),""))))</f>
        <v>8</v>
      </c>
      <c r="EY20" s="286"/>
      <c r="EZ20" s="287" t="s">
        <v>989</v>
      </c>
      <c r="FA20" s="383"/>
      <c r="FB20" s="379"/>
      <c r="FD20" s="14" t="s">
        <v>1178</v>
      </c>
      <c r="FG20" s="381"/>
    </row>
    <row r="21" spans="1:172" s="14" customFormat="1" ht="33" customHeight="1" thickTop="1" thickBot="1" x14ac:dyDescent="0.3">
      <c r="A21" s="725">
        <v>11</v>
      </c>
      <c r="B21" s="726" t="s">
        <v>1163</v>
      </c>
      <c r="C21" s="726" t="s">
        <v>990</v>
      </c>
      <c r="D21" s="726" t="s">
        <v>141</v>
      </c>
      <c r="E21" s="748" t="s">
        <v>991</v>
      </c>
      <c r="F21" s="726" t="s">
        <v>143</v>
      </c>
      <c r="G21" s="727" t="s">
        <v>183</v>
      </c>
      <c r="H21" s="853" t="s">
        <v>992</v>
      </c>
      <c r="I21" s="776" t="s">
        <v>919</v>
      </c>
      <c r="J21" s="729" t="s">
        <v>914</v>
      </c>
      <c r="K21" s="730" t="s">
        <v>177</v>
      </c>
      <c r="L21" s="729" t="s">
        <v>921</v>
      </c>
      <c r="M21" s="860" t="s">
        <v>145</v>
      </c>
      <c r="N21" s="732">
        <v>2017</v>
      </c>
      <c r="O21" s="861"/>
      <c r="P21" s="726" t="s">
        <v>146</v>
      </c>
      <c r="Q21" s="726" t="s">
        <v>146</v>
      </c>
      <c r="R21" s="726" t="s">
        <v>146</v>
      </c>
      <c r="S21" s="726" t="s">
        <v>146</v>
      </c>
      <c r="T21" s="852" t="s">
        <v>155</v>
      </c>
      <c r="U21" s="752" t="s">
        <v>1152</v>
      </c>
      <c r="V21" s="752" t="s">
        <v>145</v>
      </c>
      <c r="W21" s="798">
        <v>43270</v>
      </c>
      <c r="X21" s="799">
        <v>43270</v>
      </c>
      <c r="Y21" s="862" t="s">
        <v>145</v>
      </c>
      <c r="Z21" s="863" t="s">
        <v>145</v>
      </c>
      <c r="AA21" s="864" t="s">
        <v>1239</v>
      </c>
      <c r="AB21" s="865" t="s">
        <v>145</v>
      </c>
      <c r="AC21" s="866" t="s">
        <v>145</v>
      </c>
      <c r="AD21" s="864">
        <v>43270</v>
      </c>
      <c r="AE21" s="867" t="s">
        <v>1437</v>
      </c>
      <c r="AF21" s="868" t="s">
        <v>145</v>
      </c>
      <c r="AG21" s="862" t="s">
        <v>145</v>
      </c>
      <c r="AH21" s="862" t="s">
        <v>145</v>
      </c>
      <c r="AI21" s="862" t="s">
        <v>145</v>
      </c>
      <c r="AJ21" s="767" t="s">
        <v>145</v>
      </c>
      <c r="AK21" s="767" t="s">
        <v>145</v>
      </c>
      <c r="AL21" s="767" t="s">
        <v>145</v>
      </c>
      <c r="AM21" s="767" t="s">
        <v>145</v>
      </c>
      <c r="AN21" s="767" t="s">
        <v>145</v>
      </c>
      <c r="AO21" s="767" t="s">
        <v>145</v>
      </c>
      <c r="AP21" s="767" t="s">
        <v>145</v>
      </c>
      <c r="AQ21" s="767" t="s">
        <v>145</v>
      </c>
      <c r="AR21" s="798" t="s">
        <v>145</v>
      </c>
      <c r="AS21" s="774" t="s">
        <v>145</v>
      </c>
      <c r="AT21" s="767" t="s">
        <v>145</v>
      </c>
      <c r="AU21" s="767" t="s">
        <v>145</v>
      </c>
      <c r="AV21" s="767" t="s">
        <v>145</v>
      </c>
      <c r="AW21" s="767" t="s">
        <v>145</v>
      </c>
      <c r="AX21" s="767" t="s">
        <v>145</v>
      </c>
      <c r="AY21" s="767" t="s">
        <v>145</v>
      </c>
      <c r="AZ21" s="767" t="s">
        <v>145</v>
      </c>
      <c r="BA21" s="767" t="s">
        <v>145</v>
      </c>
      <c r="BB21" s="767" t="s">
        <v>145</v>
      </c>
      <c r="BC21" s="767" t="s">
        <v>145</v>
      </c>
      <c r="BD21" s="767" t="s">
        <v>145</v>
      </c>
      <c r="BE21" s="775" t="s">
        <v>145</v>
      </c>
      <c r="BF21" s="774"/>
      <c r="BG21" s="767" t="s">
        <v>145</v>
      </c>
      <c r="BH21" s="767" t="s">
        <v>145</v>
      </c>
      <c r="BI21" s="767" t="s">
        <v>145</v>
      </c>
      <c r="BJ21" s="767" t="s">
        <v>145</v>
      </c>
      <c r="BK21" s="767" t="s">
        <v>145</v>
      </c>
      <c r="BL21" s="767" t="s">
        <v>145</v>
      </c>
      <c r="BM21" s="767" t="s">
        <v>145</v>
      </c>
      <c r="BN21" s="767" t="s">
        <v>145</v>
      </c>
      <c r="BO21" s="767" t="s">
        <v>145</v>
      </c>
      <c r="BP21" s="767" t="s">
        <v>145</v>
      </c>
      <c r="BQ21" s="775"/>
      <c r="BR21" s="774"/>
      <c r="BS21" s="767" t="s">
        <v>145</v>
      </c>
      <c r="BT21" s="767" t="s">
        <v>145</v>
      </c>
      <c r="BU21" s="767" t="s">
        <v>145</v>
      </c>
      <c r="BV21" s="767" t="s">
        <v>145</v>
      </c>
      <c r="BW21" s="767" t="s">
        <v>145</v>
      </c>
      <c r="BX21" s="767" t="s">
        <v>145</v>
      </c>
      <c r="BY21" s="767" t="s">
        <v>145</v>
      </c>
      <c r="BZ21" s="767" t="s">
        <v>145</v>
      </c>
      <c r="CA21" s="767" t="s">
        <v>145</v>
      </c>
      <c r="CB21" s="767" t="s">
        <v>145</v>
      </c>
      <c r="CC21" s="800" t="s">
        <v>145</v>
      </c>
      <c r="CD21" s="800" t="s">
        <v>145</v>
      </c>
      <c r="CE21" s="800" t="s">
        <v>145</v>
      </c>
      <c r="CF21" s="800" t="s">
        <v>145</v>
      </c>
      <c r="CG21" s="800" t="s">
        <v>145</v>
      </c>
      <c r="CH21" s="800" t="s">
        <v>145</v>
      </c>
      <c r="CI21" s="800" t="s">
        <v>145</v>
      </c>
      <c r="CJ21" s="800" t="s">
        <v>145</v>
      </c>
      <c r="CK21" s="800" t="s">
        <v>145</v>
      </c>
      <c r="CL21" s="800" t="s">
        <v>145</v>
      </c>
      <c r="CM21" s="800" t="s">
        <v>145</v>
      </c>
      <c r="CN21" s="800" t="s">
        <v>145</v>
      </c>
      <c r="CO21" s="800" t="s">
        <v>145</v>
      </c>
      <c r="CP21" s="800" t="s">
        <v>145</v>
      </c>
      <c r="CQ21" s="800" t="s">
        <v>145</v>
      </c>
      <c r="CR21" s="800" t="s">
        <v>145</v>
      </c>
      <c r="CS21" s="800" t="s">
        <v>145</v>
      </c>
      <c r="CT21" s="800" t="s">
        <v>145</v>
      </c>
      <c r="CU21" s="798" t="s">
        <v>145</v>
      </c>
      <c r="CV21" s="799" t="s">
        <v>145</v>
      </c>
      <c r="CW21" s="800" t="s">
        <v>145</v>
      </c>
      <c r="CX21" s="800" t="s">
        <v>145</v>
      </c>
      <c r="CY21" s="800" t="s">
        <v>145</v>
      </c>
      <c r="CZ21" s="800" t="s">
        <v>145</v>
      </c>
      <c r="DA21" s="800" t="s">
        <v>145</v>
      </c>
      <c r="DB21" s="800" t="s">
        <v>145</v>
      </c>
      <c r="DC21" s="800" t="s">
        <v>145</v>
      </c>
      <c r="DD21" s="800" t="s">
        <v>145</v>
      </c>
      <c r="DE21" s="800" t="s">
        <v>145</v>
      </c>
      <c r="DF21" s="800" t="s">
        <v>145</v>
      </c>
      <c r="DG21" s="800" t="s">
        <v>145</v>
      </c>
      <c r="DH21" s="798" t="s">
        <v>145</v>
      </c>
      <c r="DI21" s="799" t="s">
        <v>145</v>
      </c>
      <c r="DJ21" s="800" t="s">
        <v>145</v>
      </c>
      <c r="DK21" s="800" t="s">
        <v>145</v>
      </c>
      <c r="DL21" s="800" t="s">
        <v>145</v>
      </c>
      <c r="DM21" s="800" t="s">
        <v>145</v>
      </c>
      <c r="DN21" s="800" t="s">
        <v>145</v>
      </c>
      <c r="DO21" s="800" t="s">
        <v>145</v>
      </c>
      <c r="DP21" s="800" t="s">
        <v>145</v>
      </c>
      <c r="DQ21" s="800" t="s">
        <v>145</v>
      </c>
      <c r="DR21" s="798" t="s">
        <v>145</v>
      </c>
      <c r="DS21" s="799" t="s">
        <v>145</v>
      </c>
      <c r="DT21" s="800" t="s">
        <v>145</v>
      </c>
      <c r="DU21" s="800" t="s">
        <v>145</v>
      </c>
      <c r="DV21" s="800" t="s">
        <v>145</v>
      </c>
      <c r="DW21" s="800" t="s">
        <v>145</v>
      </c>
      <c r="DX21" s="798" t="s">
        <v>145</v>
      </c>
      <c r="DY21" s="845" t="s">
        <v>145</v>
      </c>
      <c r="DZ21" s="846" t="s">
        <v>1586</v>
      </c>
      <c r="EA21" s="847" t="s">
        <v>145</v>
      </c>
      <c r="EB21" s="729" t="s">
        <v>896</v>
      </c>
      <c r="EC21" s="726" t="s">
        <v>145</v>
      </c>
      <c r="ED21" s="726" t="s">
        <v>149</v>
      </c>
      <c r="EE21" s="749" t="s">
        <v>993</v>
      </c>
      <c r="EF21" s="750" t="s">
        <v>994</v>
      </c>
      <c r="EG21" s="751">
        <v>1818.21513</v>
      </c>
      <c r="EH21" s="752" t="s">
        <v>145</v>
      </c>
      <c r="EI21" s="726" t="s">
        <v>145</v>
      </c>
      <c r="EJ21" s="753" t="s">
        <v>995</v>
      </c>
      <c r="EK21" s="726" t="s">
        <v>178</v>
      </c>
      <c r="EL21" s="726" t="s">
        <v>145</v>
      </c>
      <c r="EM21" s="726" t="s">
        <v>145</v>
      </c>
      <c r="EN21" s="726" t="s">
        <v>145</v>
      </c>
      <c r="EO21" s="726" t="s">
        <v>145</v>
      </c>
      <c r="EP21" s="726" t="s">
        <v>145</v>
      </c>
      <c r="EQ21" s="726" t="s">
        <v>145</v>
      </c>
      <c r="ER21" s="726" t="s">
        <v>145</v>
      </c>
      <c r="ES21" s="726" t="s">
        <v>145</v>
      </c>
      <c r="ET21" s="726" t="s">
        <v>145</v>
      </c>
      <c r="EU21" s="726" t="s">
        <v>145</v>
      </c>
      <c r="EV21" s="726" t="s">
        <v>145</v>
      </c>
      <c r="EW21" s="727" t="s">
        <v>145</v>
      </c>
      <c r="EX21" s="754">
        <f>IF($J21=$EZ$25,9,IF($J21=$EZ$26,10,IF($J21=$EZ$27,11,IFERROR(HLOOKUP([1]Resumo!$D$3,[1]Resumo!$D$3:$D$49,(ROW(21:21)-7)*3+2,FALSE),""))))</f>
        <v>5</v>
      </c>
      <c r="EY21" s="286"/>
      <c r="EZ21" s="287" t="s">
        <v>996</v>
      </c>
      <c r="FA21" s="383"/>
      <c r="FB21" s="379"/>
    </row>
    <row r="22" spans="1:172" s="14" customFormat="1" ht="31.5" customHeight="1" thickTop="1" thickBot="1" x14ac:dyDescent="0.3">
      <c r="A22" s="725">
        <v>12</v>
      </c>
      <c r="B22" s="726" t="s">
        <v>997</v>
      </c>
      <c r="C22" s="726" t="s">
        <v>917</v>
      </c>
      <c r="D22" s="726" t="s">
        <v>141</v>
      </c>
      <c r="E22" s="748" t="s">
        <v>991</v>
      </c>
      <c r="F22" s="726" t="s">
        <v>143</v>
      </c>
      <c r="G22" s="727" t="s">
        <v>183</v>
      </c>
      <c r="H22" s="869" t="s">
        <v>145</v>
      </c>
      <c r="I22" s="727" t="s">
        <v>919</v>
      </c>
      <c r="J22" s="729" t="s">
        <v>914</v>
      </c>
      <c r="K22" s="730" t="s">
        <v>177</v>
      </c>
      <c r="L22" s="729" t="s">
        <v>921</v>
      </c>
      <c r="M22" s="870" t="s">
        <v>145</v>
      </c>
      <c r="N22" s="732">
        <v>2018</v>
      </c>
      <c r="O22" s="861"/>
      <c r="P22" s="726" t="s">
        <v>146</v>
      </c>
      <c r="Q22" s="726" t="s">
        <v>146</v>
      </c>
      <c r="R22" s="726" t="s">
        <v>146</v>
      </c>
      <c r="S22" s="726" t="s">
        <v>146</v>
      </c>
      <c r="T22" s="852" t="s">
        <v>155</v>
      </c>
      <c r="U22" s="752" t="s">
        <v>1146</v>
      </c>
      <c r="V22" s="752" t="s">
        <v>145</v>
      </c>
      <c r="W22" s="775" t="s">
        <v>145</v>
      </c>
      <c r="X22" s="774" t="s">
        <v>145</v>
      </c>
      <c r="Y22" s="862" t="s">
        <v>145</v>
      </c>
      <c r="Z22" s="862" t="s">
        <v>145</v>
      </c>
      <c r="AA22" s="871" t="s">
        <v>145</v>
      </c>
      <c r="AB22" s="871" t="s">
        <v>145</v>
      </c>
      <c r="AC22" s="862" t="s">
        <v>145</v>
      </c>
      <c r="AD22" s="871" t="s">
        <v>145</v>
      </c>
      <c r="AE22" s="871" t="s">
        <v>145</v>
      </c>
      <c r="AF22" s="862" t="s">
        <v>145</v>
      </c>
      <c r="AG22" s="862" t="s">
        <v>145</v>
      </c>
      <c r="AH22" s="862" t="s">
        <v>145</v>
      </c>
      <c r="AI22" s="862" t="s">
        <v>145</v>
      </c>
      <c r="AJ22" s="767" t="s">
        <v>145</v>
      </c>
      <c r="AK22" s="767" t="s">
        <v>145</v>
      </c>
      <c r="AL22" s="767" t="s">
        <v>145</v>
      </c>
      <c r="AM22" s="767" t="s">
        <v>145</v>
      </c>
      <c r="AN22" s="767" t="s">
        <v>145</v>
      </c>
      <c r="AO22" s="767" t="s">
        <v>145</v>
      </c>
      <c r="AP22" s="767" t="s">
        <v>145</v>
      </c>
      <c r="AQ22" s="767" t="s">
        <v>145</v>
      </c>
      <c r="AR22" s="798" t="s">
        <v>145</v>
      </c>
      <c r="AS22" s="774" t="s">
        <v>145</v>
      </c>
      <c r="AT22" s="767" t="s">
        <v>145</v>
      </c>
      <c r="AU22" s="767" t="s">
        <v>145</v>
      </c>
      <c r="AV22" s="767" t="s">
        <v>145</v>
      </c>
      <c r="AW22" s="767" t="s">
        <v>145</v>
      </c>
      <c r="AX22" s="767" t="s">
        <v>145</v>
      </c>
      <c r="AY22" s="767" t="s">
        <v>145</v>
      </c>
      <c r="AZ22" s="767" t="s">
        <v>145</v>
      </c>
      <c r="BA22" s="767" t="s">
        <v>145</v>
      </c>
      <c r="BB22" s="767" t="s">
        <v>145</v>
      </c>
      <c r="BC22" s="767" t="s">
        <v>145</v>
      </c>
      <c r="BD22" s="767" t="s">
        <v>145</v>
      </c>
      <c r="BE22" s="775" t="s">
        <v>145</v>
      </c>
      <c r="BF22" s="774"/>
      <c r="BG22" s="767" t="s">
        <v>145</v>
      </c>
      <c r="BH22" s="767" t="s">
        <v>145</v>
      </c>
      <c r="BI22" s="767" t="s">
        <v>145</v>
      </c>
      <c r="BJ22" s="767" t="s">
        <v>145</v>
      </c>
      <c r="BK22" s="767" t="s">
        <v>145</v>
      </c>
      <c r="BL22" s="767" t="s">
        <v>145</v>
      </c>
      <c r="BM22" s="767" t="s">
        <v>145</v>
      </c>
      <c r="BN22" s="767" t="s">
        <v>145</v>
      </c>
      <c r="BO22" s="767" t="s">
        <v>145</v>
      </c>
      <c r="BP22" s="767" t="s">
        <v>145</v>
      </c>
      <c r="BQ22" s="775"/>
      <c r="BR22" s="774"/>
      <c r="BS22" s="767" t="s">
        <v>145</v>
      </c>
      <c r="BT22" s="767" t="s">
        <v>145</v>
      </c>
      <c r="BU22" s="767" t="s">
        <v>145</v>
      </c>
      <c r="BV22" s="767" t="s">
        <v>145</v>
      </c>
      <c r="BW22" s="767" t="s">
        <v>145</v>
      </c>
      <c r="BX22" s="767" t="s">
        <v>145</v>
      </c>
      <c r="BY22" s="767" t="s">
        <v>145</v>
      </c>
      <c r="BZ22" s="767" t="s">
        <v>145</v>
      </c>
      <c r="CA22" s="767" t="s">
        <v>145</v>
      </c>
      <c r="CB22" s="767" t="s">
        <v>145</v>
      </c>
      <c r="CC22" s="767" t="s">
        <v>145</v>
      </c>
      <c r="CD22" s="767" t="s">
        <v>145</v>
      </c>
      <c r="CE22" s="767" t="s">
        <v>145</v>
      </c>
      <c r="CF22" s="767" t="s">
        <v>145</v>
      </c>
      <c r="CG22" s="767" t="s">
        <v>145</v>
      </c>
      <c r="CH22" s="767" t="s">
        <v>145</v>
      </c>
      <c r="CI22" s="767" t="s">
        <v>145</v>
      </c>
      <c r="CJ22" s="767" t="s">
        <v>145</v>
      </c>
      <c r="CK22" s="767" t="s">
        <v>145</v>
      </c>
      <c r="CL22" s="767" t="s">
        <v>145</v>
      </c>
      <c r="CM22" s="767" t="s">
        <v>145</v>
      </c>
      <c r="CN22" s="767" t="s">
        <v>145</v>
      </c>
      <c r="CO22" s="767" t="s">
        <v>145</v>
      </c>
      <c r="CP22" s="767" t="s">
        <v>145</v>
      </c>
      <c r="CQ22" s="767" t="s">
        <v>145</v>
      </c>
      <c r="CR22" s="767" t="s">
        <v>145</v>
      </c>
      <c r="CS22" s="767" t="s">
        <v>145</v>
      </c>
      <c r="CT22" s="767" t="s">
        <v>145</v>
      </c>
      <c r="CU22" s="775" t="s">
        <v>145</v>
      </c>
      <c r="CV22" s="774" t="s">
        <v>145</v>
      </c>
      <c r="CW22" s="767" t="s">
        <v>145</v>
      </c>
      <c r="CX22" s="767" t="s">
        <v>145</v>
      </c>
      <c r="CY22" s="767" t="s">
        <v>145</v>
      </c>
      <c r="CZ22" s="767" t="s">
        <v>145</v>
      </c>
      <c r="DA22" s="767" t="s">
        <v>145</v>
      </c>
      <c r="DB22" s="767" t="s">
        <v>145</v>
      </c>
      <c r="DC22" s="767" t="s">
        <v>145</v>
      </c>
      <c r="DD22" s="767" t="s">
        <v>145</v>
      </c>
      <c r="DE22" s="767" t="s">
        <v>145</v>
      </c>
      <c r="DF22" s="767" t="s">
        <v>145</v>
      </c>
      <c r="DG22" s="767" t="s">
        <v>145</v>
      </c>
      <c r="DH22" s="775" t="s">
        <v>145</v>
      </c>
      <c r="DI22" s="774" t="s">
        <v>145</v>
      </c>
      <c r="DJ22" s="767" t="s">
        <v>145</v>
      </c>
      <c r="DK22" s="767" t="s">
        <v>145</v>
      </c>
      <c r="DL22" s="767" t="s">
        <v>145</v>
      </c>
      <c r="DM22" s="767" t="s">
        <v>145</v>
      </c>
      <c r="DN22" s="767" t="s">
        <v>145</v>
      </c>
      <c r="DO22" s="767" t="s">
        <v>145</v>
      </c>
      <c r="DP22" s="767" t="s">
        <v>145</v>
      </c>
      <c r="DQ22" s="767" t="s">
        <v>145</v>
      </c>
      <c r="DR22" s="775" t="s">
        <v>145</v>
      </c>
      <c r="DS22" s="774" t="s">
        <v>145</v>
      </c>
      <c r="DT22" s="767" t="s">
        <v>145</v>
      </c>
      <c r="DU22" s="767" t="s">
        <v>145</v>
      </c>
      <c r="DV22" s="767" t="s">
        <v>145</v>
      </c>
      <c r="DW22" s="767" t="s">
        <v>145</v>
      </c>
      <c r="DX22" s="775" t="s">
        <v>145</v>
      </c>
      <c r="DY22" s="845" t="s">
        <v>145</v>
      </c>
      <c r="DZ22" s="872" t="s">
        <v>1587</v>
      </c>
      <c r="EA22" s="847" t="s">
        <v>145</v>
      </c>
      <c r="EB22" s="729" t="s">
        <v>950</v>
      </c>
      <c r="EC22" s="726" t="s">
        <v>145</v>
      </c>
      <c r="ED22" s="726" t="s">
        <v>149</v>
      </c>
      <c r="EE22" s="749" t="s">
        <v>998</v>
      </c>
      <c r="EF22" s="750" t="s">
        <v>999</v>
      </c>
      <c r="EG22" s="751">
        <v>1467.3583659999999</v>
      </c>
      <c r="EH22" s="752" t="s">
        <v>145</v>
      </c>
      <c r="EI22" s="726" t="s">
        <v>145</v>
      </c>
      <c r="EJ22" s="753" t="s">
        <v>995</v>
      </c>
      <c r="EK22" s="726" t="s">
        <v>178</v>
      </c>
      <c r="EL22" s="726" t="s">
        <v>145</v>
      </c>
      <c r="EM22" s="726" t="s">
        <v>145</v>
      </c>
      <c r="EN22" s="726" t="s">
        <v>145</v>
      </c>
      <c r="EO22" s="726" t="s">
        <v>145</v>
      </c>
      <c r="EP22" s="726" t="s">
        <v>145</v>
      </c>
      <c r="EQ22" s="726" t="s">
        <v>145</v>
      </c>
      <c r="ER22" s="726" t="s">
        <v>145</v>
      </c>
      <c r="ES22" s="726" t="s">
        <v>145</v>
      </c>
      <c r="ET22" s="726" t="s">
        <v>145</v>
      </c>
      <c r="EU22" s="726" t="s">
        <v>145</v>
      </c>
      <c r="EV22" s="726" t="s">
        <v>145</v>
      </c>
      <c r="EW22" s="727" t="s">
        <v>145</v>
      </c>
      <c r="EX22" s="754">
        <f>IF($J22=$EZ$25,9,IF($J22=$EZ$26,10,IF($J22=$EZ$27,11,IFERROR(HLOOKUP([1]Resumo!$D$3,[1]Resumo!$D$3:$D$49,(ROW(22:22)-7)*3+2,FALSE),""))))</f>
        <v>5</v>
      </c>
      <c r="EY22" s="286"/>
      <c r="EZ22" s="287" t="s">
        <v>1164</v>
      </c>
      <c r="FA22" s="383"/>
      <c r="FB22" s="379" t="s">
        <v>1165</v>
      </c>
    </row>
    <row r="23" spans="1:172" s="292" customFormat="1" ht="40.5" customHeight="1" thickTop="1" x14ac:dyDescent="0.25">
      <c r="A23" s="873">
        <v>13</v>
      </c>
      <c r="B23" s="874" t="s">
        <v>1000</v>
      </c>
      <c r="C23" s="874" t="s">
        <v>963</v>
      </c>
      <c r="D23" s="875" t="s">
        <v>145</v>
      </c>
      <c r="E23" s="875" t="s">
        <v>1001</v>
      </c>
      <c r="F23" s="875" t="s">
        <v>964</v>
      </c>
      <c r="G23" s="876" t="s">
        <v>178</v>
      </c>
      <c r="H23" s="873" t="s">
        <v>919</v>
      </c>
      <c r="I23" s="876" t="s">
        <v>919</v>
      </c>
      <c r="J23" s="873" t="s">
        <v>1002</v>
      </c>
      <c r="K23" s="876" t="s">
        <v>905</v>
      </c>
      <c r="L23" s="774" t="s">
        <v>897</v>
      </c>
      <c r="M23" s="875" t="s">
        <v>145</v>
      </c>
      <c r="N23" s="875" t="s">
        <v>145</v>
      </c>
      <c r="O23" s="877" t="s">
        <v>145</v>
      </c>
      <c r="P23" s="874" t="s">
        <v>145</v>
      </c>
      <c r="Q23" s="874" t="s">
        <v>145</v>
      </c>
      <c r="R23" s="875"/>
      <c r="S23" s="874" t="s">
        <v>145</v>
      </c>
      <c r="T23" s="874" t="s">
        <v>145</v>
      </c>
      <c r="U23" s="874" t="s">
        <v>145</v>
      </c>
      <c r="V23" s="874" t="s">
        <v>145</v>
      </c>
      <c r="W23" s="878" t="s">
        <v>145</v>
      </c>
      <c r="X23" s="879" t="s">
        <v>145</v>
      </c>
      <c r="Y23" s="875" t="s">
        <v>145</v>
      </c>
      <c r="Z23" s="875" t="s">
        <v>145</v>
      </c>
      <c r="AA23" s="875" t="s">
        <v>145</v>
      </c>
      <c r="AB23" s="875" t="s">
        <v>145</v>
      </c>
      <c r="AC23" s="875" t="s">
        <v>145</v>
      </c>
      <c r="AD23" s="875" t="s">
        <v>145</v>
      </c>
      <c r="AE23" s="875" t="s">
        <v>145</v>
      </c>
      <c r="AF23" s="875" t="s">
        <v>145</v>
      </c>
      <c r="AG23" s="875" t="s">
        <v>145</v>
      </c>
      <c r="AH23" s="875" t="s">
        <v>145</v>
      </c>
      <c r="AI23" s="875" t="s">
        <v>145</v>
      </c>
      <c r="AJ23" s="875" t="s">
        <v>147</v>
      </c>
      <c r="AK23" s="880">
        <v>42963</v>
      </c>
      <c r="AL23" s="880">
        <v>42993</v>
      </c>
      <c r="AM23" s="880" t="s">
        <v>145</v>
      </c>
      <c r="AN23" s="875" t="s">
        <v>145</v>
      </c>
      <c r="AO23" s="875" t="s">
        <v>145</v>
      </c>
      <c r="AP23" s="875" t="s">
        <v>145</v>
      </c>
      <c r="AQ23" s="875" t="s">
        <v>145</v>
      </c>
      <c r="AR23" s="881" t="s">
        <v>145</v>
      </c>
      <c r="AS23" s="873" t="s">
        <v>145</v>
      </c>
      <c r="AT23" s="875" t="s">
        <v>145</v>
      </c>
      <c r="AU23" s="875" t="s">
        <v>145</v>
      </c>
      <c r="AV23" s="875" t="s">
        <v>145</v>
      </c>
      <c r="AW23" s="875" t="s">
        <v>145</v>
      </c>
      <c r="AX23" s="875" t="s">
        <v>145</v>
      </c>
      <c r="AY23" s="875" t="s">
        <v>145</v>
      </c>
      <c r="AZ23" s="875" t="s">
        <v>145</v>
      </c>
      <c r="BA23" s="875" t="s">
        <v>145</v>
      </c>
      <c r="BB23" s="875" t="s">
        <v>145</v>
      </c>
      <c r="BC23" s="875" t="s">
        <v>145</v>
      </c>
      <c r="BD23" s="875" t="s">
        <v>145</v>
      </c>
      <c r="BE23" s="876" t="s">
        <v>145</v>
      </c>
      <c r="BF23" s="873"/>
      <c r="BG23" s="875" t="s">
        <v>145</v>
      </c>
      <c r="BH23" s="875" t="s">
        <v>145</v>
      </c>
      <c r="BI23" s="875" t="s">
        <v>145</v>
      </c>
      <c r="BJ23" s="875" t="s">
        <v>145</v>
      </c>
      <c r="BK23" s="875" t="s">
        <v>145</v>
      </c>
      <c r="BL23" s="875" t="s">
        <v>145</v>
      </c>
      <c r="BM23" s="875" t="s">
        <v>145</v>
      </c>
      <c r="BN23" s="875" t="s">
        <v>145</v>
      </c>
      <c r="BO23" s="875" t="s">
        <v>145</v>
      </c>
      <c r="BP23" s="875" t="s">
        <v>145</v>
      </c>
      <c r="BQ23" s="876"/>
      <c r="BR23" s="873"/>
      <c r="BS23" s="875" t="s">
        <v>145</v>
      </c>
      <c r="BT23" s="875" t="s">
        <v>145</v>
      </c>
      <c r="BU23" s="875" t="s">
        <v>145</v>
      </c>
      <c r="BV23" s="875" t="s">
        <v>145</v>
      </c>
      <c r="BW23" s="875" t="s">
        <v>145</v>
      </c>
      <c r="BX23" s="875" t="s">
        <v>145</v>
      </c>
      <c r="BY23" s="875" t="s">
        <v>145</v>
      </c>
      <c r="BZ23" s="875" t="s">
        <v>145</v>
      </c>
      <c r="CA23" s="875" t="s">
        <v>145</v>
      </c>
      <c r="CB23" s="875" t="s">
        <v>145</v>
      </c>
      <c r="CC23" s="880" t="s">
        <v>145</v>
      </c>
      <c r="CD23" s="880" t="s">
        <v>145</v>
      </c>
      <c r="CE23" s="880" t="s">
        <v>145</v>
      </c>
      <c r="CF23" s="880" t="s">
        <v>145</v>
      </c>
      <c r="CG23" s="880" t="s">
        <v>145</v>
      </c>
      <c r="CH23" s="880" t="s">
        <v>145</v>
      </c>
      <c r="CI23" s="880" t="s">
        <v>145</v>
      </c>
      <c r="CJ23" s="880" t="s">
        <v>145</v>
      </c>
      <c r="CK23" s="880" t="s">
        <v>145</v>
      </c>
      <c r="CL23" s="880" t="s">
        <v>145</v>
      </c>
      <c r="CM23" s="880" t="s">
        <v>145</v>
      </c>
      <c r="CN23" s="880" t="s">
        <v>145</v>
      </c>
      <c r="CO23" s="880" t="s">
        <v>145</v>
      </c>
      <c r="CP23" s="880" t="s">
        <v>145</v>
      </c>
      <c r="CQ23" s="880" t="s">
        <v>145</v>
      </c>
      <c r="CR23" s="880" t="s">
        <v>145</v>
      </c>
      <c r="CS23" s="880" t="s">
        <v>145</v>
      </c>
      <c r="CT23" s="880" t="s">
        <v>145</v>
      </c>
      <c r="CU23" s="881" t="s">
        <v>145</v>
      </c>
      <c r="CV23" s="882" t="s">
        <v>145</v>
      </c>
      <c r="CW23" s="880" t="s">
        <v>145</v>
      </c>
      <c r="CX23" s="880" t="s">
        <v>145</v>
      </c>
      <c r="CY23" s="880" t="s">
        <v>145</v>
      </c>
      <c r="CZ23" s="880" t="s">
        <v>145</v>
      </c>
      <c r="DA23" s="880" t="s">
        <v>145</v>
      </c>
      <c r="DB23" s="880" t="s">
        <v>145</v>
      </c>
      <c r="DC23" s="880" t="s">
        <v>145</v>
      </c>
      <c r="DD23" s="880" t="s">
        <v>145</v>
      </c>
      <c r="DE23" s="880" t="s">
        <v>145</v>
      </c>
      <c r="DF23" s="880" t="s">
        <v>145</v>
      </c>
      <c r="DG23" s="880" t="s">
        <v>145</v>
      </c>
      <c r="DH23" s="881" t="s">
        <v>145</v>
      </c>
      <c r="DI23" s="882" t="s">
        <v>145</v>
      </c>
      <c r="DJ23" s="880" t="s">
        <v>145</v>
      </c>
      <c r="DK23" s="880" t="s">
        <v>145</v>
      </c>
      <c r="DL23" s="880" t="s">
        <v>145</v>
      </c>
      <c r="DM23" s="880" t="s">
        <v>145</v>
      </c>
      <c r="DN23" s="880" t="s">
        <v>145</v>
      </c>
      <c r="DO23" s="880" t="s">
        <v>145</v>
      </c>
      <c r="DP23" s="880" t="s">
        <v>145</v>
      </c>
      <c r="DQ23" s="880" t="s">
        <v>145</v>
      </c>
      <c r="DR23" s="881" t="s">
        <v>145</v>
      </c>
      <c r="DS23" s="882" t="s">
        <v>145</v>
      </c>
      <c r="DT23" s="880" t="s">
        <v>145</v>
      </c>
      <c r="DU23" s="880" t="s">
        <v>145</v>
      </c>
      <c r="DV23" s="880" t="s">
        <v>145</v>
      </c>
      <c r="DW23" s="880" t="s">
        <v>145</v>
      </c>
      <c r="DX23" s="881" t="s">
        <v>145</v>
      </c>
      <c r="DY23" s="883" t="s">
        <v>967</v>
      </c>
      <c r="DZ23" s="884" t="s">
        <v>145</v>
      </c>
      <c r="EA23" s="885" t="s">
        <v>145</v>
      </c>
      <c r="EB23" s="886" t="s">
        <v>931</v>
      </c>
      <c r="EC23" s="887" t="s">
        <v>145</v>
      </c>
      <c r="ED23" s="887" t="s">
        <v>149</v>
      </c>
      <c r="EE23" s="888" t="s">
        <v>145</v>
      </c>
      <c r="EF23" s="885" t="s">
        <v>145</v>
      </c>
      <c r="EG23" s="883" t="s">
        <v>145</v>
      </c>
      <c r="EH23" s="887" t="s">
        <v>145</v>
      </c>
      <c r="EI23" s="887" t="s">
        <v>145</v>
      </c>
      <c r="EJ23" s="889" t="s">
        <v>145</v>
      </c>
      <c r="EK23" s="887" t="s">
        <v>145</v>
      </c>
      <c r="EL23" s="887" t="s">
        <v>145</v>
      </c>
      <c r="EM23" s="887" t="s">
        <v>145</v>
      </c>
      <c r="EN23" s="887" t="s">
        <v>145</v>
      </c>
      <c r="EO23" s="887" t="s">
        <v>145</v>
      </c>
      <c r="EP23" s="887" t="s">
        <v>145</v>
      </c>
      <c r="EQ23" s="887" t="s">
        <v>145</v>
      </c>
      <c r="ER23" s="887" t="s">
        <v>145</v>
      </c>
      <c r="ES23" s="887" t="s">
        <v>145</v>
      </c>
      <c r="ET23" s="887" t="s">
        <v>145</v>
      </c>
      <c r="EU23" s="887" t="s">
        <v>145</v>
      </c>
      <c r="EV23" s="887" t="s">
        <v>145</v>
      </c>
      <c r="EW23" s="885" t="s">
        <v>145</v>
      </c>
      <c r="EX23" s="890" t="str">
        <f>IF($J23=$EZ$25,9,IF($J23=$EZ$26,10,IF($J23=$EZ$27,11,IFERROR(HLOOKUP([1]Resumo!$D$3,[1]Resumo!$D$3:$D$49,(ROW(23:23)-7)*3+2,FALSE),""))))</f>
        <v/>
      </c>
      <c r="EY23" s="286"/>
      <c r="EZ23" s="287"/>
      <c r="FA23" s="383"/>
      <c r="FB23" s="379"/>
      <c r="FC23" s="14"/>
      <c r="FD23" s="14"/>
      <c r="FE23" s="14"/>
      <c r="FF23" s="14"/>
      <c r="FG23" s="14"/>
      <c r="FH23" s="14"/>
      <c r="FI23" s="14"/>
      <c r="FJ23" s="14"/>
      <c r="FK23" s="14"/>
      <c r="FL23" s="14"/>
      <c r="FM23" s="14"/>
      <c r="FN23" s="14"/>
      <c r="FO23" s="14"/>
      <c r="FP23" s="14"/>
    </row>
    <row r="24" spans="1:172" s="292" customFormat="1" ht="27.75" customHeight="1" x14ac:dyDescent="0.25">
      <c r="A24" s="873">
        <v>14</v>
      </c>
      <c r="B24" s="874" t="s">
        <v>1003</v>
      </c>
      <c r="C24" s="874" t="s">
        <v>915</v>
      </c>
      <c r="D24" s="875" t="s">
        <v>145</v>
      </c>
      <c r="E24" s="874" t="s">
        <v>1004</v>
      </c>
      <c r="F24" s="875" t="s">
        <v>145</v>
      </c>
      <c r="G24" s="876" t="s">
        <v>178</v>
      </c>
      <c r="H24" s="873" t="s">
        <v>1005</v>
      </c>
      <c r="I24" s="876" t="s">
        <v>972</v>
      </c>
      <c r="J24" s="873" t="s">
        <v>1002</v>
      </c>
      <c r="K24" s="876" t="s">
        <v>905</v>
      </c>
      <c r="L24" s="879" t="s">
        <v>145</v>
      </c>
      <c r="M24" s="874" t="s">
        <v>145</v>
      </c>
      <c r="N24" s="874" t="s">
        <v>145</v>
      </c>
      <c r="O24" s="877" t="s">
        <v>145</v>
      </c>
      <c r="P24" s="874" t="s">
        <v>145</v>
      </c>
      <c r="Q24" s="874" t="s">
        <v>145</v>
      </c>
      <c r="R24" s="874" t="s">
        <v>145</v>
      </c>
      <c r="S24" s="874" t="s">
        <v>145</v>
      </c>
      <c r="T24" s="874" t="s">
        <v>145</v>
      </c>
      <c r="U24" s="874" t="s">
        <v>145</v>
      </c>
      <c r="V24" s="874" t="s">
        <v>145</v>
      </c>
      <c r="W24" s="878" t="s">
        <v>145</v>
      </c>
      <c r="X24" s="879" t="s">
        <v>145</v>
      </c>
      <c r="Y24" s="875" t="s">
        <v>145</v>
      </c>
      <c r="Z24" s="875" t="s">
        <v>145</v>
      </c>
      <c r="AA24" s="875" t="s">
        <v>145</v>
      </c>
      <c r="AB24" s="875" t="s">
        <v>145</v>
      </c>
      <c r="AC24" s="875" t="s">
        <v>145</v>
      </c>
      <c r="AD24" s="875" t="s">
        <v>145</v>
      </c>
      <c r="AE24" s="875" t="s">
        <v>145</v>
      </c>
      <c r="AF24" s="875" t="s">
        <v>145</v>
      </c>
      <c r="AG24" s="875" t="s">
        <v>145</v>
      </c>
      <c r="AH24" s="875" t="s">
        <v>145</v>
      </c>
      <c r="AI24" s="875" t="s">
        <v>145</v>
      </c>
      <c r="AJ24" s="875" t="s">
        <v>145</v>
      </c>
      <c r="AK24" s="875" t="s">
        <v>145</v>
      </c>
      <c r="AL24" s="875" t="s">
        <v>145</v>
      </c>
      <c r="AM24" s="875" t="s">
        <v>145</v>
      </c>
      <c r="AN24" s="875" t="s">
        <v>145</v>
      </c>
      <c r="AO24" s="875" t="s">
        <v>145</v>
      </c>
      <c r="AP24" s="875" t="s">
        <v>145</v>
      </c>
      <c r="AQ24" s="875" t="s">
        <v>145</v>
      </c>
      <c r="AR24" s="881" t="s">
        <v>145</v>
      </c>
      <c r="AS24" s="873" t="s">
        <v>145</v>
      </c>
      <c r="AT24" s="875" t="s">
        <v>145</v>
      </c>
      <c r="AU24" s="875" t="s">
        <v>145</v>
      </c>
      <c r="AV24" s="875" t="s">
        <v>145</v>
      </c>
      <c r="AW24" s="875" t="s">
        <v>145</v>
      </c>
      <c r="AX24" s="875" t="s">
        <v>145</v>
      </c>
      <c r="AY24" s="875" t="s">
        <v>145</v>
      </c>
      <c r="AZ24" s="875" t="s">
        <v>145</v>
      </c>
      <c r="BA24" s="875" t="s">
        <v>145</v>
      </c>
      <c r="BB24" s="875" t="s">
        <v>145</v>
      </c>
      <c r="BC24" s="875" t="s">
        <v>145</v>
      </c>
      <c r="BD24" s="875" t="s">
        <v>145</v>
      </c>
      <c r="BE24" s="876" t="s">
        <v>145</v>
      </c>
      <c r="BF24" s="873"/>
      <c r="BG24" s="875" t="s">
        <v>145</v>
      </c>
      <c r="BH24" s="875" t="s">
        <v>145</v>
      </c>
      <c r="BI24" s="875" t="s">
        <v>145</v>
      </c>
      <c r="BJ24" s="875" t="s">
        <v>145</v>
      </c>
      <c r="BK24" s="875" t="s">
        <v>145</v>
      </c>
      <c r="BL24" s="875" t="s">
        <v>145</v>
      </c>
      <c r="BM24" s="875" t="s">
        <v>145</v>
      </c>
      <c r="BN24" s="875" t="s">
        <v>145</v>
      </c>
      <c r="BO24" s="875" t="s">
        <v>145</v>
      </c>
      <c r="BP24" s="875" t="s">
        <v>145</v>
      </c>
      <c r="BQ24" s="876"/>
      <c r="BR24" s="873"/>
      <c r="BS24" s="875" t="s">
        <v>145</v>
      </c>
      <c r="BT24" s="875" t="s">
        <v>145</v>
      </c>
      <c r="BU24" s="875" t="s">
        <v>145</v>
      </c>
      <c r="BV24" s="875" t="s">
        <v>145</v>
      </c>
      <c r="BW24" s="875" t="s">
        <v>145</v>
      </c>
      <c r="BX24" s="875" t="s">
        <v>145</v>
      </c>
      <c r="BY24" s="875" t="s">
        <v>145</v>
      </c>
      <c r="BZ24" s="875" t="s">
        <v>145</v>
      </c>
      <c r="CA24" s="875" t="s">
        <v>145</v>
      </c>
      <c r="CB24" s="875" t="s">
        <v>145</v>
      </c>
      <c r="CC24" s="875" t="s">
        <v>145</v>
      </c>
      <c r="CD24" s="875" t="s">
        <v>145</v>
      </c>
      <c r="CE24" s="875" t="s">
        <v>145</v>
      </c>
      <c r="CF24" s="875" t="s">
        <v>145</v>
      </c>
      <c r="CG24" s="875" t="s">
        <v>145</v>
      </c>
      <c r="CH24" s="875" t="s">
        <v>145</v>
      </c>
      <c r="CI24" s="875" t="s">
        <v>145</v>
      </c>
      <c r="CJ24" s="875" t="s">
        <v>145</v>
      </c>
      <c r="CK24" s="875" t="s">
        <v>145</v>
      </c>
      <c r="CL24" s="875" t="s">
        <v>145</v>
      </c>
      <c r="CM24" s="875" t="s">
        <v>145</v>
      </c>
      <c r="CN24" s="875" t="s">
        <v>145</v>
      </c>
      <c r="CO24" s="875" t="s">
        <v>145</v>
      </c>
      <c r="CP24" s="875" t="s">
        <v>145</v>
      </c>
      <c r="CQ24" s="875" t="s">
        <v>145</v>
      </c>
      <c r="CR24" s="875" t="s">
        <v>145</v>
      </c>
      <c r="CS24" s="875" t="s">
        <v>145</v>
      </c>
      <c r="CT24" s="875" t="s">
        <v>145</v>
      </c>
      <c r="CU24" s="876" t="s">
        <v>145</v>
      </c>
      <c r="CV24" s="873" t="s">
        <v>145</v>
      </c>
      <c r="CW24" s="875" t="s">
        <v>145</v>
      </c>
      <c r="CX24" s="875" t="s">
        <v>145</v>
      </c>
      <c r="CY24" s="875" t="s">
        <v>145</v>
      </c>
      <c r="CZ24" s="875" t="s">
        <v>145</v>
      </c>
      <c r="DA24" s="875" t="s">
        <v>145</v>
      </c>
      <c r="DB24" s="875" t="s">
        <v>145</v>
      </c>
      <c r="DC24" s="875" t="s">
        <v>145</v>
      </c>
      <c r="DD24" s="875" t="s">
        <v>145</v>
      </c>
      <c r="DE24" s="875" t="s">
        <v>145</v>
      </c>
      <c r="DF24" s="875" t="s">
        <v>145</v>
      </c>
      <c r="DG24" s="875" t="s">
        <v>145</v>
      </c>
      <c r="DH24" s="876" t="s">
        <v>145</v>
      </c>
      <c r="DI24" s="873" t="s">
        <v>145</v>
      </c>
      <c r="DJ24" s="875" t="s">
        <v>145</v>
      </c>
      <c r="DK24" s="875" t="s">
        <v>145</v>
      </c>
      <c r="DL24" s="875" t="s">
        <v>145</v>
      </c>
      <c r="DM24" s="875" t="s">
        <v>145</v>
      </c>
      <c r="DN24" s="875" t="s">
        <v>145</v>
      </c>
      <c r="DO24" s="875" t="s">
        <v>145</v>
      </c>
      <c r="DP24" s="875" t="s">
        <v>145</v>
      </c>
      <c r="DQ24" s="875" t="s">
        <v>145</v>
      </c>
      <c r="DR24" s="876" t="s">
        <v>145</v>
      </c>
      <c r="DS24" s="873" t="s">
        <v>145</v>
      </c>
      <c r="DT24" s="875" t="s">
        <v>145</v>
      </c>
      <c r="DU24" s="875" t="s">
        <v>145</v>
      </c>
      <c r="DV24" s="875" t="s">
        <v>145</v>
      </c>
      <c r="DW24" s="875" t="s">
        <v>145</v>
      </c>
      <c r="DX24" s="876" t="s">
        <v>145</v>
      </c>
      <c r="DY24" s="891" t="s">
        <v>145</v>
      </c>
      <c r="DZ24" s="892" t="s">
        <v>145</v>
      </c>
      <c r="EA24" s="893" t="s">
        <v>145</v>
      </c>
      <c r="EB24" s="894" t="s">
        <v>915</v>
      </c>
      <c r="EC24" s="892" t="s">
        <v>145</v>
      </c>
      <c r="ED24" s="892" t="s">
        <v>145</v>
      </c>
      <c r="EE24" s="726" t="s">
        <v>145</v>
      </c>
      <c r="EF24" s="893" t="s">
        <v>145</v>
      </c>
      <c r="EG24" s="895"/>
      <c r="EH24" s="892" t="s">
        <v>145</v>
      </c>
      <c r="EI24" s="892" t="s">
        <v>145</v>
      </c>
      <c r="EJ24" s="896" t="s">
        <v>145</v>
      </c>
      <c r="EK24" s="892" t="s">
        <v>145</v>
      </c>
      <c r="EL24" s="892" t="s">
        <v>145</v>
      </c>
      <c r="EM24" s="892" t="s">
        <v>145</v>
      </c>
      <c r="EN24" s="892" t="s">
        <v>145</v>
      </c>
      <c r="EO24" s="892" t="s">
        <v>145</v>
      </c>
      <c r="EP24" s="892" t="s">
        <v>145</v>
      </c>
      <c r="EQ24" s="892" t="s">
        <v>145</v>
      </c>
      <c r="ER24" s="892" t="s">
        <v>145</v>
      </c>
      <c r="ES24" s="892" t="s">
        <v>145</v>
      </c>
      <c r="ET24" s="892" t="s">
        <v>145</v>
      </c>
      <c r="EU24" s="892" t="s">
        <v>145</v>
      </c>
      <c r="EV24" s="892" t="s">
        <v>145</v>
      </c>
      <c r="EW24" s="893" t="s">
        <v>145</v>
      </c>
      <c r="EX24" s="754" t="str">
        <f>IF($J24=$EZ$25,9,IF($J24=$EZ$26,10,IF($J24=$EZ$27,11,IFERROR(HLOOKUP([1]Resumo!$D$3,[1]Resumo!$D$3:$D$49,(ROW(24:24)-7)*3+2,FALSE),""))))</f>
        <v/>
      </c>
      <c r="EY24" s="14"/>
      <c r="EZ24" s="287"/>
      <c r="FA24" s="399"/>
      <c r="FB24" s="379"/>
      <c r="FC24" s="14"/>
      <c r="FD24" s="14"/>
      <c r="FE24" s="14"/>
      <c r="FF24" s="14"/>
      <c r="FG24" s="14"/>
      <c r="FH24" s="14"/>
      <c r="FI24" s="14"/>
    </row>
    <row r="25" spans="1:172" s="292" customFormat="1" ht="64.5" customHeight="1" thickBot="1" x14ac:dyDescent="0.3">
      <c r="A25" s="873">
        <v>15</v>
      </c>
      <c r="B25" s="874" t="s">
        <v>1006</v>
      </c>
      <c r="C25" s="874" t="s">
        <v>971</v>
      </c>
      <c r="D25" s="875" t="s">
        <v>145</v>
      </c>
      <c r="E25" s="875" t="s">
        <v>1001</v>
      </c>
      <c r="F25" s="875" t="s">
        <v>964</v>
      </c>
      <c r="G25" s="876" t="s">
        <v>178</v>
      </c>
      <c r="H25" s="897" t="s">
        <v>1007</v>
      </c>
      <c r="I25" s="876" t="s">
        <v>144</v>
      </c>
      <c r="J25" s="873" t="s">
        <v>1002</v>
      </c>
      <c r="K25" s="876" t="s">
        <v>905</v>
      </c>
      <c r="L25" s="879" t="s">
        <v>145</v>
      </c>
      <c r="M25" s="874" t="s">
        <v>145</v>
      </c>
      <c r="N25" s="874" t="s">
        <v>145</v>
      </c>
      <c r="O25" s="877" t="s">
        <v>145</v>
      </c>
      <c r="P25" s="874" t="s">
        <v>145</v>
      </c>
      <c r="Q25" s="874" t="s">
        <v>145</v>
      </c>
      <c r="R25" s="874" t="s">
        <v>145</v>
      </c>
      <c r="S25" s="874" t="s">
        <v>145</v>
      </c>
      <c r="T25" s="874" t="s">
        <v>145</v>
      </c>
      <c r="U25" s="874" t="s">
        <v>145</v>
      </c>
      <c r="V25" s="874" t="s">
        <v>145</v>
      </c>
      <c r="W25" s="878" t="s">
        <v>145</v>
      </c>
      <c r="X25" s="879" t="s">
        <v>145</v>
      </c>
      <c r="Y25" s="875" t="s">
        <v>145</v>
      </c>
      <c r="Z25" s="875" t="s">
        <v>145</v>
      </c>
      <c r="AA25" s="875" t="s">
        <v>145</v>
      </c>
      <c r="AB25" s="875" t="s">
        <v>145</v>
      </c>
      <c r="AC25" s="875" t="s">
        <v>145</v>
      </c>
      <c r="AD25" s="875" t="s">
        <v>145</v>
      </c>
      <c r="AE25" s="875" t="s">
        <v>145</v>
      </c>
      <c r="AF25" s="875" t="s">
        <v>145</v>
      </c>
      <c r="AG25" s="875" t="s">
        <v>145</v>
      </c>
      <c r="AH25" s="875" t="s">
        <v>145</v>
      </c>
      <c r="AI25" s="875" t="s">
        <v>145</v>
      </c>
      <c r="AJ25" s="875" t="s">
        <v>145</v>
      </c>
      <c r="AK25" s="875" t="s">
        <v>145</v>
      </c>
      <c r="AL25" s="875" t="s">
        <v>145</v>
      </c>
      <c r="AM25" s="875" t="s">
        <v>145</v>
      </c>
      <c r="AN25" s="875" t="s">
        <v>145</v>
      </c>
      <c r="AO25" s="875" t="s">
        <v>145</v>
      </c>
      <c r="AP25" s="875" t="s">
        <v>145</v>
      </c>
      <c r="AQ25" s="875" t="s">
        <v>145</v>
      </c>
      <c r="AR25" s="881" t="s">
        <v>145</v>
      </c>
      <c r="AS25" s="873" t="s">
        <v>145</v>
      </c>
      <c r="AT25" s="875" t="s">
        <v>145</v>
      </c>
      <c r="AU25" s="875" t="s">
        <v>145</v>
      </c>
      <c r="AV25" s="875" t="s">
        <v>145</v>
      </c>
      <c r="AW25" s="875" t="s">
        <v>145</v>
      </c>
      <c r="AX25" s="875" t="s">
        <v>145</v>
      </c>
      <c r="AY25" s="875" t="s">
        <v>145</v>
      </c>
      <c r="AZ25" s="875" t="s">
        <v>145</v>
      </c>
      <c r="BA25" s="875" t="s">
        <v>145</v>
      </c>
      <c r="BB25" s="875" t="s">
        <v>145</v>
      </c>
      <c r="BC25" s="875" t="s">
        <v>145</v>
      </c>
      <c r="BD25" s="875" t="s">
        <v>145</v>
      </c>
      <c r="BE25" s="876" t="s">
        <v>145</v>
      </c>
      <c r="BF25" s="873"/>
      <c r="BG25" s="875" t="s">
        <v>145</v>
      </c>
      <c r="BH25" s="875" t="s">
        <v>145</v>
      </c>
      <c r="BI25" s="875" t="s">
        <v>145</v>
      </c>
      <c r="BJ25" s="875" t="s">
        <v>145</v>
      </c>
      <c r="BK25" s="875" t="s">
        <v>145</v>
      </c>
      <c r="BL25" s="875" t="s">
        <v>145</v>
      </c>
      <c r="BM25" s="875" t="s">
        <v>145</v>
      </c>
      <c r="BN25" s="875" t="s">
        <v>145</v>
      </c>
      <c r="BO25" s="875" t="s">
        <v>145</v>
      </c>
      <c r="BP25" s="875" t="s">
        <v>145</v>
      </c>
      <c r="BQ25" s="876"/>
      <c r="BR25" s="873"/>
      <c r="BS25" s="875" t="s">
        <v>145</v>
      </c>
      <c r="BT25" s="875" t="s">
        <v>145</v>
      </c>
      <c r="BU25" s="875" t="s">
        <v>145</v>
      </c>
      <c r="BV25" s="875" t="s">
        <v>145</v>
      </c>
      <c r="BW25" s="875" t="s">
        <v>145</v>
      </c>
      <c r="BX25" s="875" t="s">
        <v>145</v>
      </c>
      <c r="BY25" s="875" t="s">
        <v>145</v>
      </c>
      <c r="BZ25" s="875" t="s">
        <v>145</v>
      </c>
      <c r="CA25" s="875" t="s">
        <v>145</v>
      </c>
      <c r="CB25" s="875" t="s">
        <v>145</v>
      </c>
      <c r="CC25" s="875" t="s">
        <v>145</v>
      </c>
      <c r="CD25" s="875" t="s">
        <v>145</v>
      </c>
      <c r="CE25" s="875" t="s">
        <v>145</v>
      </c>
      <c r="CF25" s="875" t="s">
        <v>145</v>
      </c>
      <c r="CG25" s="898" t="s">
        <v>145</v>
      </c>
      <c r="CH25" s="898" t="s">
        <v>145</v>
      </c>
      <c r="CI25" s="898" t="s">
        <v>145</v>
      </c>
      <c r="CJ25" s="898" t="s">
        <v>145</v>
      </c>
      <c r="CK25" s="898" t="s">
        <v>145</v>
      </c>
      <c r="CL25" s="875" t="s">
        <v>145</v>
      </c>
      <c r="CM25" s="875" t="s">
        <v>145</v>
      </c>
      <c r="CN25" s="875" t="s">
        <v>145</v>
      </c>
      <c r="CO25" s="875" t="s">
        <v>145</v>
      </c>
      <c r="CP25" s="875" t="s">
        <v>145</v>
      </c>
      <c r="CQ25" s="875" t="s">
        <v>145</v>
      </c>
      <c r="CR25" s="875" t="s">
        <v>145</v>
      </c>
      <c r="CS25" s="875" t="s">
        <v>145</v>
      </c>
      <c r="CT25" s="875" t="s">
        <v>145</v>
      </c>
      <c r="CU25" s="876" t="s">
        <v>145</v>
      </c>
      <c r="CV25" s="873" t="s">
        <v>145</v>
      </c>
      <c r="CW25" s="875" t="s">
        <v>145</v>
      </c>
      <c r="CX25" s="875" t="s">
        <v>145</v>
      </c>
      <c r="CY25" s="875" t="s">
        <v>145</v>
      </c>
      <c r="CZ25" s="875" t="s">
        <v>145</v>
      </c>
      <c r="DA25" s="875" t="s">
        <v>145</v>
      </c>
      <c r="DB25" s="875" t="s">
        <v>145</v>
      </c>
      <c r="DC25" s="875" t="s">
        <v>145</v>
      </c>
      <c r="DD25" s="875" t="s">
        <v>145</v>
      </c>
      <c r="DE25" s="875" t="s">
        <v>145</v>
      </c>
      <c r="DF25" s="875" t="s">
        <v>145</v>
      </c>
      <c r="DG25" s="875" t="s">
        <v>145</v>
      </c>
      <c r="DH25" s="876" t="s">
        <v>145</v>
      </c>
      <c r="DI25" s="873" t="s">
        <v>145</v>
      </c>
      <c r="DJ25" s="875" t="s">
        <v>145</v>
      </c>
      <c r="DK25" s="875" t="s">
        <v>145</v>
      </c>
      <c r="DL25" s="875" t="s">
        <v>145</v>
      </c>
      <c r="DM25" s="875" t="s">
        <v>145</v>
      </c>
      <c r="DN25" s="875" t="s">
        <v>145</v>
      </c>
      <c r="DO25" s="898" t="s">
        <v>145</v>
      </c>
      <c r="DP25" s="875" t="s">
        <v>145</v>
      </c>
      <c r="DQ25" s="875" t="s">
        <v>145</v>
      </c>
      <c r="DR25" s="876" t="s">
        <v>145</v>
      </c>
      <c r="DS25" s="873" t="s">
        <v>145</v>
      </c>
      <c r="DT25" s="875" t="s">
        <v>145</v>
      </c>
      <c r="DU25" s="875" t="s">
        <v>145</v>
      </c>
      <c r="DV25" s="875" t="s">
        <v>145</v>
      </c>
      <c r="DW25" s="875" t="s">
        <v>145</v>
      </c>
      <c r="DX25" s="876" t="s">
        <v>145</v>
      </c>
      <c r="DY25" s="891" t="s">
        <v>145</v>
      </c>
      <c r="DZ25" s="899" t="s">
        <v>145</v>
      </c>
      <c r="EA25" s="893" t="s">
        <v>145</v>
      </c>
      <c r="EB25" s="894" t="s">
        <v>1008</v>
      </c>
      <c r="EC25" s="892" t="s">
        <v>145</v>
      </c>
      <c r="ED25" s="892" t="s">
        <v>149</v>
      </c>
      <c r="EE25" s="892" t="s">
        <v>145</v>
      </c>
      <c r="EF25" s="893" t="s">
        <v>145</v>
      </c>
      <c r="EG25" s="891" t="s">
        <v>145</v>
      </c>
      <c r="EH25" s="892" t="s">
        <v>145</v>
      </c>
      <c r="EI25" s="892" t="s">
        <v>145</v>
      </c>
      <c r="EJ25" s="896" t="s">
        <v>145</v>
      </c>
      <c r="EK25" s="892" t="s">
        <v>145</v>
      </c>
      <c r="EL25" s="892" t="s">
        <v>145</v>
      </c>
      <c r="EM25" s="892" t="s">
        <v>145</v>
      </c>
      <c r="EN25" s="892" t="s">
        <v>145</v>
      </c>
      <c r="EO25" s="892" t="s">
        <v>145</v>
      </c>
      <c r="EP25" s="892" t="s">
        <v>145</v>
      </c>
      <c r="EQ25" s="892" t="s">
        <v>145</v>
      </c>
      <c r="ER25" s="892" t="s">
        <v>145</v>
      </c>
      <c r="ES25" s="892" t="s">
        <v>145</v>
      </c>
      <c r="ET25" s="892" t="s">
        <v>145</v>
      </c>
      <c r="EU25" s="892" t="s">
        <v>145</v>
      </c>
      <c r="EV25" s="892" t="s">
        <v>145</v>
      </c>
      <c r="EW25" s="893" t="s">
        <v>145</v>
      </c>
      <c r="EX25" s="754" t="str">
        <f>IF($J25=$EZ$25,9,IF($J25=$EZ$26,10,IF($J25=$EZ$27,11,IFERROR(HLOOKUP([1]Resumo!$D$3,[1]Resumo!$D$3:$D$49,(ROW(25:25)-7)*3+2,FALSE),""))))</f>
        <v/>
      </c>
      <c r="EY25" s="14"/>
      <c r="EZ25" s="287"/>
      <c r="FA25" s="399"/>
      <c r="FB25" s="379"/>
      <c r="FC25" s="14"/>
      <c r="FD25" s="14"/>
      <c r="FE25" s="14"/>
      <c r="FF25" s="14"/>
      <c r="FG25" s="14"/>
      <c r="FH25" s="14"/>
      <c r="FI25" s="14"/>
    </row>
    <row r="26" spans="1:172" ht="60.75" customHeight="1" thickTop="1" thickBot="1" x14ac:dyDescent="0.3">
      <c r="A26" s="725">
        <v>16</v>
      </c>
      <c r="B26" s="748" t="s">
        <v>1097</v>
      </c>
      <c r="C26" s="726" t="s">
        <v>917</v>
      </c>
      <c r="D26" s="726" t="s">
        <v>141</v>
      </c>
      <c r="E26" s="748"/>
      <c r="F26" s="726" t="s">
        <v>143</v>
      </c>
      <c r="G26" s="727" t="s">
        <v>153</v>
      </c>
      <c r="H26" s="900" t="s">
        <v>1588</v>
      </c>
      <c r="I26" s="847" t="s">
        <v>919</v>
      </c>
      <c r="J26" s="729" t="s">
        <v>996</v>
      </c>
      <c r="K26" s="730" t="s">
        <v>954</v>
      </c>
      <c r="L26" s="729"/>
      <c r="M26" s="870"/>
      <c r="N26" s="732">
        <v>2015</v>
      </c>
      <c r="O26" s="861"/>
      <c r="P26" s="779"/>
      <c r="Q26" s="779"/>
      <c r="R26" s="779"/>
      <c r="S26" s="779"/>
      <c r="T26" s="901"/>
      <c r="U26" s="901"/>
      <c r="V26" s="779"/>
      <c r="W26" s="780"/>
      <c r="X26" s="781"/>
      <c r="Y26" s="902"/>
      <c r="Z26" s="902"/>
      <c r="AA26" s="902"/>
      <c r="AB26" s="902"/>
      <c r="AC26" s="902"/>
      <c r="AD26" s="902"/>
      <c r="AE26" s="902"/>
      <c r="AF26" s="902"/>
      <c r="AG26" s="902"/>
      <c r="AH26" s="902"/>
      <c r="AI26" s="902"/>
      <c r="AJ26" s="779"/>
      <c r="AK26" s="779"/>
      <c r="AL26" s="779"/>
      <c r="AM26" s="779"/>
      <c r="AN26" s="779"/>
      <c r="AO26" s="901"/>
      <c r="AP26" s="901"/>
      <c r="AQ26" s="901"/>
      <c r="AR26" s="903"/>
      <c r="AS26" s="781"/>
      <c r="AT26" s="779"/>
      <c r="AU26" s="779"/>
      <c r="AV26" s="779"/>
      <c r="AW26" s="779"/>
      <c r="AX26" s="779"/>
      <c r="AY26" s="779"/>
      <c r="AZ26" s="779"/>
      <c r="BA26" s="779"/>
      <c r="BB26" s="779"/>
      <c r="BC26" s="779"/>
      <c r="BD26" s="779"/>
      <c r="BE26" s="780"/>
      <c r="BF26" s="781"/>
      <c r="BG26" s="779"/>
      <c r="BH26" s="779"/>
      <c r="BI26" s="779"/>
      <c r="BJ26" s="779"/>
      <c r="BK26" s="779"/>
      <c r="BL26" s="779"/>
      <c r="BM26" s="779"/>
      <c r="BN26" s="779"/>
      <c r="BO26" s="779"/>
      <c r="BP26" s="779"/>
      <c r="BQ26" s="780"/>
      <c r="BR26" s="781"/>
      <c r="BS26" s="779"/>
      <c r="BT26" s="779"/>
      <c r="BU26" s="779"/>
      <c r="BV26" s="779"/>
      <c r="BW26" s="779"/>
      <c r="BX26" s="779"/>
      <c r="BY26" s="779"/>
      <c r="BZ26" s="779"/>
      <c r="CA26" s="779"/>
      <c r="CB26" s="779"/>
      <c r="CC26" s="901"/>
      <c r="CD26" s="779"/>
      <c r="CE26" s="779"/>
      <c r="CF26" s="780"/>
      <c r="CG26" s="904" t="s">
        <v>1079</v>
      </c>
      <c r="CH26" s="807" t="s">
        <v>147</v>
      </c>
      <c r="CI26" s="788">
        <v>42242</v>
      </c>
      <c r="CJ26" s="789">
        <v>42277</v>
      </c>
      <c r="CK26" s="905" t="s">
        <v>162</v>
      </c>
      <c r="CL26" s="906"/>
      <c r="CM26" s="779"/>
      <c r="CN26" s="779"/>
      <c r="CO26" s="779"/>
      <c r="CP26" s="779"/>
      <c r="CQ26" s="779"/>
      <c r="CR26" s="779"/>
      <c r="CS26" s="779"/>
      <c r="CT26" s="779"/>
      <c r="CU26" s="780"/>
      <c r="CV26" s="781"/>
      <c r="CW26" s="779"/>
      <c r="CX26" s="779"/>
      <c r="CY26" s="779"/>
      <c r="CZ26" s="779"/>
      <c r="DA26" s="779"/>
      <c r="DB26" s="779"/>
      <c r="DC26" s="779"/>
      <c r="DD26" s="779"/>
      <c r="DE26" s="779"/>
      <c r="DF26" s="779"/>
      <c r="DG26" s="779"/>
      <c r="DH26" s="780"/>
      <c r="DI26" s="781"/>
      <c r="DJ26" s="779"/>
      <c r="DK26" s="779"/>
      <c r="DL26" s="779"/>
      <c r="DM26" s="779"/>
      <c r="DN26" s="780"/>
      <c r="DO26" s="907">
        <v>42354</v>
      </c>
      <c r="DP26" s="908" t="s">
        <v>1405</v>
      </c>
      <c r="DQ26" s="909" t="s">
        <v>1222</v>
      </c>
      <c r="DR26" s="775"/>
      <c r="DS26" s="774"/>
      <c r="DT26" s="767"/>
      <c r="DU26" s="767"/>
      <c r="DV26" s="767"/>
      <c r="DW26" s="767"/>
      <c r="DX26" s="775"/>
      <c r="DY26" s="845"/>
      <c r="DZ26" s="846" t="s">
        <v>1589</v>
      </c>
      <c r="EA26" s="847"/>
      <c r="EB26" s="729" t="s">
        <v>1353</v>
      </c>
      <c r="EC26" s="726"/>
      <c r="ED26" s="726"/>
      <c r="EE26" s="749"/>
      <c r="EF26" s="750"/>
      <c r="EG26" s="751"/>
      <c r="EH26" s="752"/>
      <c r="EI26" s="726"/>
      <c r="EJ26" s="753"/>
      <c r="EK26" s="726"/>
      <c r="EL26" s="726"/>
      <c r="EM26" s="726"/>
      <c r="EN26" s="726"/>
      <c r="EO26" s="726"/>
      <c r="EP26" s="726"/>
      <c r="EQ26" s="726"/>
      <c r="ER26" s="726"/>
      <c r="ES26" s="726"/>
      <c r="ET26" s="726"/>
      <c r="EU26" s="726"/>
      <c r="EV26" s="726"/>
      <c r="EW26" s="727"/>
      <c r="EX26" s="754">
        <v>7</v>
      </c>
      <c r="EY26" s="14"/>
      <c r="EZ26" s="287"/>
      <c r="FA26" s="399"/>
      <c r="FB26" s="379"/>
      <c r="FC26" s="14"/>
      <c r="FD26" s="14"/>
      <c r="FE26" s="14"/>
      <c r="FF26" s="14"/>
      <c r="FG26" s="14"/>
      <c r="FH26" s="14"/>
      <c r="FI26" s="14"/>
      <c r="FJ26" s="292"/>
      <c r="FK26" s="292"/>
      <c r="FL26" s="292"/>
      <c r="FM26" s="292"/>
      <c r="FN26" s="292"/>
      <c r="FO26" s="292"/>
      <c r="FP26" s="292"/>
    </row>
    <row r="27" spans="1:172" ht="24" customHeight="1" thickTop="1" thickBot="1" x14ac:dyDescent="0.3">
      <c r="A27" s="725">
        <v>17</v>
      </c>
      <c r="B27" s="748" t="s">
        <v>1207</v>
      </c>
      <c r="C27" s="809" t="s">
        <v>963</v>
      </c>
      <c r="D27" s="726" t="s">
        <v>141</v>
      </c>
      <c r="E27" s="726" t="s">
        <v>142</v>
      </c>
      <c r="F27" s="726" t="s">
        <v>964</v>
      </c>
      <c r="G27" s="727" t="s">
        <v>965</v>
      </c>
      <c r="H27" s="910" t="s">
        <v>966</v>
      </c>
      <c r="I27" s="776" t="s">
        <v>919</v>
      </c>
      <c r="J27" s="729" t="s">
        <v>155</v>
      </c>
      <c r="K27" s="730" t="s">
        <v>156</v>
      </c>
      <c r="L27" s="725" t="s">
        <v>921</v>
      </c>
      <c r="M27" s="870" t="s">
        <v>145</v>
      </c>
      <c r="N27" s="732">
        <v>2017</v>
      </c>
      <c r="O27" s="778">
        <v>42795</v>
      </c>
      <c r="P27" s="726" t="s">
        <v>146</v>
      </c>
      <c r="Q27" s="726" t="s">
        <v>175</v>
      </c>
      <c r="R27" s="726" t="s">
        <v>900</v>
      </c>
      <c r="S27" s="727" t="s">
        <v>161</v>
      </c>
      <c r="T27" s="911" t="s">
        <v>163</v>
      </c>
      <c r="U27" s="769" t="s">
        <v>1152</v>
      </c>
      <c r="V27" s="912">
        <v>43285</v>
      </c>
      <c r="W27" s="744">
        <v>42920</v>
      </c>
      <c r="X27" s="763">
        <v>42920</v>
      </c>
      <c r="Y27" s="739" t="s">
        <v>1092</v>
      </c>
      <c r="Z27" s="739" t="s">
        <v>146</v>
      </c>
      <c r="AA27" s="739" t="s">
        <v>146</v>
      </c>
      <c r="AB27" s="739" t="s">
        <v>146</v>
      </c>
      <c r="AC27" s="739" t="s">
        <v>146</v>
      </c>
      <c r="AD27" s="739" t="s">
        <v>146</v>
      </c>
      <c r="AE27" s="739" t="s">
        <v>146</v>
      </c>
      <c r="AF27" s="739" t="s">
        <v>146</v>
      </c>
      <c r="AG27" s="739" t="s">
        <v>1042</v>
      </c>
      <c r="AH27" s="734" t="s">
        <v>1042</v>
      </c>
      <c r="AI27" s="739" t="s">
        <v>986</v>
      </c>
      <c r="AJ27" s="726" t="s">
        <v>147</v>
      </c>
      <c r="AK27" s="740">
        <v>42920</v>
      </c>
      <c r="AL27" s="740">
        <v>42940</v>
      </c>
      <c r="AM27" s="726" t="s">
        <v>922</v>
      </c>
      <c r="AN27" s="913">
        <v>10</v>
      </c>
      <c r="AO27" s="807" t="s">
        <v>162</v>
      </c>
      <c r="AP27" s="788" t="s">
        <v>161</v>
      </c>
      <c r="AQ27" s="807" t="s">
        <v>162</v>
      </c>
      <c r="AR27" s="914">
        <v>42977</v>
      </c>
      <c r="AS27" s="763" t="s">
        <v>146</v>
      </c>
      <c r="AT27" s="740" t="s">
        <v>146</v>
      </c>
      <c r="AU27" s="740" t="s">
        <v>146</v>
      </c>
      <c r="AV27" s="740" t="s">
        <v>146</v>
      </c>
      <c r="AW27" s="740" t="s">
        <v>146</v>
      </c>
      <c r="AX27" s="740" t="s">
        <v>146</v>
      </c>
      <c r="AY27" s="740" t="s">
        <v>146</v>
      </c>
      <c r="AZ27" s="740" t="s">
        <v>146</v>
      </c>
      <c r="BA27" s="740" t="s">
        <v>146</v>
      </c>
      <c r="BB27" s="740" t="s">
        <v>146</v>
      </c>
      <c r="BC27" s="740" t="s">
        <v>146</v>
      </c>
      <c r="BD27" s="740" t="s">
        <v>146</v>
      </c>
      <c r="BE27" s="744" t="s">
        <v>146</v>
      </c>
      <c r="BF27" s="763">
        <v>42979</v>
      </c>
      <c r="BG27" s="740" t="s">
        <v>923</v>
      </c>
      <c r="BH27" s="733"/>
      <c r="BI27" s="740" t="s">
        <v>163</v>
      </c>
      <c r="BJ27" s="757" t="s">
        <v>1223</v>
      </c>
      <c r="BK27" s="733" t="s">
        <v>145</v>
      </c>
      <c r="BL27" s="740" t="s">
        <v>146</v>
      </c>
      <c r="BM27" s="740" t="s">
        <v>146</v>
      </c>
      <c r="BN27" s="726" t="s">
        <v>1214</v>
      </c>
      <c r="BO27" s="740" t="s">
        <v>900</v>
      </c>
      <c r="BP27" s="740" t="s">
        <v>146</v>
      </c>
      <c r="BQ27" s="744">
        <v>43215</v>
      </c>
      <c r="BR27" s="763">
        <v>43215</v>
      </c>
      <c r="BS27" s="726" t="s">
        <v>146</v>
      </c>
      <c r="BT27" s="726" t="s">
        <v>146</v>
      </c>
      <c r="BU27" s="726" t="s">
        <v>146</v>
      </c>
      <c r="BV27" s="726" t="s">
        <v>146</v>
      </c>
      <c r="BW27" s="726" t="s">
        <v>146</v>
      </c>
      <c r="BX27" s="726" t="s">
        <v>146</v>
      </c>
      <c r="BY27" s="726" t="s">
        <v>146</v>
      </c>
      <c r="BZ27" s="726" t="s">
        <v>146</v>
      </c>
      <c r="CA27" s="740" t="s">
        <v>986</v>
      </c>
      <c r="CB27" s="915" t="s">
        <v>1079</v>
      </c>
      <c r="CC27" s="916" t="s">
        <v>147</v>
      </c>
      <c r="CD27" s="912">
        <v>43215</v>
      </c>
      <c r="CE27" s="740">
        <v>43235</v>
      </c>
      <c r="CF27" s="852" t="s">
        <v>1089</v>
      </c>
      <c r="CG27" s="808" t="s">
        <v>146</v>
      </c>
      <c r="CH27" s="808" t="s">
        <v>146</v>
      </c>
      <c r="CI27" s="808" t="s">
        <v>146</v>
      </c>
      <c r="CJ27" s="808" t="s">
        <v>146</v>
      </c>
      <c r="CK27" s="808" t="s">
        <v>146</v>
      </c>
      <c r="CL27" s="852" t="s">
        <v>1224</v>
      </c>
      <c r="CM27" s="767" t="s">
        <v>145</v>
      </c>
      <c r="CN27" s="767" t="s">
        <v>145</v>
      </c>
      <c r="CO27" s="767" t="s">
        <v>145</v>
      </c>
      <c r="CP27" s="767" t="s">
        <v>145</v>
      </c>
      <c r="CQ27" s="767" t="s">
        <v>145</v>
      </c>
      <c r="CR27" s="767" t="s">
        <v>145</v>
      </c>
      <c r="CS27" s="767" t="s">
        <v>145</v>
      </c>
      <c r="CT27" s="767" t="s">
        <v>145</v>
      </c>
      <c r="CU27" s="775" t="s">
        <v>145</v>
      </c>
      <c r="CV27" s="774" t="s">
        <v>145</v>
      </c>
      <c r="CW27" s="767" t="s">
        <v>145</v>
      </c>
      <c r="CX27" s="767" t="s">
        <v>145</v>
      </c>
      <c r="CY27" s="767" t="s">
        <v>145</v>
      </c>
      <c r="CZ27" s="767" t="s">
        <v>145</v>
      </c>
      <c r="DA27" s="767" t="s">
        <v>145</v>
      </c>
      <c r="DB27" s="767" t="s">
        <v>145</v>
      </c>
      <c r="DC27" s="767" t="s">
        <v>145</v>
      </c>
      <c r="DD27" s="767" t="s">
        <v>145</v>
      </c>
      <c r="DE27" s="767" t="s">
        <v>145</v>
      </c>
      <c r="DF27" s="767" t="s">
        <v>145</v>
      </c>
      <c r="DG27" s="767" t="s">
        <v>145</v>
      </c>
      <c r="DH27" s="775" t="s">
        <v>145</v>
      </c>
      <c r="DI27" s="774" t="s">
        <v>145</v>
      </c>
      <c r="DJ27" s="767" t="s">
        <v>145</v>
      </c>
      <c r="DK27" s="767" t="s">
        <v>145</v>
      </c>
      <c r="DL27" s="767" t="s">
        <v>145</v>
      </c>
      <c r="DM27" s="767" t="s">
        <v>145</v>
      </c>
      <c r="DN27" s="767" t="s">
        <v>145</v>
      </c>
      <c r="DO27" s="917" t="s">
        <v>145</v>
      </c>
      <c r="DP27" s="767" t="s">
        <v>145</v>
      </c>
      <c r="DQ27" s="767" t="s">
        <v>145</v>
      </c>
      <c r="DR27" s="775" t="s">
        <v>145</v>
      </c>
      <c r="DS27" s="774" t="s">
        <v>145</v>
      </c>
      <c r="DT27" s="767" t="s">
        <v>145</v>
      </c>
      <c r="DU27" s="767" t="s">
        <v>145</v>
      </c>
      <c r="DV27" s="767" t="s">
        <v>145</v>
      </c>
      <c r="DW27" s="767" t="s">
        <v>145</v>
      </c>
      <c r="DX27" s="775" t="s">
        <v>145</v>
      </c>
      <c r="DY27" s="725" t="s">
        <v>967</v>
      </c>
      <c r="DZ27" s="918" t="s">
        <v>1354</v>
      </c>
      <c r="EA27" s="727" t="s">
        <v>145</v>
      </c>
      <c r="EB27" s="729" t="s">
        <v>931</v>
      </c>
      <c r="EC27" s="726" t="s">
        <v>145</v>
      </c>
      <c r="ED27" s="726" t="s">
        <v>149</v>
      </c>
      <c r="EE27" s="749" t="s">
        <v>968</v>
      </c>
      <c r="EF27" s="750" t="s">
        <v>969</v>
      </c>
      <c r="EG27" s="751"/>
      <c r="EH27" s="752" t="s">
        <v>145</v>
      </c>
      <c r="EI27" s="726" t="s">
        <v>145</v>
      </c>
      <c r="EJ27" s="919">
        <v>180000000</v>
      </c>
      <c r="EK27" s="726" t="s">
        <v>970</v>
      </c>
      <c r="EL27" s="726" t="s">
        <v>269</v>
      </c>
      <c r="EM27" s="726" t="s">
        <v>145</v>
      </c>
      <c r="EN27" s="726" t="s">
        <v>145</v>
      </c>
      <c r="EO27" s="726" t="s">
        <v>145</v>
      </c>
      <c r="EP27" s="726" t="s">
        <v>145</v>
      </c>
      <c r="EQ27" s="726" t="s">
        <v>145</v>
      </c>
      <c r="ER27" s="726" t="s">
        <v>145</v>
      </c>
      <c r="ES27" s="726" t="s">
        <v>145</v>
      </c>
      <c r="ET27" s="726" t="s">
        <v>145</v>
      </c>
      <c r="EU27" s="726" t="s">
        <v>145</v>
      </c>
      <c r="EV27" s="726" t="s">
        <v>145</v>
      </c>
      <c r="EW27" s="727" t="s">
        <v>145</v>
      </c>
      <c r="EX27" s="754" t="str">
        <f>IF($J27=$EZ$25,9,IF($J27=$EZ$26,10,IF($J27=$EZ$27,11,IFERROR(HLOOKUP([1]Resumo!$D$3,[1]Resumo!$D$3:$D$49,(ROW(27:27)-7)*3+2,FALSE),""))))</f>
        <v/>
      </c>
      <c r="EY27" s="286"/>
      <c r="EZ27" s="287" t="s">
        <v>935</v>
      </c>
      <c r="FA27" s="383"/>
      <c r="FB27" s="379"/>
      <c r="FC27" s="292"/>
      <c r="FD27" s="292"/>
      <c r="FE27" s="292"/>
      <c r="FF27" s="292"/>
      <c r="FG27" s="292"/>
      <c r="FH27" s="292"/>
      <c r="FI27" s="292"/>
    </row>
    <row r="28" spans="1:172" ht="49.5" customHeight="1" thickTop="1" thickBot="1" x14ac:dyDescent="0.3">
      <c r="A28" s="725">
        <v>18</v>
      </c>
      <c r="B28" s="748" t="s">
        <v>1208</v>
      </c>
      <c r="C28" s="809" t="s">
        <v>963</v>
      </c>
      <c r="D28" s="726" t="s">
        <v>141</v>
      </c>
      <c r="E28" s="726" t="s">
        <v>142</v>
      </c>
      <c r="F28" s="726" t="s">
        <v>964</v>
      </c>
      <c r="G28" s="727" t="s">
        <v>965</v>
      </c>
      <c r="H28" s="853" t="s">
        <v>966</v>
      </c>
      <c r="I28" s="776" t="s">
        <v>919</v>
      </c>
      <c r="J28" s="729" t="s">
        <v>155</v>
      </c>
      <c r="K28" s="730" t="s">
        <v>156</v>
      </c>
      <c r="L28" s="725" t="s">
        <v>921</v>
      </c>
      <c r="M28" s="870" t="s">
        <v>145</v>
      </c>
      <c r="N28" s="732">
        <v>2017</v>
      </c>
      <c r="O28" s="778">
        <v>42795</v>
      </c>
      <c r="P28" s="726" t="s">
        <v>146</v>
      </c>
      <c r="Q28" s="726" t="s">
        <v>175</v>
      </c>
      <c r="R28" s="726" t="s">
        <v>900</v>
      </c>
      <c r="S28" s="727" t="s">
        <v>161</v>
      </c>
      <c r="T28" s="920" t="s">
        <v>163</v>
      </c>
      <c r="U28" s="726" t="s">
        <v>1152</v>
      </c>
      <c r="V28" s="912">
        <v>43285</v>
      </c>
      <c r="W28" s="744">
        <v>42920</v>
      </c>
      <c r="X28" s="763">
        <v>42920</v>
      </c>
      <c r="Y28" s="739" t="s">
        <v>1092</v>
      </c>
      <c r="Z28" s="739" t="s">
        <v>146</v>
      </c>
      <c r="AA28" s="739" t="s">
        <v>146</v>
      </c>
      <c r="AB28" s="739" t="s">
        <v>146</v>
      </c>
      <c r="AC28" s="739" t="s">
        <v>146</v>
      </c>
      <c r="AD28" s="739" t="s">
        <v>146</v>
      </c>
      <c r="AE28" s="739" t="s">
        <v>146</v>
      </c>
      <c r="AF28" s="739" t="s">
        <v>146</v>
      </c>
      <c r="AG28" s="739" t="s">
        <v>1042</v>
      </c>
      <c r="AH28" s="734" t="s">
        <v>1042</v>
      </c>
      <c r="AI28" s="739" t="s">
        <v>986</v>
      </c>
      <c r="AJ28" s="726" t="s">
        <v>147</v>
      </c>
      <c r="AK28" s="740">
        <v>42920</v>
      </c>
      <c r="AL28" s="740">
        <v>42940</v>
      </c>
      <c r="AM28" s="726" t="s">
        <v>922</v>
      </c>
      <c r="AN28" s="913">
        <v>10</v>
      </c>
      <c r="AO28" s="807" t="s">
        <v>162</v>
      </c>
      <c r="AP28" s="788" t="s">
        <v>161</v>
      </c>
      <c r="AQ28" s="807" t="s">
        <v>162</v>
      </c>
      <c r="AR28" s="914">
        <v>42977</v>
      </c>
      <c r="AS28" s="763" t="s">
        <v>146</v>
      </c>
      <c r="AT28" s="740" t="s">
        <v>146</v>
      </c>
      <c r="AU28" s="740" t="s">
        <v>146</v>
      </c>
      <c r="AV28" s="740" t="s">
        <v>146</v>
      </c>
      <c r="AW28" s="740" t="s">
        <v>146</v>
      </c>
      <c r="AX28" s="740" t="s">
        <v>146</v>
      </c>
      <c r="AY28" s="740" t="s">
        <v>146</v>
      </c>
      <c r="AZ28" s="740" t="s">
        <v>146</v>
      </c>
      <c r="BA28" s="740" t="s">
        <v>146</v>
      </c>
      <c r="BB28" s="740" t="s">
        <v>146</v>
      </c>
      <c r="BC28" s="740" t="s">
        <v>146</v>
      </c>
      <c r="BD28" s="740" t="s">
        <v>146</v>
      </c>
      <c r="BE28" s="744" t="s">
        <v>146</v>
      </c>
      <c r="BF28" s="763">
        <v>42979</v>
      </c>
      <c r="BG28" s="740" t="s">
        <v>923</v>
      </c>
      <c r="BH28" s="733"/>
      <c r="BI28" s="740" t="s">
        <v>163</v>
      </c>
      <c r="BJ28" s="757" t="s">
        <v>1223</v>
      </c>
      <c r="BK28" s="733" t="s">
        <v>145</v>
      </c>
      <c r="BL28" s="740" t="s">
        <v>146</v>
      </c>
      <c r="BM28" s="740" t="s">
        <v>146</v>
      </c>
      <c r="BN28" s="726" t="s">
        <v>1214</v>
      </c>
      <c r="BO28" s="740" t="s">
        <v>900</v>
      </c>
      <c r="BP28" s="740" t="s">
        <v>146</v>
      </c>
      <c r="BQ28" s="744">
        <v>43215</v>
      </c>
      <c r="BR28" s="763">
        <v>43215</v>
      </c>
      <c r="BS28" s="726" t="s">
        <v>146</v>
      </c>
      <c r="BT28" s="726" t="s">
        <v>146</v>
      </c>
      <c r="BU28" s="726" t="s">
        <v>146</v>
      </c>
      <c r="BV28" s="726" t="s">
        <v>146</v>
      </c>
      <c r="BW28" s="726" t="s">
        <v>146</v>
      </c>
      <c r="BX28" s="726" t="s">
        <v>146</v>
      </c>
      <c r="BY28" s="726" t="s">
        <v>146</v>
      </c>
      <c r="BZ28" s="726" t="s">
        <v>146</v>
      </c>
      <c r="CA28" s="740" t="s">
        <v>986</v>
      </c>
      <c r="CB28" s="915" t="s">
        <v>1079</v>
      </c>
      <c r="CC28" s="807" t="s">
        <v>147</v>
      </c>
      <c r="CD28" s="912">
        <v>43215</v>
      </c>
      <c r="CE28" s="740">
        <v>43235</v>
      </c>
      <c r="CF28" s="852" t="s">
        <v>1089</v>
      </c>
      <c r="CG28" s="726" t="s">
        <v>146</v>
      </c>
      <c r="CH28" s="726" t="s">
        <v>146</v>
      </c>
      <c r="CI28" s="726" t="s">
        <v>146</v>
      </c>
      <c r="CJ28" s="726" t="s">
        <v>146</v>
      </c>
      <c r="CK28" s="726" t="s">
        <v>146</v>
      </c>
      <c r="CL28" s="852" t="s">
        <v>1224</v>
      </c>
      <c r="CM28" s="767" t="s">
        <v>145</v>
      </c>
      <c r="CN28" s="767" t="s">
        <v>145</v>
      </c>
      <c r="CO28" s="767" t="s">
        <v>145</v>
      </c>
      <c r="CP28" s="767" t="s">
        <v>145</v>
      </c>
      <c r="CQ28" s="767" t="s">
        <v>145</v>
      </c>
      <c r="CR28" s="767" t="s">
        <v>145</v>
      </c>
      <c r="CS28" s="767" t="s">
        <v>145</v>
      </c>
      <c r="CT28" s="767" t="s">
        <v>145</v>
      </c>
      <c r="CU28" s="775" t="s">
        <v>145</v>
      </c>
      <c r="CV28" s="774" t="s">
        <v>145</v>
      </c>
      <c r="CW28" s="767" t="s">
        <v>145</v>
      </c>
      <c r="CX28" s="767" t="s">
        <v>145</v>
      </c>
      <c r="CY28" s="767" t="s">
        <v>145</v>
      </c>
      <c r="CZ28" s="767" t="s">
        <v>145</v>
      </c>
      <c r="DA28" s="767" t="s">
        <v>145</v>
      </c>
      <c r="DB28" s="767" t="s">
        <v>145</v>
      </c>
      <c r="DC28" s="767" t="s">
        <v>145</v>
      </c>
      <c r="DD28" s="767" t="s">
        <v>145</v>
      </c>
      <c r="DE28" s="767" t="s">
        <v>145</v>
      </c>
      <c r="DF28" s="767" t="s">
        <v>145</v>
      </c>
      <c r="DG28" s="767" t="s">
        <v>145</v>
      </c>
      <c r="DH28" s="775" t="s">
        <v>145</v>
      </c>
      <c r="DI28" s="774" t="s">
        <v>145</v>
      </c>
      <c r="DJ28" s="767" t="s">
        <v>145</v>
      </c>
      <c r="DK28" s="767" t="s">
        <v>145</v>
      </c>
      <c r="DL28" s="767" t="s">
        <v>145</v>
      </c>
      <c r="DM28" s="767" t="s">
        <v>145</v>
      </c>
      <c r="DN28" s="767" t="s">
        <v>145</v>
      </c>
      <c r="DO28" s="767" t="s">
        <v>145</v>
      </c>
      <c r="DP28" s="767" t="s">
        <v>145</v>
      </c>
      <c r="DQ28" s="767" t="s">
        <v>145</v>
      </c>
      <c r="DR28" s="775" t="s">
        <v>145</v>
      </c>
      <c r="DS28" s="774" t="s">
        <v>145</v>
      </c>
      <c r="DT28" s="767" t="s">
        <v>145</v>
      </c>
      <c r="DU28" s="767" t="s">
        <v>145</v>
      </c>
      <c r="DV28" s="767" t="s">
        <v>145</v>
      </c>
      <c r="DW28" s="767" t="s">
        <v>145</v>
      </c>
      <c r="DX28" s="775" t="s">
        <v>145</v>
      </c>
      <c r="DY28" s="845" t="s">
        <v>967</v>
      </c>
      <c r="DZ28" s="846" t="s">
        <v>1590</v>
      </c>
      <c r="EA28" s="847" t="s">
        <v>145</v>
      </c>
      <c r="EB28" s="729" t="s">
        <v>931</v>
      </c>
      <c r="EC28" s="726" t="s">
        <v>145</v>
      </c>
      <c r="ED28" s="726" t="s">
        <v>149</v>
      </c>
      <c r="EE28" s="749" t="s">
        <v>968</v>
      </c>
      <c r="EF28" s="750" t="s">
        <v>969</v>
      </c>
      <c r="EG28" s="751"/>
      <c r="EH28" s="752" t="s">
        <v>145</v>
      </c>
      <c r="EI28" s="727" t="s">
        <v>145</v>
      </c>
      <c r="EJ28" s="921">
        <v>135000000</v>
      </c>
      <c r="EK28" s="922" t="s">
        <v>970</v>
      </c>
      <c r="EL28" s="726" t="s">
        <v>269</v>
      </c>
      <c r="EM28" s="726" t="s">
        <v>145</v>
      </c>
      <c r="EN28" s="726" t="s">
        <v>145</v>
      </c>
      <c r="EO28" s="726" t="s">
        <v>145</v>
      </c>
      <c r="EP28" s="726" t="s">
        <v>145</v>
      </c>
      <c r="EQ28" s="726" t="s">
        <v>145</v>
      </c>
      <c r="ER28" s="726" t="s">
        <v>145</v>
      </c>
      <c r="ES28" s="726" t="s">
        <v>145</v>
      </c>
      <c r="ET28" s="726" t="s">
        <v>145</v>
      </c>
      <c r="EU28" s="726" t="s">
        <v>145</v>
      </c>
      <c r="EV28" s="726" t="s">
        <v>145</v>
      </c>
      <c r="EW28" s="727" t="s">
        <v>145</v>
      </c>
      <c r="EX28" s="754" t="str">
        <f>IF($J28=$EZ$25,9,IF($J28=$EZ$26,10,IF($J28=$EZ$27,11,IFERROR(HLOOKUP([1]Resumo!$D$3,[1]Resumo!$D$3:$D$49,(ROW(28:28)-7)*3+2,FALSE),""))))</f>
        <v/>
      </c>
      <c r="EY28" s="286"/>
      <c r="EZ28" s="287" t="s">
        <v>898</v>
      </c>
      <c r="FA28" s="383"/>
      <c r="FB28" s="379"/>
      <c r="FC28" s="292"/>
      <c r="FD28" s="292"/>
      <c r="FE28" s="292"/>
      <c r="FF28" s="292"/>
      <c r="FG28" s="292"/>
      <c r="FH28" s="292"/>
      <c r="FI28" s="292"/>
    </row>
    <row r="29" spans="1:172" ht="52.5" customHeight="1" thickTop="1" thickBot="1" x14ac:dyDescent="0.3">
      <c r="A29" s="923">
        <v>19</v>
      </c>
      <c r="B29" s="924" t="s">
        <v>1209</v>
      </c>
      <c r="C29" s="925" t="s">
        <v>963</v>
      </c>
      <c r="D29" s="926" t="s">
        <v>141</v>
      </c>
      <c r="E29" s="926" t="s">
        <v>142</v>
      </c>
      <c r="F29" s="926" t="s">
        <v>964</v>
      </c>
      <c r="G29" s="927" t="s">
        <v>965</v>
      </c>
      <c r="H29" s="928" t="s">
        <v>966</v>
      </c>
      <c r="I29" s="929" t="s">
        <v>919</v>
      </c>
      <c r="J29" s="930" t="s">
        <v>155</v>
      </c>
      <c r="K29" s="931" t="s">
        <v>156</v>
      </c>
      <c r="L29" s="923" t="s">
        <v>921</v>
      </c>
      <c r="M29" s="932" t="s">
        <v>145</v>
      </c>
      <c r="N29" s="933">
        <v>2017</v>
      </c>
      <c r="O29" s="934">
        <v>42795</v>
      </c>
      <c r="P29" s="926" t="s">
        <v>146</v>
      </c>
      <c r="Q29" s="926" t="s">
        <v>175</v>
      </c>
      <c r="R29" s="926" t="s">
        <v>900</v>
      </c>
      <c r="S29" s="927" t="s">
        <v>161</v>
      </c>
      <c r="T29" s="935" t="s">
        <v>163</v>
      </c>
      <c r="U29" s="926" t="s">
        <v>1152</v>
      </c>
      <c r="V29" s="936">
        <v>43285</v>
      </c>
      <c r="W29" s="937">
        <v>42920</v>
      </c>
      <c r="X29" s="938">
        <v>42920</v>
      </c>
      <c r="Y29" s="939" t="s">
        <v>1092</v>
      </c>
      <c r="Z29" s="939" t="s">
        <v>146</v>
      </c>
      <c r="AA29" s="939" t="s">
        <v>146</v>
      </c>
      <c r="AB29" s="939" t="s">
        <v>146</v>
      </c>
      <c r="AC29" s="939" t="s">
        <v>146</v>
      </c>
      <c r="AD29" s="939" t="s">
        <v>146</v>
      </c>
      <c r="AE29" s="939" t="s">
        <v>146</v>
      </c>
      <c r="AF29" s="939" t="s">
        <v>146</v>
      </c>
      <c r="AG29" s="939" t="s">
        <v>1042</v>
      </c>
      <c r="AH29" s="940" t="s">
        <v>1042</v>
      </c>
      <c r="AI29" s="939" t="s">
        <v>986</v>
      </c>
      <c r="AJ29" s="926" t="s">
        <v>147</v>
      </c>
      <c r="AK29" s="941">
        <v>42920</v>
      </c>
      <c r="AL29" s="941">
        <v>42940</v>
      </c>
      <c r="AM29" s="926" t="s">
        <v>922</v>
      </c>
      <c r="AN29" s="942">
        <v>10</v>
      </c>
      <c r="AO29" s="943" t="s">
        <v>162</v>
      </c>
      <c r="AP29" s="944" t="s">
        <v>161</v>
      </c>
      <c r="AQ29" s="943" t="s">
        <v>162</v>
      </c>
      <c r="AR29" s="945">
        <v>42977</v>
      </c>
      <c r="AS29" s="938" t="s">
        <v>146</v>
      </c>
      <c r="AT29" s="941" t="s">
        <v>146</v>
      </c>
      <c r="AU29" s="941" t="s">
        <v>146</v>
      </c>
      <c r="AV29" s="941" t="s">
        <v>146</v>
      </c>
      <c r="AW29" s="941" t="s">
        <v>146</v>
      </c>
      <c r="AX29" s="941" t="s">
        <v>146</v>
      </c>
      <c r="AY29" s="941" t="s">
        <v>146</v>
      </c>
      <c r="AZ29" s="941" t="s">
        <v>146</v>
      </c>
      <c r="BA29" s="941" t="s">
        <v>146</v>
      </c>
      <c r="BB29" s="941" t="s">
        <v>146</v>
      </c>
      <c r="BC29" s="941" t="s">
        <v>146</v>
      </c>
      <c r="BD29" s="941" t="s">
        <v>146</v>
      </c>
      <c r="BE29" s="937" t="s">
        <v>146</v>
      </c>
      <c r="BF29" s="938">
        <v>42979</v>
      </c>
      <c r="BG29" s="941" t="s">
        <v>923</v>
      </c>
      <c r="BH29" s="946"/>
      <c r="BI29" s="941" t="s">
        <v>163</v>
      </c>
      <c r="BJ29" s="947" t="s">
        <v>1223</v>
      </c>
      <c r="BK29" s="946" t="s">
        <v>145</v>
      </c>
      <c r="BL29" s="941" t="s">
        <v>146</v>
      </c>
      <c r="BM29" s="941" t="s">
        <v>146</v>
      </c>
      <c r="BN29" s="926" t="s">
        <v>1214</v>
      </c>
      <c r="BO29" s="941" t="s">
        <v>900</v>
      </c>
      <c r="BP29" s="941" t="s">
        <v>146</v>
      </c>
      <c r="BQ29" s="937">
        <v>43215</v>
      </c>
      <c r="BR29" s="938">
        <v>43215</v>
      </c>
      <c r="BS29" s="926" t="s">
        <v>146</v>
      </c>
      <c r="BT29" s="926" t="s">
        <v>146</v>
      </c>
      <c r="BU29" s="926" t="s">
        <v>146</v>
      </c>
      <c r="BV29" s="926" t="s">
        <v>146</v>
      </c>
      <c r="BW29" s="926" t="s">
        <v>146</v>
      </c>
      <c r="BX29" s="926" t="s">
        <v>146</v>
      </c>
      <c r="BY29" s="926" t="s">
        <v>146</v>
      </c>
      <c r="BZ29" s="926" t="s">
        <v>146</v>
      </c>
      <c r="CA29" s="941" t="s">
        <v>986</v>
      </c>
      <c r="CB29" s="948" t="s">
        <v>1079</v>
      </c>
      <c r="CC29" s="943" t="s">
        <v>147</v>
      </c>
      <c r="CD29" s="936">
        <v>43215</v>
      </c>
      <c r="CE29" s="941">
        <v>43235</v>
      </c>
      <c r="CF29" s="949" t="s">
        <v>1089</v>
      </c>
      <c r="CG29" s="926" t="s">
        <v>146</v>
      </c>
      <c r="CH29" s="926" t="s">
        <v>146</v>
      </c>
      <c r="CI29" s="926" t="s">
        <v>146</v>
      </c>
      <c r="CJ29" s="926" t="s">
        <v>146</v>
      </c>
      <c r="CK29" s="926" t="s">
        <v>146</v>
      </c>
      <c r="CL29" s="949" t="s">
        <v>1224</v>
      </c>
      <c r="CM29" s="950" t="s">
        <v>145</v>
      </c>
      <c r="CN29" s="950" t="s">
        <v>145</v>
      </c>
      <c r="CO29" s="950" t="s">
        <v>145</v>
      </c>
      <c r="CP29" s="950" t="s">
        <v>145</v>
      </c>
      <c r="CQ29" s="950" t="s">
        <v>145</v>
      </c>
      <c r="CR29" s="950" t="s">
        <v>145</v>
      </c>
      <c r="CS29" s="950" t="s">
        <v>145</v>
      </c>
      <c r="CT29" s="950" t="s">
        <v>145</v>
      </c>
      <c r="CU29" s="951" t="s">
        <v>145</v>
      </c>
      <c r="CV29" s="952" t="s">
        <v>145</v>
      </c>
      <c r="CW29" s="950" t="s">
        <v>145</v>
      </c>
      <c r="CX29" s="950" t="s">
        <v>145</v>
      </c>
      <c r="CY29" s="950" t="s">
        <v>145</v>
      </c>
      <c r="CZ29" s="950" t="s">
        <v>145</v>
      </c>
      <c r="DA29" s="950" t="s">
        <v>145</v>
      </c>
      <c r="DB29" s="950" t="s">
        <v>145</v>
      </c>
      <c r="DC29" s="950" t="s">
        <v>145</v>
      </c>
      <c r="DD29" s="950" t="s">
        <v>145</v>
      </c>
      <c r="DE29" s="950" t="s">
        <v>145</v>
      </c>
      <c r="DF29" s="950" t="s">
        <v>145</v>
      </c>
      <c r="DG29" s="950" t="s">
        <v>145</v>
      </c>
      <c r="DH29" s="951" t="s">
        <v>145</v>
      </c>
      <c r="DI29" s="952" t="s">
        <v>145</v>
      </c>
      <c r="DJ29" s="950" t="s">
        <v>145</v>
      </c>
      <c r="DK29" s="950" t="s">
        <v>145</v>
      </c>
      <c r="DL29" s="950" t="s">
        <v>145</v>
      </c>
      <c r="DM29" s="950" t="s">
        <v>145</v>
      </c>
      <c r="DN29" s="950" t="s">
        <v>145</v>
      </c>
      <c r="DO29" s="950" t="s">
        <v>145</v>
      </c>
      <c r="DP29" s="950" t="s">
        <v>145</v>
      </c>
      <c r="DQ29" s="950" t="s">
        <v>145</v>
      </c>
      <c r="DR29" s="951" t="s">
        <v>145</v>
      </c>
      <c r="DS29" s="952" t="s">
        <v>145</v>
      </c>
      <c r="DT29" s="950" t="s">
        <v>145</v>
      </c>
      <c r="DU29" s="950" t="s">
        <v>145</v>
      </c>
      <c r="DV29" s="950" t="s">
        <v>145</v>
      </c>
      <c r="DW29" s="950" t="s">
        <v>145</v>
      </c>
      <c r="DX29" s="951" t="s">
        <v>145</v>
      </c>
      <c r="DY29" s="923" t="s">
        <v>967</v>
      </c>
      <c r="DZ29" s="953" t="s">
        <v>1354</v>
      </c>
      <c r="EA29" s="927" t="s">
        <v>145</v>
      </c>
      <c r="EB29" s="930" t="s">
        <v>931</v>
      </c>
      <c r="EC29" s="926" t="s">
        <v>145</v>
      </c>
      <c r="ED29" s="926" t="s">
        <v>149</v>
      </c>
      <c r="EE29" s="954" t="s">
        <v>968</v>
      </c>
      <c r="EF29" s="955" t="s">
        <v>969</v>
      </c>
      <c r="EG29" s="956"/>
      <c r="EH29" s="957" t="s">
        <v>145</v>
      </c>
      <c r="EI29" s="926" t="s">
        <v>145</v>
      </c>
      <c r="EJ29" s="958">
        <v>180000000</v>
      </c>
      <c r="EK29" s="926" t="s">
        <v>970</v>
      </c>
      <c r="EL29" s="926" t="s">
        <v>269</v>
      </c>
      <c r="EM29" s="926" t="s">
        <v>145</v>
      </c>
      <c r="EN29" s="926" t="s">
        <v>145</v>
      </c>
      <c r="EO29" s="926" t="s">
        <v>145</v>
      </c>
      <c r="EP29" s="926" t="s">
        <v>145</v>
      </c>
      <c r="EQ29" s="926" t="s">
        <v>145</v>
      </c>
      <c r="ER29" s="926" t="s">
        <v>145</v>
      </c>
      <c r="ES29" s="926" t="s">
        <v>145</v>
      </c>
      <c r="ET29" s="926" t="s">
        <v>145</v>
      </c>
      <c r="EU29" s="926" t="s">
        <v>145</v>
      </c>
      <c r="EV29" s="926" t="s">
        <v>145</v>
      </c>
      <c r="EW29" s="927" t="s">
        <v>145</v>
      </c>
      <c r="EX29" s="959">
        <v>5</v>
      </c>
      <c r="EY29" s="286"/>
      <c r="EZ29" s="287" t="s">
        <v>920</v>
      </c>
      <c r="FA29" s="383"/>
      <c r="FB29" s="379"/>
      <c r="FC29" s="292"/>
      <c r="FD29" s="292"/>
      <c r="FE29" s="292"/>
      <c r="FF29" s="292"/>
      <c r="FG29" s="292"/>
      <c r="FH29" s="292"/>
      <c r="FI29" s="292"/>
    </row>
    <row r="30" spans="1:172" x14ac:dyDescent="0.25">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1002</v>
      </c>
      <c r="FA30" s="252"/>
    </row>
    <row r="31" spans="1:172" x14ac:dyDescent="0.25">
      <c r="E31" s="413"/>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x14ac:dyDescent="0.25">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x14ac:dyDescent="0.25">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x14ac:dyDescent="0.25">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x14ac:dyDescent="0.25">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x14ac:dyDescent="0.25">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x14ac:dyDescent="0.25">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x14ac:dyDescent="0.25">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x14ac:dyDescent="0.25">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x14ac:dyDescent="0.25">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x14ac:dyDescent="0.25">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x14ac:dyDescent="0.25">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x14ac:dyDescent="0.25">
      <c r="A43" s="253"/>
      <c r="B43" s="256"/>
      <c r="C43" s="256"/>
      <c r="D43" s="256"/>
      <c r="E43" s="256"/>
      <c r="F43" s="256"/>
      <c r="G43" s="256"/>
      <c r="H43" s="256"/>
      <c r="I43" s="256"/>
      <c r="J43" s="256"/>
      <c r="K43" s="256"/>
      <c r="L43" s="256"/>
      <c r="M43" s="256"/>
      <c r="N43" s="256"/>
      <c r="O43" s="256"/>
      <c r="P43" s="256"/>
      <c r="Q43" s="256"/>
      <c r="R43" s="256"/>
      <c r="S43" s="256"/>
      <c r="T43" s="693"/>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x14ac:dyDescent="0.25">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x14ac:dyDescent="0.25">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x14ac:dyDescent="0.25">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x14ac:dyDescent="0.25">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x14ac:dyDescent="0.25">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8"/>
      <c r="CK48" s="308"/>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x14ac:dyDescent="0.25">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x14ac:dyDescent="0.25">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x14ac:dyDescent="0.25">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x14ac:dyDescent="0.25">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x14ac:dyDescent="0.25">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x14ac:dyDescent="0.25">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x14ac:dyDescent="0.25">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x14ac:dyDescent="0.25">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x14ac:dyDescent="0.25">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x14ac:dyDescent="0.25">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x14ac:dyDescent="0.25">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x14ac:dyDescent="0.25">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x14ac:dyDescent="0.25">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x14ac:dyDescent="0.25">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0"/>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x14ac:dyDescent="0.25">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0"/>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x14ac:dyDescent="0.25">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0"/>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x14ac:dyDescent="0.25">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0"/>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x14ac:dyDescent="0.25">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0"/>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x14ac:dyDescent="0.25">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0"/>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x14ac:dyDescent="0.25">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0"/>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x14ac:dyDescent="0.25">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0"/>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x14ac:dyDescent="0.25">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0"/>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x14ac:dyDescent="0.25">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0"/>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x14ac:dyDescent="0.25">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0"/>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x14ac:dyDescent="0.25">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0"/>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x14ac:dyDescent="0.25">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0"/>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x14ac:dyDescent="0.25">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0"/>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x14ac:dyDescent="0.25">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0"/>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x14ac:dyDescent="0.25">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0"/>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x14ac:dyDescent="0.25">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0"/>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x14ac:dyDescent="0.25">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0"/>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x14ac:dyDescent="0.25">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0"/>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x14ac:dyDescent="0.25">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0"/>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x14ac:dyDescent="0.25">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0"/>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x14ac:dyDescent="0.25">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0"/>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x14ac:dyDescent="0.25">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0"/>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x14ac:dyDescent="0.25">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0"/>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x14ac:dyDescent="0.25">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0"/>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x14ac:dyDescent="0.25">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0"/>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x14ac:dyDescent="0.25">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0"/>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x14ac:dyDescent="0.25">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0"/>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x14ac:dyDescent="0.25">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0"/>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x14ac:dyDescent="0.25">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0"/>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x14ac:dyDescent="0.25">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0"/>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x14ac:dyDescent="0.25">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0"/>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x14ac:dyDescent="0.25">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0"/>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x14ac:dyDescent="0.25">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0"/>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x14ac:dyDescent="0.25">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0"/>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x14ac:dyDescent="0.25">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0"/>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x14ac:dyDescent="0.25">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0"/>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x14ac:dyDescent="0.25">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0"/>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x14ac:dyDescent="0.25">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0"/>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x14ac:dyDescent="0.25">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0"/>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x14ac:dyDescent="0.25">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0"/>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x14ac:dyDescent="0.25">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0"/>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x14ac:dyDescent="0.25">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0"/>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x14ac:dyDescent="0.25">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0"/>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x14ac:dyDescent="0.25">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0"/>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x14ac:dyDescent="0.25">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0"/>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x14ac:dyDescent="0.25">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0"/>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x14ac:dyDescent="0.25">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0"/>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x14ac:dyDescent="0.25">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0"/>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x14ac:dyDescent="0.25">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0"/>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A5:B5"/>
    <mergeCell ref="A6:I6"/>
    <mergeCell ref="A7:G7"/>
    <mergeCell ref="H7:I7"/>
    <mergeCell ref="J7:K7"/>
    <mergeCell ref="L7:W7"/>
    <mergeCell ref="X7:AR7"/>
    <mergeCell ref="AS7:BE7"/>
    <mergeCell ref="J6:DX6"/>
    <mergeCell ref="DY6:EW6"/>
    <mergeCell ref="BF7:BQ7"/>
    <mergeCell ref="BR7:CU7"/>
    <mergeCell ref="CV7:DH7"/>
    <mergeCell ref="DI7:DR7"/>
    <mergeCell ref="DS7:DX7"/>
    <mergeCell ref="DY7:EA7"/>
    <mergeCell ref="EB7:EF7"/>
    <mergeCell ref="EG7:EW7"/>
  </mergeCells>
  <conditionalFormatting sqref="B11:C26">
    <cfRule type="containsText" dxfId="815" priority="165" operator="containsText" text="PIU">
      <formula>NOT(ISERROR(SEARCH("PIU",B11)))</formula>
    </cfRule>
  </conditionalFormatting>
  <conditionalFormatting sqref="B10:C26">
    <cfRule type="containsText" dxfId="814" priority="164" operator="containsText" text="Projeto">
      <formula>NOT(ISERROR(SEARCH("Projeto",B10)))</formula>
    </cfRule>
  </conditionalFormatting>
  <conditionalFormatting sqref="B11:B29 C11:C24 C26:C29">
    <cfRule type="containsText" dxfId="813" priority="156" operator="containsText" text="PIU">
      <formula>NOT(ISERROR(SEARCH("PIU",B11)))</formula>
    </cfRule>
  </conditionalFormatting>
  <conditionalFormatting sqref="B10:B29 C10:C24 C26:C29">
    <cfRule type="containsText" dxfId="812" priority="155" operator="containsText" text="Projeto">
      <formula>NOT(ISERROR(SEARCH("Projeto",B10)))</formula>
    </cfRule>
  </conditionalFormatting>
  <conditionalFormatting sqref="B18:C18">
    <cfRule type="containsText" dxfId="811" priority="154" operator="containsText" text="PIU">
      <formula>NOT(ISERROR(SEARCH("PIU",B18)))</formula>
    </cfRule>
  </conditionalFormatting>
  <conditionalFormatting sqref="B18:C18">
    <cfRule type="containsText" dxfId="810" priority="153" operator="containsText" text="Projeto">
      <formula>NOT(ISERROR(SEARCH("Projeto",B18)))</formula>
    </cfRule>
  </conditionalFormatting>
  <conditionalFormatting sqref="B11:C11">
    <cfRule type="containsText" dxfId="809" priority="152" operator="containsText" text="PIU">
      <formula>NOT(ISERROR(SEARCH("PIU",B11)))</formula>
    </cfRule>
  </conditionalFormatting>
  <conditionalFormatting sqref="B11:C11">
    <cfRule type="containsText" dxfId="808" priority="151" operator="containsText" text="Projeto">
      <formula>NOT(ISERROR(SEARCH("Projeto",B11)))</formula>
    </cfRule>
  </conditionalFormatting>
  <conditionalFormatting sqref="C25">
    <cfRule type="containsText" dxfId="807" priority="150" operator="containsText" text="PIU">
      <formula>NOT(ISERROR(SEARCH("PIU",C25)))</formula>
    </cfRule>
  </conditionalFormatting>
  <conditionalFormatting sqref="C25">
    <cfRule type="containsText" dxfId="806" priority="149" operator="containsText" text="Projeto">
      <formula>NOT(ISERROR(SEARCH("Projeto",C25)))</formula>
    </cfRule>
  </conditionalFormatting>
  <conditionalFormatting sqref="C26">
    <cfRule type="containsText" dxfId="805" priority="148" operator="containsText" text="PIU">
      <formula>NOT(ISERROR(SEARCH("PIU",C26)))</formula>
    </cfRule>
  </conditionalFormatting>
  <conditionalFormatting sqref="C26">
    <cfRule type="containsText" dxfId="804" priority="147" operator="containsText" text="Projeto">
      <formula>NOT(ISERROR(SEARCH("Projeto",C26)))</formula>
    </cfRule>
  </conditionalFormatting>
  <conditionalFormatting sqref="B11:B29 C11:C24 C26:C29">
    <cfRule type="containsText" dxfId="803" priority="146" operator="containsText" text="PIU">
      <formula>NOT(ISERROR(SEARCH("PIU",B11)))</formula>
    </cfRule>
  </conditionalFormatting>
  <conditionalFormatting sqref="B10:B29 C10:C24 C26:C29">
    <cfRule type="containsText" dxfId="802" priority="145" operator="containsText" text="Projeto">
      <formula>NOT(ISERROR(SEARCH("Projeto",B10)))</formula>
    </cfRule>
  </conditionalFormatting>
  <conditionalFormatting sqref="B18:C18">
    <cfRule type="containsText" dxfId="801" priority="144" operator="containsText" text="PIU">
      <formula>NOT(ISERROR(SEARCH("PIU",B18)))</formula>
    </cfRule>
  </conditionalFormatting>
  <conditionalFormatting sqref="B18:C18">
    <cfRule type="containsText" dxfId="800" priority="143" operator="containsText" text="Projeto">
      <formula>NOT(ISERROR(SEARCH("Projeto",B18)))</formula>
    </cfRule>
  </conditionalFormatting>
  <conditionalFormatting sqref="B11:C11">
    <cfRule type="containsText" dxfId="799" priority="142" operator="containsText" text="PIU">
      <formula>NOT(ISERROR(SEARCH("PIU",B11)))</formula>
    </cfRule>
  </conditionalFormatting>
  <conditionalFormatting sqref="B11:C11">
    <cfRule type="containsText" dxfId="798" priority="141" operator="containsText" text="Projeto">
      <formula>NOT(ISERROR(SEARCH("Projeto",B11)))</formula>
    </cfRule>
  </conditionalFormatting>
  <conditionalFormatting sqref="C25">
    <cfRule type="containsText" dxfId="797" priority="140" operator="containsText" text="PIU">
      <formula>NOT(ISERROR(SEARCH("PIU",C25)))</formula>
    </cfRule>
  </conditionalFormatting>
  <conditionalFormatting sqref="C25">
    <cfRule type="containsText" dxfId="796" priority="139" operator="containsText" text="Projeto">
      <formula>NOT(ISERROR(SEARCH("Projeto",C25)))</formula>
    </cfRule>
  </conditionalFormatting>
  <conditionalFormatting sqref="C26">
    <cfRule type="containsText" dxfId="795" priority="138" operator="containsText" text="PIU">
      <formula>NOT(ISERROR(SEARCH("PIU",C26)))</formula>
    </cfRule>
  </conditionalFormatting>
  <conditionalFormatting sqref="C26">
    <cfRule type="containsText" dxfId="794" priority="137" operator="containsText" text="Projeto">
      <formula>NOT(ISERROR(SEARCH("Projeto",C26)))</formula>
    </cfRule>
  </conditionalFormatting>
  <conditionalFormatting sqref="B17:C18">
    <cfRule type="containsText" dxfId="793" priority="136" operator="containsText" text="PIU">
      <formula>NOT(ISERROR(SEARCH("PIU",B17)))</formula>
    </cfRule>
  </conditionalFormatting>
  <conditionalFormatting sqref="B17:C18">
    <cfRule type="containsText" dxfId="792" priority="135" operator="containsText" text="Projeto">
      <formula>NOT(ISERROR(SEARCH("Projeto",B17)))</formula>
    </cfRule>
  </conditionalFormatting>
  <conditionalFormatting sqref="B17:C18">
    <cfRule type="containsText" dxfId="791" priority="134" operator="containsText" text="PIU">
      <formula>NOT(ISERROR(SEARCH("PIU",B17)))</formula>
    </cfRule>
  </conditionalFormatting>
  <conditionalFormatting sqref="B17:C18">
    <cfRule type="containsText" dxfId="790" priority="133" operator="containsText" text="Projeto">
      <formula>NOT(ISERROR(SEARCH("Projeto",B17)))</formula>
    </cfRule>
  </conditionalFormatting>
  <conditionalFormatting sqref="B18:C18">
    <cfRule type="containsText" dxfId="789" priority="132" operator="containsText" text="PIU">
      <formula>NOT(ISERROR(SEARCH("PIU",B18)))</formula>
    </cfRule>
  </conditionalFormatting>
  <conditionalFormatting sqref="B18:C18">
    <cfRule type="containsText" dxfId="788" priority="131" operator="containsText" text="Projeto">
      <formula>NOT(ISERROR(SEARCH("Projeto",B18)))</formula>
    </cfRule>
  </conditionalFormatting>
  <conditionalFormatting sqref="B24:C26">
    <cfRule type="containsText" dxfId="787" priority="130" operator="containsText" text="PIU">
      <formula>NOT(ISERROR(SEARCH("PIU",B24)))</formula>
    </cfRule>
  </conditionalFormatting>
  <conditionalFormatting sqref="B24:C26">
    <cfRule type="containsText" dxfId="786" priority="129" operator="containsText" text="Projeto">
      <formula>NOT(ISERROR(SEARCH("Projeto",B24)))</formula>
    </cfRule>
  </conditionalFormatting>
  <conditionalFormatting sqref="B24:B26 C24 C26">
    <cfRule type="containsText" dxfId="785" priority="128" operator="containsText" text="PIU">
      <formula>NOT(ISERROR(SEARCH("PIU",B24)))</formula>
    </cfRule>
  </conditionalFormatting>
  <conditionalFormatting sqref="B24:B26 C24 C26">
    <cfRule type="containsText" dxfId="784" priority="127" operator="containsText" text="Projeto">
      <formula>NOT(ISERROR(SEARCH("Projeto",B24)))</formula>
    </cfRule>
  </conditionalFormatting>
  <conditionalFormatting sqref="C25">
    <cfRule type="containsText" dxfId="783" priority="126" operator="containsText" text="PIU">
      <formula>NOT(ISERROR(SEARCH("PIU",C25)))</formula>
    </cfRule>
  </conditionalFormatting>
  <conditionalFormatting sqref="C25">
    <cfRule type="containsText" dxfId="782" priority="125" operator="containsText" text="Projeto">
      <formula>NOT(ISERROR(SEARCH("Projeto",C25)))</formula>
    </cfRule>
  </conditionalFormatting>
  <conditionalFormatting sqref="C26">
    <cfRule type="containsText" dxfId="781" priority="124" operator="containsText" text="PIU">
      <formula>NOT(ISERROR(SEARCH("PIU",C26)))</formula>
    </cfRule>
  </conditionalFormatting>
  <conditionalFormatting sqref="C26">
    <cfRule type="containsText" dxfId="780" priority="123" operator="containsText" text="Projeto">
      <formula>NOT(ISERROR(SEARCH("Projeto",C26)))</formula>
    </cfRule>
  </conditionalFormatting>
  <conditionalFormatting sqref="B11:B29 C11:C24 C26:C29">
    <cfRule type="containsText" dxfId="779" priority="122" operator="containsText" text="PIU">
      <formula>NOT(ISERROR(SEARCH("PIU",B11)))</formula>
    </cfRule>
  </conditionalFormatting>
  <conditionalFormatting sqref="B10:B29 C10:C24 C26:C29">
    <cfRule type="containsText" dxfId="778" priority="121" operator="containsText" text="Projeto">
      <formula>NOT(ISERROR(SEARCH("Projeto",B10)))</formula>
    </cfRule>
  </conditionalFormatting>
  <conditionalFormatting sqref="B18:C18">
    <cfRule type="containsText" dxfId="777" priority="120" operator="containsText" text="PIU">
      <formula>NOT(ISERROR(SEARCH("PIU",B18)))</formula>
    </cfRule>
  </conditionalFormatting>
  <conditionalFormatting sqref="B18:C18">
    <cfRule type="containsText" dxfId="776" priority="119" operator="containsText" text="Projeto">
      <formula>NOT(ISERROR(SEARCH("Projeto",B18)))</formula>
    </cfRule>
  </conditionalFormatting>
  <conditionalFormatting sqref="B11:C11">
    <cfRule type="containsText" dxfId="775" priority="118" operator="containsText" text="PIU">
      <formula>NOT(ISERROR(SEARCH("PIU",B11)))</formula>
    </cfRule>
  </conditionalFormatting>
  <conditionalFormatting sqref="B11:C11">
    <cfRule type="containsText" dxfId="774" priority="117" operator="containsText" text="Projeto">
      <formula>NOT(ISERROR(SEARCH("Projeto",B11)))</formula>
    </cfRule>
  </conditionalFormatting>
  <conditionalFormatting sqref="C25">
    <cfRule type="containsText" dxfId="773" priority="116" operator="containsText" text="PIU">
      <formula>NOT(ISERROR(SEARCH("PIU",C25)))</formula>
    </cfRule>
  </conditionalFormatting>
  <conditionalFormatting sqref="C25">
    <cfRule type="containsText" dxfId="772" priority="115" operator="containsText" text="Projeto">
      <formula>NOT(ISERROR(SEARCH("Projeto",C25)))</formula>
    </cfRule>
  </conditionalFormatting>
  <conditionalFormatting sqref="C26">
    <cfRule type="containsText" dxfId="771" priority="114" operator="containsText" text="PIU">
      <formula>NOT(ISERROR(SEARCH("PIU",C26)))</formula>
    </cfRule>
  </conditionalFormatting>
  <conditionalFormatting sqref="C26">
    <cfRule type="containsText" dxfId="770" priority="113" operator="containsText" text="Projeto">
      <formula>NOT(ISERROR(SEARCH("Projeto",C26)))</formula>
    </cfRule>
  </conditionalFormatting>
  <conditionalFormatting sqref="B17:C18">
    <cfRule type="containsText" dxfId="769" priority="112" operator="containsText" text="PIU">
      <formula>NOT(ISERROR(SEARCH("PIU",B17)))</formula>
    </cfRule>
  </conditionalFormatting>
  <conditionalFormatting sqref="B17:C18">
    <cfRule type="containsText" dxfId="768" priority="111" operator="containsText" text="Projeto">
      <formula>NOT(ISERROR(SEARCH("Projeto",B17)))</formula>
    </cfRule>
  </conditionalFormatting>
  <conditionalFormatting sqref="B17:C18">
    <cfRule type="containsText" dxfId="767" priority="110" operator="containsText" text="PIU">
      <formula>NOT(ISERROR(SEARCH("PIU",B17)))</formula>
    </cfRule>
  </conditionalFormatting>
  <conditionalFormatting sqref="B17:C18">
    <cfRule type="containsText" dxfId="766" priority="109" operator="containsText" text="Projeto">
      <formula>NOT(ISERROR(SEARCH("Projeto",B17)))</formula>
    </cfRule>
  </conditionalFormatting>
  <conditionalFormatting sqref="B18:C18">
    <cfRule type="containsText" dxfId="765" priority="108" operator="containsText" text="PIU">
      <formula>NOT(ISERROR(SEARCH("PIU",B18)))</formula>
    </cfRule>
  </conditionalFormatting>
  <conditionalFormatting sqref="B18:C18">
    <cfRule type="containsText" dxfId="764" priority="107" operator="containsText" text="Projeto">
      <formula>NOT(ISERROR(SEARCH("Projeto",B18)))</formula>
    </cfRule>
  </conditionalFormatting>
  <conditionalFormatting sqref="B24:C26">
    <cfRule type="containsText" dxfId="763" priority="106" operator="containsText" text="PIU">
      <formula>NOT(ISERROR(SEARCH("PIU",B24)))</formula>
    </cfRule>
  </conditionalFormatting>
  <conditionalFormatting sqref="B24:C26">
    <cfRule type="containsText" dxfId="762" priority="105" operator="containsText" text="Projeto">
      <formula>NOT(ISERROR(SEARCH("Projeto",B24)))</formula>
    </cfRule>
  </conditionalFormatting>
  <conditionalFormatting sqref="B24:B26 C24 C26">
    <cfRule type="containsText" dxfId="761" priority="104" operator="containsText" text="PIU">
      <formula>NOT(ISERROR(SEARCH("PIU",B24)))</formula>
    </cfRule>
  </conditionalFormatting>
  <conditionalFormatting sqref="B24:B26 C24 C26">
    <cfRule type="containsText" dxfId="760" priority="103" operator="containsText" text="Projeto">
      <formula>NOT(ISERROR(SEARCH("Projeto",B24)))</formula>
    </cfRule>
  </conditionalFormatting>
  <conditionalFormatting sqref="C25">
    <cfRule type="containsText" dxfId="759" priority="102" operator="containsText" text="PIU">
      <formula>NOT(ISERROR(SEARCH("PIU",C25)))</formula>
    </cfRule>
  </conditionalFormatting>
  <conditionalFormatting sqref="C25">
    <cfRule type="containsText" dxfId="758" priority="101" operator="containsText" text="Projeto">
      <formula>NOT(ISERROR(SEARCH("Projeto",C25)))</formula>
    </cfRule>
  </conditionalFormatting>
  <conditionalFormatting sqref="C26">
    <cfRule type="containsText" dxfId="757" priority="100" operator="containsText" text="PIU">
      <formula>NOT(ISERROR(SEARCH("PIU",C26)))</formula>
    </cfRule>
  </conditionalFormatting>
  <conditionalFormatting sqref="C26">
    <cfRule type="containsText" dxfId="756" priority="99" operator="containsText" text="Projeto">
      <formula>NOT(ISERROR(SEARCH("Projeto",C26)))</formula>
    </cfRule>
  </conditionalFormatting>
  <conditionalFormatting sqref="B11:B29 C11:C24 C26:C29">
    <cfRule type="containsText" dxfId="755" priority="98" operator="containsText" text="PIU">
      <formula>NOT(ISERROR(SEARCH("PIU",B11)))</formula>
    </cfRule>
  </conditionalFormatting>
  <conditionalFormatting sqref="B10:B29 C10:C24 C26:C29">
    <cfRule type="containsText" dxfId="754" priority="97" operator="containsText" text="Projeto">
      <formula>NOT(ISERROR(SEARCH("Projeto",B10)))</formula>
    </cfRule>
  </conditionalFormatting>
  <conditionalFormatting sqref="B18:C18">
    <cfRule type="containsText" dxfId="753" priority="96" operator="containsText" text="PIU">
      <formula>NOT(ISERROR(SEARCH("PIU",B18)))</formula>
    </cfRule>
  </conditionalFormatting>
  <conditionalFormatting sqref="B18:C18">
    <cfRule type="containsText" dxfId="752" priority="95" operator="containsText" text="Projeto">
      <formula>NOT(ISERROR(SEARCH("Projeto",B18)))</formula>
    </cfRule>
  </conditionalFormatting>
  <conditionalFormatting sqref="B11:C11">
    <cfRule type="containsText" dxfId="751" priority="94" operator="containsText" text="PIU">
      <formula>NOT(ISERROR(SEARCH("PIU",B11)))</formula>
    </cfRule>
  </conditionalFormatting>
  <conditionalFormatting sqref="B11:C11">
    <cfRule type="containsText" dxfId="750" priority="93" operator="containsText" text="Projeto">
      <formula>NOT(ISERROR(SEARCH("Projeto",B11)))</formula>
    </cfRule>
  </conditionalFormatting>
  <conditionalFormatting sqref="C25">
    <cfRule type="containsText" dxfId="749" priority="92" operator="containsText" text="PIU">
      <formula>NOT(ISERROR(SEARCH("PIU",C25)))</formula>
    </cfRule>
  </conditionalFormatting>
  <conditionalFormatting sqref="C25">
    <cfRule type="containsText" dxfId="748" priority="91" operator="containsText" text="Projeto">
      <formula>NOT(ISERROR(SEARCH("Projeto",C25)))</formula>
    </cfRule>
  </conditionalFormatting>
  <conditionalFormatting sqref="C26">
    <cfRule type="containsText" dxfId="747" priority="90" operator="containsText" text="PIU">
      <formula>NOT(ISERROR(SEARCH("PIU",C26)))</formula>
    </cfRule>
  </conditionalFormatting>
  <conditionalFormatting sqref="C26">
    <cfRule type="containsText" dxfId="746" priority="89" operator="containsText" text="Projeto">
      <formula>NOT(ISERROR(SEARCH("Projeto",C26)))</formula>
    </cfRule>
  </conditionalFormatting>
  <conditionalFormatting sqref="B17:C18">
    <cfRule type="containsText" dxfId="745" priority="88" operator="containsText" text="PIU">
      <formula>NOT(ISERROR(SEARCH("PIU",B17)))</formula>
    </cfRule>
  </conditionalFormatting>
  <conditionalFormatting sqref="B17:C18">
    <cfRule type="containsText" dxfId="744" priority="87" operator="containsText" text="Projeto">
      <formula>NOT(ISERROR(SEARCH("Projeto",B17)))</formula>
    </cfRule>
  </conditionalFormatting>
  <conditionalFormatting sqref="B17:C18">
    <cfRule type="containsText" dxfId="743" priority="86" operator="containsText" text="PIU">
      <formula>NOT(ISERROR(SEARCH("PIU",B17)))</formula>
    </cfRule>
  </conditionalFormatting>
  <conditionalFormatting sqref="B17:C18">
    <cfRule type="containsText" dxfId="742" priority="85" operator="containsText" text="Projeto">
      <formula>NOT(ISERROR(SEARCH("Projeto",B17)))</formula>
    </cfRule>
  </conditionalFormatting>
  <conditionalFormatting sqref="B18:C18">
    <cfRule type="containsText" dxfId="741" priority="84" operator="containsText" text="PIU">
      <formula>NOT(ISERROR(SEARCH("PIU",B18)))</formula>
    </cfRule>
  </conditionalFormatting>
  <conditionalFormatting sqref="B18:C18">
    <cfRule type="containsText" dxfId="740" priority="83" operator="containsText" text="Projeto">
      <formula>NOT(ISERROR(SEARCH("Projeto",B18)))</formula>
    </cfRule>
  </conditionalFormatting>
  <conditionalFormatting sqref="B24:C26">
    <cfRule type="containsText" dxfId="739" priority="82" operator="containsText" text="PIU">
      <formula>NOT(ISERROR(SEARCH("PIU",B24)))</formula>
    </cfRule>
  </conditionalFormatting>
  <conditionalFormatting sqref="B24:C26">
    <cfRule type="containsText" dxfId="738" priority="81" operator="containsText" text="Projeto">
      <formula>NOT(ISERROR(SEARCH("Projeto",B24)))</formula>
    </cfRule>
  </conditionalFormatting>
  <conditionalFormatting sqref="B24:B26 C24 C26">
    <cfRule type="containsText" dxfId="737" priority="80" operator="containsText" text="PIU">
      <formula>NOT(ISERROR(SEARCH("PIU",B24)))</formula>
    </cfRule>
  </conditionalFormatting>
  <conditionalFormatting sqref="B24:B26 C24 C26">
    <cfRule type="containsText" dxfId="736" priority="79" operator="containsText" text="Projeto">
      <formula>NOT(ISERROR(SEARCH("Projeto",B24)))</formula>
    </cfRule>
  </conditionalFormatting>
  <conditionalFormatting sqref="C25">
    <cfRule type="containsText" dxfId="735" priority="78" operator="containsText" text="PIU">
      <formula>NOT(ISERROR(SEARCH("PIU",C25)))</formula>
    </cfRule>
  </conditionalFormatting>
  <conditionalFormatting sqref="C25">
    <cfRule type="containsText" dxfId="734" priority="77" operator="containsText" text="Projeto">
      <formula>NOT(ISERROR(SEARCH("Projeto",C25)))</formula>
    </cfRule>
  </conditionalFormatting>
  <conditionalFormatting sqref="C26">
    <cfRule type="containsText" dxfId="733" priority="76" operator="containsText" text="PIU">
      <formula>NOT(ISERROR(SEARCH("PIU",C26)))</formula>
    </cfRule>
  </conditionalFormatting>
  <conditionalFormatting sqref="C26">
    <cfRule type="containsText" dxfId="732" priority="75" operator="containsText" text="Projeto">
      <formula>NOT(ISERROR(SEARCH("Projeto",C26)))</formula>
    </cfRule>
  </conditionalFormatting>
  <conditionalFormatting sqref="B11:B29 C11:C24 C26:C29">
    <cfRule type="containsText" dxfId="731" priority="74" operator="containsText" text="PIU">
      <formula>NOT(ISERROR(SEARCH("PIU",B11)))</formula>
    </cfRule>
  </conditionalFormatting>
  <conditionalFormatting sqref="B10:B29 C10:C24 C26:C29">
    <cfRule type="containsText" dxfId="730" priority="73" operator="containsText" text="Projeto">
      <formula>NOT(ISERROR(SEARCH("Projeto",B10)))</formula>
    </cfRule>
  </conditionalFormatting>
  <conditionalFormatting sqref="B18:C18">
    <cfRule type="containsText" dxfId="729" priority="72" operator="containsText" text="PIU">
      <formula>NOT(ISERROR(SEARCH("PIU",B18)))</formula>
    </cfRule>
  </conditionalFormatting>
  <conditionalFormatting sqref="B18:C18">
    <cfRule type="containsText" dxfId="728" priority="71" operator="containsText" text="Projeto">
      <formula>NOT(ISERROR(SEARCH("Projeto",B18)))</formula>
    </cfRule>
  </conditionalFormatting>
  <conditionalFormatting sqref="B11:C11">
    <cfRule type="containsText" dxfId="727" priority="70" operator="containsText" text="PIU">
      <formula>NOT(ISERROR(SEARCH("PIU",B11)))</formula>
    </cfRule>
  </conditionalFormatting>
  <conditionalFormatting sqref="B11:C11">
    <cfRule type="containsText" dxfId="726" priority="69" operator="containsText" text="Projeto">
      <formula>NOT(ISERROR(SEARCH("Projeto",B11)))</formula>
    </cfRule>
  </conditionalFormatting>
  <conditionalFormatting sqref="C25">
    <cfRule type="containsText" dxfId="725" priority="68" operator="containsText" text="PIU">
      <formula>NOT(ISERROR(SEARCH("PIU",C25)))</formula>
    </cfRule>
  </conditionalFormatting>
  <conditionalFormatting sqref="C25">
    <cfRule type="containsText" dxfId="724" priority="67" operator="containsText" text="Projeto">
      <formula>NOT(ISERROR(SEARCH("Projeto",C25)))</formula>
    </cfRule>
  </conditionalFormatting>
  <conditionalFormatting sqref="C26">
    <cfRule type="containsText" dxfId="723" priority="66" operator="containsText" text="PIU">
      <formula>NOT(ISERROR(SEARCH("PIU",C26)))</formula>
    </cfRule>
  </conditionalFormatting>
  <conditionalFormatting sqref="C26">
    <cfRule type="containsText" dxfId="722" priority="65" operator="containsText" text="Projeto">
      <formula>NOT(ISERROR(SEARCH("Projeto",C26)))</formula>
    </cfRule>
  </conditionalFormatting>
  <conditionalFormatting sqref="B17:C18">
    <cfRule type="containsText" dxfId="721" priority="64" operator="containsText" text="PIU">
      <formula>NOT(ISERROR(SEARCH("PIU",B17)))</formula>
    </cfRule>
  </conditionalFormatting>
  <conditionalFormatting sqref="B17:C18">
    <cfRule type="containsText" dxfId="720" priority="63" operator="containsText" text="Projeto">
      <formula>NOT(ISERROR(SEARCH("Projeto",B17)))</formula>
    </cfRule>
  </conditionalFormatting>
  <conditionalFormatting sqref="B17:C18">
    <cfRule type="containsText" dxfId="719" priority="62" operator="containsText" text="PIU">
      <formula>NOT(ISERROR(SEARCH("PIU",B17)))</formula>
    </cfRule>
  </conditionalFormatting>
  <conditionalFormatting sqref="B17:C18">
    <cfRule type="containsText" dxfId="718" priority="61" operator="containsText" text="Projeto">
      <formula>NOT(ISERROR(SEARCH("Projeto",B17)))</formula>
    </cfRule>
  </conditionalFormatting>
  <conditionalFormatting sqref="B18:C18">
    <cfRule type="containsText" dxfId="717" priority="60" operator="containsText" text="PIU">
      <formula>NOT(ISERROR(SEARCH("PIU",B18)))</formula>
    </cfRule>
  </conditionalFormatting>
  <conditionalFormatting sqref="B18:C18">
    <cfRule type="containsText" dxfId="716" priority="59" operator="containsText" text="Projeto">
      <formula>NOT(ISERROR(SEARCH("Projeto",B18)))</formula>
    </cfRule>
  </conditionalFormatting>
  <conditionalFormatting sqref="B24:C26">
    <cfRule type="containsText" dxfId="715" priority="58" operator="containsText" text="PIU">
      <formula>NOT(ISERROR(SEARCH("PIU",B24)))</formula>
    </cfRule>
  </conditionalFormatting>
  <conditionalFormatting sqref="B24:C26">
    <cfRule type="containsText" dxfId="714" priority="57" operator="containsText" text="Projeto">
      <formula>NOT(ISERROR(SEARCH("Projeto",B24)))</formula>
    </cfRule>
  </conditionalFormatting>
  <conditionalFormatting sqref="B24:B26 C24 C26">
    <cfRule type="containsText" dxfId="713" priority="56" operator="containsText" text="PIU">
      <formula>NOT(ISERROR(SEARCH("PIU",B24)))</formula>
    </cfRule>
  </conditionalFormatting>
  <conditionalFormatting sqref="B24:B26 C24 C26">
    <cfRule type="containsText" dxfId="712" priority="55" operator="containsText" text="Projeto">
      <formula>NOT(ISERROR(SEARCH("Projeto",B24)))</formula>
    </cfRule>
  </conditionalFormatting>
  <conditionalFormatting sqref="C25">
    <cfRule type="containsText" dxfId="711" priority="54" operator="containsText" text="PIU">
      <formula>NOT(ISERROR(SEARCH("PIU",C25)))</formula>
    </cfRule>
  </conditionalFormatting>
  <conditionalFormatting sqref="C25">
    <cfRule type="containsText" dxfId="710" priority="53" operator="containsText" text="Projeto">
      <formula>NOT(ISERROR(SEARCH("Projeto",C25)))</formula>
    </cfRule>
  </conditionalFormatting>
  <conditionalFormatting sqref="C26">
    <cfRule type="containsText" dxfId="709" priority="52" operator="containsText" text="PIU">
      <formula>NOT(ISERROR(SEARCH("PIU",C26)))</formula>
    </cfRule>
  </conditionalFormatting>
  <conditionalFormatting sqref="C26">
    <cfRule type="containsText" dxfId="708" priority="51" operator="containsText" text="Projeto">
      <formula>NOT(ISERROR(SEARCH("Projeto",C26)))</formula>
    </cfRule>
  </conditionalFormatting>
  <conditionalFormatting sqref="B11:B29 C11:C24 C26:C29">
    <cfRule type="containsText" dxfId="707" priority="50" operator="containsText" text="PIU">
      <formula>NOT(ISERROR(SEARCH("PIU",B11)))</formula>
    </cfRule>
  </conditionalFormatting>
  <conditionalFormatting sqref="B10:B29 C10:C24 C26:C29">
    <cfRule type="containsText" dxfId="706" priority="49" operator="containsText" text="Projeto">
      <formula>NOT(ISERROR(SEARCH("Projeto",B10)))</formula>
    </cfRule>
  </conditionalFormatting>
  <conditionalFormatting sqref="B18:C18">
    <cfRule type="containsText" dxfId="705" priority="48" operator="containsText" text="PIU">
      <formula>NOT(ISERROR(SEARCH("PIU",B18)))</formula>
    </cfRule>
  </conditionalFormatting>
  <conditionalFormatting sqref="B18:C18">
    <cfRule type="containsText" dxfId="704" priority="47" operator="containsText" text="Projeto">
      <formula>NOT(ISERROR(SEARCH("Projeto",B18)))</formula>
    </cfRule>
  </conditionalFormatting>
  <conditionalFormatting sqref="B11:C11">
    <cfRule type="containsText" dxfId="703" priority="46" operator="containsText" text="PIU">
      <formula>NOT(ISERROR(SEARCH("PIU",B11)))</formula>
    </cfRule>
  </conditionalFormatting>
  <conditionalFormatting sqref="B11:C11">
    <cfRule type="containsText" dxfId="702" priority="45" operator="containsText" text="Projeto">
      <formula>NOT(ISERROR(SEARCH("Projeto",B11)))</formula>
    </cfRule>
  </conditionalFormatting>
  <conditionalFormatting sqref="C25">
    <cfRule type="containsText" dxfId="701" priority="44" operator="containsText" text="PIU">
      <formula>NOT(ISERROR(SEARCH("PIU",C25)))</formula>
    </cfRule>
  </conditionalFormatting>
  <conditionalFormatting sqref="C25">
    <cfRule type="containsText" dxfId="700" priority="43" operator="containsText" text="Projeto">
      <formula>NOT(ISERROR(SEARCH("Projeto",C25)))</formula>
    </cfRule>
  </conditionalFormatting>
  <conditionalFormatting sqref="C26">
    <cfRule type="containsText" dxfId="699" priority="42" operator="containsText" text="PIU">
      <formula>NOT(ISERROR(SEARCH("PIU",C26)))</formula>
    </cfRule>
  </conditionalFormatting>
  <conditionalFormatting sqref="C26">
    <cfRule type="containsText" dxfId="698" priority="41" operator="containsText" text="Projeto">
      <formula>NOT(ISERROR(SEARCH("Projeto",C26)))</formula>
    </cfRule>
  </conditionalFormatting>
  <conditionalFormatting sqref="B17:C18">
    <cfRule type="containsText" dxfId="697" priority="40" operator="containsText" text="PIU">
      <formula>NOT(ISERROR(SEARCH("PIU",B17)))</formula>
    </cfRule>
  </conditionalFormatting>
  <conditionalFormatting sqref="B17:C18">
    <cfRule type="containsText" dxfId="696" priority="39" operator="containsText" text="Projeto">
      <formula>NOT(ISERROR(SEARCH("Projeto",B17)))</formula>
    </cfRule>
  </conditionalFormatting>
  <conditionalFormatting sqref="B17:C18">
    <cfRule type="containsText" dxfId="695" priority="38" operator="containsText" text="PIU">
      <formula>NOT(ISERROR(SEARCH("PIU",B17)))</formula>
    </cfRule>
  </conditionalFormatting>
  <conditionalFormatting sqref="B17:C18">
    <cfRule type="containsText" dxfId="694" priority="37" operator="containsText" text="Projeto">
      <formula>NOT(ISERROR(SEARCH("Projeto",B17)))</formula>
    </cfRule>
  </conditionalFormatting>
  <conditionalFormatting sqref="B18:C18">
    <cfRule type="containsText" dxfId="693" priority="36" operator="containsText" text="PIU">
      <formula>NOT(ISERROR(SEARCH("PIU",B18)))</formula>
    </cfRule>
  </conditionalFormatting>
  <conditionalFormatting sqref="B18:C18">
    <cfRule type="containsText" dxfId="692" priority="35" operator="containsText" text="Projeto">
      <formula>NOT(ISERROR(SEARCH("Projeto",B18)))</formula>
    </cfRule>
  </conditionalFormatting>
  <conditionalFormatting sqref="B24:C26">
    <cfRule type="containsText" dxfId="691" priority="34" operator="containsText" text="PIU">
      <formula>NOT(ISERROR(SEARCH("PIU",B24)))</formula>
    </cfRule>
  </conditionalFormatting>
  <conditionalFormatting sqref="B24:C26">
    <cfRule type="containsText" dxfId="690" priority="33" operator="containsText" text="Projeto">
      <formula>NOT(ISERROR(SEARCH("Projeto",B24)))</formula>
    </cfRule>
  </conditionalFormatting>
  <conditionalFormatting sqref="B24:B26 C24 C26">
    <cfRule type="containsText" dxfId="689" priority="32" operator="containsText" text="PIU">
      <formula>NOT(ISERROR(SEARCH("PIU",B24)))</formula>
    </cfRule>
  </conditionalFormatting>
  <conditionalFormatting sqref="B24:B26 C24 C26">
    <cfRule type="containsText" dxfId="688" priority="31" operator="containsText" text="Projeto">
      <formula>NOT(ISERROR(SEARCH("Projeto",B24)))</formula>
    </cfRule>
  </conditionalFormatting>
  <conditionalFormatting sqref="C25">
    <cfRule type="containsText" dxfId="687" priority="30" operator="containsText" text="PIU">
      <formula>NOT(ISERROR(SEARCH("PIU",C25)))</formula>
    </cfRule>
  </conditionalFormatting>
  <conditionalFormatting sqref="C25">
    <cfRule type="containsText" dxfId="686" priority="29" operator="containsText" text="Projeto">
      <formula>NOT(ISERROR(SEARCH("Projeto",C25)))</formula>
    </cfRule>
  </conditionalFormatting>
  <conditionalFormatting sqref="C26">
    <cfRule type="containsText" dxfId="685" priority="28" operator="containsText" text="PIU">
      <formula>NOT(ISERROR(SEARCH("PIU",C26)))</formula>
    </cfRule>
  </conditionalFormatting>
  <conditionalFormatting sqref="C26">
    <cfRule type="containsText" dxfId="684" priority="27" operator="containsText" text="Projeto">
      <formula>NOT(ISERROR(SEARCH("Projeto",C26)))</formula>
    </cfRule>
  </conditionalFormatting>
  <conditionalFormatting sqref="B11:B29 C11:C24 C26:C29">
    <cfRule type="containsText" dxfId="683" priority="26" operator="containsText" text="PIU">
      <formula>NOT(ISERROR(SEARCH("PIU",B11)))</formula>
    </cfRule>
  </conditionalFormatting>
  <conditionalFormatting sqref="B10:B29 C10:C24 C26:C29">
    <cfRule type="containsText" dxfId="682" priority="25" operator="containsText" text="Projeto">
      <formula>NOT(ISERROR(SEARCH("Projeto",B10)))</formula>
    </cfRule>
  </conditionalFormatting>
  <conditionalFormatting sqref="B18:C18">
    <cfRule type="containsText" dxfId="681" priority="24" operator="containsText" text="PIU">
      <formula>NOT(ISERROR(SEARCH("PIU",B18)))</formula>
    </cfRule>
  </conditionalFormatting>
  <conditionalFormatting sqref="B18:C18">
    <cfRule type="containsText" dxfId="680" priority="23" operator="containsText" text="Projeto">
      <formula>NOT(ISERROR(SEARCH("Projeto",B18)))</formula>
    </cfRule>
  </conditionalFormatting>
  <conditionalFormatting sqref="B11:C11">
    <cfRule type="containsText" dxfId="679" priority="22" operator="containsText" text="PIU">
      <formula>NOT(ISERROR(SEARCH("PIU",B11)))</formula>
    </cfRule>
  </conditionalFormatting>
  <conditionalFormatting sqref="B11:C11">
    <cfRule type="containsText" dxfId="678" priority="21" operator="containsText" text="Projeto">
      <formula>NOT(ISERROR(SEARCH("Projeto",B11)))</formula>
    </cfRule>
  </conditionalFormatting>
  <conditionalFormatting sqref="C25">
    <cfRule type="containsText" dxfId="677" priority="20" operator="containsText" text="PIU">
      <formula>NOT(ISERROR(SEARCH("PIU",C25)))</formula>
    </cfRule>
  </conditionalFormatting>
  <conditionalFormatting sqref="C25">
    <cfRule type="containsText" dxfId="676" priority="19" operator="containsText" text="Projeto">
      <formula>NOT(ISERROR(SEARCH("Projeto",C25)))</formula>
    </cfRule>
  </conditionalFormatting>
  <conditionalFormatting sqref="C26">
    <cfRule type="containsText" dxfId="675" priority="18" operator="containsText" text="PIU">
      <formula>NOT(ISERROR(SEARCH("PIU",C26)))</formula>
    </cfRule>
  </conditionalFormatting>
  <conditionalFormatting sqref="C26">
    <cfRule type="containsText" dxfId="674" priority="17" operator="containsText" text="Projeto">
      <formula>NOT(ISERROR(SEARCH("Projeto",C26)))</formula>
    </cfRule>
  </conditionalFormatting>
  <conditionalFormatting sqref="B17:C18">
    <cfRule type="containsText" dxfId="673" priority="16" operator="containsText" text="PIU">
      <formula>NOT(ISERROR(SEARCH("PIU",B17)))</formula>
    </cfRule>
  </conditionalFormatting>
  <conditionalFormatting sqref="B17:C18">
    <cfRule type="containsText" dxfId="672" priority="15" operator="containsText" text="Projeto">
      <formula>NOT(ISERROR(SEARCH("Projeto",B17)))</formula>
    </cfRule>
  </conditionalFormatting>
  <conditionalFormatting sqref="B17:C18">
    <cfRule type="containsText" dxfId="671" priority="14" operator="containsText" text="PIU">
      <formula>NOT(ISERROR(SEARCH("PIU",B17)))</formula>
    </cfRule>
  </conditionalFormatting>
  <conditionalFormatting sqref="B17:C18">
    <cfRule type="containsText" dxfId="670" priority="13" operator="containsText" text="Projeto">
      <formula>NOT(ISERROR(SEARCH("Projeto",B17)))</formula>
    </cfRule>
  </conditionalFormatting>
  <conditionalFormatting sqref="B18:C18">
    <cfRule type="containsText" dxfId="669" priority="12" operator="containsText" text="PIU">
      <formula>NOT(ISERROR(SEARCH("PIU",B18)))</formula>
    </cfRule>
  </conditionalFormatting>
  <conditionalFormatting sqref="B18:C18">
    <cfRule type="containsText" dxfId="668" priority="11" operator="containsText" text="Projeto">
      <formula>NOT(ISERROR(SEARCH("Projeto",B18)))</formula>
    </cfRule>
  </conditionalFormatting>
  <conditionalFormatting sqref="B24:C26">
    <cfRule type="containsText" dxfId="667" priority="10" operator="containsText" text="PIU">
      <formula>NOT(ISERROR(SEARCH("PIU",B24)))</formula>
    </cfRule>
  </conditionalFormatting>
  <conditionalFormatting sqref="B24:C26">
    <cfRule type="containsText" dxfId="666" priority="9" operator="containsText" text="Projeto">
      <formula>NOT(ISERROR(SEARCH("Projeto",B24)))</formula>
    </cfRule>
  </conditionalFormatting>
  <conditionalFormatting sqref="B24:B26 C24 C26">
    <cfRule type="containsText" dxfId="665" priority="8" operator="containsText" text="PIU">
      <formula>NOT(ISERROR(SEARCH("PIU",B24)))</formula>
    </cfRule>
  </conditionalFormatting>
  <conditionalFormatting sqref="B24:B26 C24 C26">
    <cfRule type="containsText" dxfId="664" priority="7" operator="containsText" text="Projeto">
      <formula>NOT(ISERROR(SEARCH("Projeto",B24)))</formula>
    </cfRule>
  </conditionalFormatting>
  <conditionalFormatting sqref="C25">
    <cfRule type="containsText" dxfId="663" priority="6" operator="containsText" text="PIU">
      <formula>NOT(ISERROR(SEARCH("PIU",C25)))</formula>
    </cfRule>
  </conditionalFormatting>
  <conditionalFormatting sqref="C25">
    <cfRule type="containsText" dxfId="662" priority="5" operator="containsText" text="Projeto">
      <formula>NOT(ISERROR(SEARCH("Projeto",C25)))</formula>
    </cfRule>
  </conditionalFormatting>
  <conditionalFormatting sqref="C26">
    <cfRule type="containsText" dxfId="661" priority="4" operator="containsText" text="PIU">
      <formula>NOT(ISERROR(SEARCH("PIU",C26)))</formula>
    </cfRule>
  </conditionalFormatting>
  <conditionalFormatting sqref="C26">
    <cfRule type="containsText" dxfId="660" priority="3" operator="containsText" text="Projeto">
      <formula>NOT(ISERROR(SEARCH("Projeto",C26)))</formula>
    </cfRule>
  </conditionalFormatting>
  <conditionalFormatting sqref="B11:C29">
    <cfRule type="containsText" dxfId="659" priority="2" operator="containsText" text="PIU">
      <formula>NOT(ISERROR(SEARCH("PIU",B11)))</formula>
    </cfRule>
  </conditionalFormatting>
  <conditionalFormatting sqref="B11:C29">
    <cfRule type="containsText" dxfId="658"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9">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x14ac:dyDescent="0.2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0"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09" customFormat="1" x14ac:dyDescent="0.25">
      <c r="A1" s="309">
        <v>1</v>
      </c>
      <c r="B1" s="684">
        <v>2</v>
      </c>
      <c r="C1" s="684">
        <v>3</v>
      </c>
      <c r="D1" s="684">
        <v>4</v>
      </c>
      <c r="E1" s="684">
        <v>5</v>
      </c>
      <c r="F1" s="684">
        <v>6</v>
      </c>
      <c r="G1" s="684">
        <v>7</v>
      </c>
      <c r="H1" s="684">
        <v>8</v>
      </c>
      <c r="I1" s="684">
        <v>9</v>
      </c>
      <c r="J1" s="684">
        <v>10</v>
      </c>
      <c r="K1" s="684">
        <v>11</v>
      </c>
      <c r="L1" s="309">
        <v>12</v>
      </c>
      <c r="M1" s="684">
        <v>13</v>
      </c>
      <c r="N1" s="684">
        <v>14</v>
      </c>
      <c r="O1" s="684">
        <v>15</v>
      </c>
      <c r="P1" s="684">
        <v>16</v>
      </c>
      <c r="Q1" s="684">
        <v>17</v>
      </c>
      <c r="R1" s="684">
        <v>18</v>
      </c>
      <c r="S1" s="309">
        <v>19</v>
      </c>
      <c r="T1" s="309">
        <v>20</v>
      </c>
      <c r="U1" s="684">
        <v>21</v>
      </c>
      <c r="V1" s="684">
        <v>22</v>
      </c>
      <c r="W1" s="684">
        <v>23</v>
      </c>
      <c r="X1" s="684">
        <v>24</v>
      </c>
      <c r="Y1" s="684">
        <v>25</v>
      </c>
      <c r="Z1" s="684">
        <v>26</v>
      </c>
      <c r="AA1" s="684">
        <v>27</v>
      </c>
      <c r="AB1" s="309">
        <v>28</v>
      </c>
      <c r="AC1" s="684">
        <v>29</v>
      </c>
      <c r="AD1" s="684">
        <v>30</v>
      </c>
      <c r="AE1" s="309">
        <v>31</v>
      </c>
      <c r="AF1" s="309">
        <v>32</v>
      </c>
      <c r="AG1" s="684">
        <v>33</v>
      </c>
      <c r="AH1" s="309">
        <v>34</v>
      </c>
      <c r="AI1" s="684">
        <v>35</v>
      </c>
      <c r="AJ1" s="684">
        <v>36</v>
      </c>
      <c r="AK1" s="684">
        <v>37</v>
      </c>
      <c r="AL1" s="684">
        <v>38</v>
      </c>
      <c r="AM1" s="684">
        <v>39</v>
      </c>
      <c r="AN1" s="684">
        <v>40</v>
      </c>
      <c r="AO1" s="309">
        <v>41</v>
      </c>
      <c r="AP1" s="684">
        <v>42</v>
      </c>
      <c r="AQ1" s="309">
        <v>43</v>
      </c>
      <c r="AR1" s="684">
        <v>44</v>
      </c>
      <c r="AS1" s="684">
        <v>45</v>
      </c>
      <c r="AT1" s="684">
        <v>46</v>
      </c>
      <c r="AU1" s="684">
        <v>47</v>
      </c>
      <c r="AV1" s="684">
        <v>48</v>
      </c>
      <c r="AW1" s="684">
        <v>49</v>
      </c>
      <c r="AX1" s="684">
        <v>50</v>
      </c>
      <c r="AY1" s="684">
        <v>51</v>
      </c>
      <c r="AZ1" s="684">
        <v>52</v>
      </c>
      <c r="BA1" s="684">
        <v>53</v>
      </c>
      <c r="BB1" s="684">
        <v>54</v>
      </c>
      <c r="BC1" s="309">
        <v>55</v>
      </c>
      <c r="BD1" s="684">
        <v>56</v>
      </c>
      <c r="BE1" s="684">
        <v>57</v>
      </c>
      <c r="BF1" s="684">
        <v>58</v>
      </c>
      <c r="BG1" s="684">
        <v>59</v>
      </c>
      <c r="BH1" s="309">
        <v>60</v>
      </c>
      <c r="BI1" s="684">
        <v>61</v>
      </c>
      <c r="BJ1" s="684">
        <v>62</v>
      </c>
      <c r="BK1" s="684">
        <v>63</v>
      </c>
      <c r="BL1" s="684">
        <v>64</v>
      </c>
      <c r="BM1" s="684">
        <v>65</v>
      </c>
      <c r="BN1" s="684">
        <v>66</v>
      </c>
      <c r="BO1" s="684">
        <v>67</v>
      </c>
      <c r="BP1" s="684">
        <v>68</v>
      </c>
      <c r="BQ1" s="684">
        <v>69</v>
      </c>
      <c r="BR1" s="684">
        <v>70</v>
      </c>
      <c r="BS1" s="178">
        <v>71</v>
      </c>
      <c r="BT1" s="684">
        <v>72</v>
      </c>
      <c r="BU1" s="178">
        <v>73</v>
      </c>
      <c r="BV1" s="684">
        <v>74</v>
      </c>
      <c r="BW1" s="684">
        <v>75</v>
      </c>
      <c r="BX1" s="178">
        <v>76</v>
      </c>
      <c r="BY1" s="178">
        <v>77</v>
      </c>
      <c r="BZ1" s="684">
        <v>78</v>
      </c>
      <c r="CA1" s="684">
        <v>79</v>
      </c>
      <c r="CB1" s="309">
        <v>80</v>
      </c>
      <c r="CC1" s="309">
        <v>81</v>
      </c>
      <c r="CD1" s="684">
        <v>82</v>
      </c>
      <c r="CE1" s="684">
        <v>83</v>
      </c>
      <c r="CF1" s="309">
        <v>84</v>
      </c>
      <c r="CG1" s="309">
        <v>85</v>
      </c>
      <c r="CH1" s="309">
        <v>86</v>
      </c>
      <c r="CI1" s="684">
        <v>87</v>
      </c>
      <c r="CJ1" s="684">
        <v>88</v>
      </c>
      <c r="CK1" s="309">
        <v>89</v>
      </c>
      <c r="CL1" s="684">
        <v>90</v>
      </c>
      <c r="CM1" s="684">
        <v>91</v>
      </c>
      <c r="CN1" s="309">
        <v>92</v>
      </c>
      <c r="CO1" s="684">
        <v>93</v>
      </c>
      <c r="CP1" s="684">
        <v>94</v>
      </c>
      <c r="CQ1" s="309">
        <v>95</v>
      </c>
      <c r="CR1" s="309">
        <v>96</v>
      </c>
      <c r="CS1" s="684">
        <v>97</v>
      </c>
      <c r="CT1" s="684">
        <v>98</v>
      </c>
      <c r="CU1" s="684">
        <v>99</v>
      </c>
      <c r="CV1" s="684">
        <v>100</v>
      </c>
      <c r="CW1" s="684">
        <v>101</v>
      </c>
      <c r="CX1" s="684">
        <v>102</v>
      </c>
      <c r="CY1" s="684">
        <v>103</v>
      </c>
      <c r="CZ1" s="309">
        <v>104</v>
      </c>
      <c r="DA1" s="684">
        <v>105</v>
      </c>
      <c r="DB1" s="684">
        <v>106</v>
      </c>
      <c r="DC1" s="684">
        <v>107</v>
      </c>
      <c r="DD1" s="684">
        <v>108</v>
      </c>
      <c r="DE1" s="684">
        <v>109</v>
      </c>
      <c r="DF1" s="684">
        <v>110</v>
      </c>
      <c r="DG1" s="309">
        <v>111</v>
      </c>
      <c r="DH1" s="684">
        <v>112</v>
      </c>
      <c r="DI1" s="309">
        <v>113</v>
      </c>
      <c r="DJ1" s="309">
        <v>114</v>
      </c>
      <c r="DK1" s="309">
        <v>115</v>
      </c>
      <c r="DL1" s="309">
        <v>116</v>
      </c>
      <c r="DM1" s="309">
        <v>117</v>
      </c>
      <c r="DN1" s="309">
        <v>118</v>
      </c>
      <c r="DO1" s="309">
        <v>119</v>
      </c>
      <c r="DP1" s="309">
        <v>120</v>
      </c>
      <c r="DQ1" s="309">
        <v>121</v>
      </c>
      <c r="DR1" s="309">
        <v>122</v>
      </c>
      <c r="DS1" s="309">
        <v>123</v>
      </c>
      <c r="DT1" s="309">
        <v>124</v>
      </c>
      <c r="DU1" s="309">
        <v>125</v>
      </c>
      <c r="DV1" s="309">
        <v>126</v>
      </c>
      <c r="DW1" s="309">
        <v>127</v>
      </c>
      <c r="DX1" s="309">
        <v>128</v>
      </c>
      <c r="DY1" s="309">
        <v>129</v>
      </c>
      <c r="DZ1" s="309">
        <v>130</v>
      </c>
      <c r="EA1" s="309">
        <v>131</v>
      </c>
      <c r="EB1" s="309">
        <v>132</v>
      </c>
      <c r="EC1" s="309">
        <v>133</v>
      </c>
      <c r="ED1" s="309">
        <v>134</v>
      </c>
      <c r="EE1" s="309">
        <v>135</v>
      </c>
      <c r="EF1" s="309">
        <v>136</v>
      </c>
      <c r="EG1" s="309">
        <v>137</v>
      </c>
      <c r="EH1" s="309">
        <v>138</v>
      </c>
      <c r="EI1" s="309">
        <v>139</v>
      </c>
      <c r="EJ1" s="309">
        <v>140</v>
      </c>
      <c r="EK1" s="309">
        <v>141</v>
      </c>
      <c r="EL1" s="309">
        <v>142</v>
      </c>
      <c r="EM1" s="309">
        <v>143</v>
      </c>
      <c r="EN1" s="309">
        <v>144</v>
      </c>
      <c r="EO1" s="309">
        <v>145</v>
      </c>
      <c r="EP1" s="309">
        <v>146</v>
      </c>
      <c r="EQ1" s="309">
        <v>147</v>
      </c>
      <c r="ER1" s="309">
        <v>148</v>
      </c>
      <c r="ES1" s="309">
        <v>149</v>
      </c>
      <c r="ET1" s="309">
        <v>150</v>
      </c>
      <c r="EU1" s="309">
        <v>151</v>
      </c>
      <c r="EV1" s="309">
        <v>152</v>
      </c>
      <c r="EW1" s="309">
        <v>153</v>
      </c>
      <c r="EX1" s="309">
        <v>154</v>
      </c>
    </row>
    <row r="2" spans="1:170" s="320" customFormat="1" x14ac:dyDescent="0.25">
      <c r="A2" s="320">
        <v>1</v>
      </c>
      <c r="B2" s="684">
        <v>1</v>
      </c>
      <c r="C2" s="685">
        <v>1</v>
      </c>
      <c r="D2" s="684">
        <v>1</v>
      </c>
      <c r="E2" s="684">
        <v>1</v>
      </c>
      <c r="F2" s="684">
        <v>1</v>
      </c>
      <c r="G2" s="684">
        <v>1</v>
      </c>
      <c r="H2" s="684">
        <v>1</v>
      </c>
      <c r="I2" s="684">
        <v>1</v>
      </c>
      <c r="J2" s="684">
        <v>1</v>
      </c>
      <c r="K2" s="684">
        <v>1</v>
      </c>
      <c r="L2" s="320">
        <v>1</v>
      </c>
      <c r="M2" s="684">
        <v>1</v>
      </c>
      <c r="N2" s="684">
        <v>1</v>
      </c>
      <c r="O2" s="684">
        <v>1</v>
      </c>
      <c r="P2" s="684">
        <v>1</v>
      </c>
      <c r="Q2" s="684">
        <v>1</v>
      </c>
      <c r="R2" s="684">
        <v>1</v>
      </c>
      <c r="S2" s="320">
        <v>1</v>
      </c>
      <c r="T2" s="320">
        <v>1</v>
      </c>
      <c r="U2" s="684">
        <v>1</v>
      </c>
      <c r="V2" s="684">
        <v>1</v>
      </c>
      <c r="W2" s="684">
        <v>1</v>
      </c>
      <c r="X2" s="684">
        <v>2</v>
      </c>
      <c r="Y2" s="684">
        <v>2</v>
      </c>
      <c r="Z2" s="684">
        <v>2</v>
      </c>
      <c r="AA2" s="684">
        <v>2</v>
      </c>
      <c r="AB2" s="320">
        <v>2</v>
      </c>
      <c r="AC2" s="684">
        <v>2</v>
      </c>
      <c r="AD2" s="684">
        <v>2</v>
      </c>
      <c r="AE2" s="320">
        <v>2</v>
      </c>
      <c r="AF2" s="320">
        <v>2</v>
      </c>
      <c r="AG2" s="684">
        <v>2</v>
      </c>
      <c r="AH2" s="320">
        <v>2</v>
      </c>
      <c r="AI2" s="684">
        <v>2</v>
      </c>
      <c r="AJ2" s="684">
        <v>2</v>
      </c>
      <c r="AK2" s="684">
        <v>2</v>
      </c>
      <c r="AL2" s="684">
        <v>2</v>
      </c>
      <c r="AM2" s="684">
        <v>2</v>
      </c>
      <c r="AN2" s="684">
        <v>2</v>
      </c>
      <c r="AO2" s="320">
        <v>2</v>
      </c>
      <c r="AP2" s="684">
        <v>2</v>
      </c>
      <c r="AQ2" s="320">
        <v>2</v>
      </c>
      <c r="AR2" s="684">
        <v>2</v>
      </c>
      <c r="AS2" s="684">
        <v>3</v>
      </c>
      <c r="AT2" s="684">
        <v>3</v>
      </c>
      <c r="AU2" s="684">
        <v>3</v>
      </c>
      <c r="AV2" s="684">
        <v>3</v>
      </c>
      <c r="AW2" s="684">
        <v>3</v>
      </c>
      <c r="AX2" s="684">
        <v>3</v>
      </c>
      <c r="AY2" s="684">
        <v>3</v>
      </c>
      <c r="AZ2" s="684">
        <v>3</v>
      </c>
      <c r="BA2" s="684">
        <v>3</v>
      </c>
      <c r="BB2" s="684">
        <v>3</v>
      </c>
      <c r="BC2" s="320">
        <v>3</v>
      </c>
      <c r="BD2" s="684">
        <v>3</v>
      </c>
      <c r="BE2" s="684">
        <v>3</v>
      </c>
      <c r="BF2" s="684">
        <v>4</v>
      </c>
      <c r="BG2" s="684">
        <v>4</v>
      </c>
      <c r="BH2" s="320">
        <v>4</v>
      </c>
      <c r="BI2" s="684">
        <v>4</v>
      </c>
      <c r="BJ2" s="684">
        <v>4</v>
      </c>
      <c r="BK2" s="684">
        <v>4</v>
      </c>
      <c r="BL2" s="684">
        <v>4</v>
      </c>
      <c r="BM2" s="684">
        <v>4</v>
      </c>
      <c r="BN2" s="684">
        <v>4</v>
      </c>
      <c r="BO2" s="684">
        <v>4</v>
      </c>
      <c r="BP2" s="684">
        <v>5</v>
      </c>
      <c r="BQ2" s="684">
        <v>5</v>
      </c>
      <c r="BR2" s="684">
        <v>5</v>
      </c>
      <c r="BS2" s="539">
        <v>5</v>
      </c>
      <c r="BT2" s="684">
        <v>5</v>
      </c>
      <c r="BU2" s="539">
        <v>5</v>
      </c>
      <c r="BV2" s="684">
        <v>5</v>
      </c>
      <c r="BW2" s="684">
        <v>5</v>
      </c>
      <c r="BX2" s="539">
        <v>5</v>
      </c>
      <c r="BY2" s="539">
        <v>5</v>
      </c>
      <c r="BZ2" s="684">
        <v>5</v>
      </c>
      <c r="CA2" s="684">
        <v>5</v>
      </c>
      <c r="CB2" s="320">
        <v>5</v>
      </c>
      <c r="CC2" s="320">
        <v>5</v>
      </c>
      <c r="CD2" s="684">
        <v>5</v>
      </c>
      <c r="CE2" s="684">
        <v>5</v>
      </c>
      <c r="CF2" s="320">
        <v>5</v>
      </c>
      <c r="CG2" s="320">
        <v>5</v>
      </c>
      <c r="CH2" s="320">
        <v>5</v>
      </c>
      <c r="CI2" s="684">
        <v>5</v>
      </c>
      <c r="CJ2" s="684">
        <v>5</v>
      </c>
      <c r="CK2" s="320">
        <v>5</v>
      </c>
      <c r="CL2" s="684">
        <v>5</v>
      </c>
      <c r="CM2" s="684">
        <v>5</v>
      </c>
      <c r="CN2" s="320">
        <v>5</v>
      </c>
      <c r="CO2" s="684">
        <v>5</v>
      </c>
      <c r="CP2" s="684">
        <v>5</v>
      </c>
      <c r="CQ2" s="320">
        <v>5</v>
      </c>
      <c r="CR2" s="320">
        <v>6</v>
      </c>
      <c r="CS2" s="684">
        <v>6</v>
      </c>
      <c r="CT2" s="684">
        <v>6</v>
      </c>
      <c r="CU2" s="684">
        <v>6</v>
      </c>
      <c r="CV2" s="684">
        <v>6</v>
      </c>
      <c r="CW2" s="684">
        <v>6</v>
      </c>
      <c r="CX2" s="684">
        <v>6</v>
      </c>
      <c r="CY2" s="684">
        <v>6</v>
      </c>
      <c r="CZ2" s="320">
        <v>6</v>
      </c>
      <c r="DA2" s="684">
        <v>6</v>
      </c>
      <c r="DB2" s="684">
        <v>6</v>
      </c>
      <c r="DC2" s="684">
        <v>7</v>
      </c>
      <c r="DD2" s="684">
        <v>7</v>
      </c>
      <c r="DE2" s="684">
        <v>7</v>
      </c>
      <c r="DF2" s="684">
        <v>7</v>
      </c>
      <c r="DG2" s="320">
        <v>7</v>
      </c>
      <c r="DH2" s="684">
        <v>7</v>
      </c>
      <c r="DI2" s="320">
        <v>7</v>
      </c>
      <c r="DJ2" s="320">
        <v>7</v>
      </c>
      <c r="DK2" s="320">
        <v>7</v>
      </c>
      <c r="DL2" s="320">
        <v>8</v>
      </c>
      <c r="DM2" s="320">
        <v>8</v>
      </c>
      <c r="DN2" s="320">
        <v>8</v>
      </c>
      <c r="DO2" s="320">
        <v>8</v>
      </c>
      <c r="DP2" s="320">
        <v>8</v>
      </c>
      <c r="DQ2" s="320">
        <v>8</v>
      </c>
      <c r="DR2" s="320">
        <v>8</v>
      </c>
      <c r="DS2" s="320">
        <v>8</v>
      </c>
      <c r="DT2" s="320">
        <v>8</v>
      </c>
      <c r="DU2" s="320">
        <v>8</v>
      </c>
      <c r="DV2" s="320">
        <v>8</v>
      </c>
      <c r="DW2" s="320">
        <v>8</v>
      </c>
      <c r="DX2" s="320">
        <v>8</v>
      </c>
      <c r="DY2" s="320" t="s">
        <v>755</v>
      </c>
      <c r="DZ2" s="320" t="s">
        <v>755</v>
      </c>
      <c r="EA2" s="320" t="s">
        <v>755</v>
      </c>
      <c r="EB2" s="320" t="s">
        <v>770</v>
      </c>
      <c r="EC2" s="320" t="s">
        <v>770</v>
      </c>
      <c r="ED2" s="320" t="s">
        <v>770</v>
      </c>
      <c r="EE2" s="320" t="s">
        <v>770</v>
      </c>
      <c r="EF2" s="320" t="s">
        <v>770</v>
      </c>
      <c r="EG2" s="320" t="s">
        <v>771</v>
      </c>
      <c r="EH2" s="320" t="s">
        <v>771</v>
      </c>
      <c r="EI2" s="320" t="s">
        <v>771</v>
      </c>
      <c r="EJ2" s="320" t="s">
        <v>771</v>
      </c>
      <c r="EK2" s="320" t="s">
        <v>771</v>
      </c>
      <c r="EL2" s="320" t="s">
        <v>771</v>
      </c>
      <c r="EM2" s="320" t="s">
        <v>771</v>
      </c>
      <c r="EN2" s="320" t="s">
        <v>771</v>
      </c>
      <c r="EO2" s="320" t="s">
        <v>771</v>
      </c>
      <c r="EP2" s="320" t="s">
        <v>771</v>
      </c>
      <c r="EQ2" s="320" t="s">
        <v>771</v>
      </c>
      <c r="ER2" s="320" t="s">
        <v>771</v>
      </c>
      <c r="ES2" s="320" t="s">
        <v>771</v>
      </c>
      <c r="ET2" s="320" t="s">
        <v>771</v>
      </c>
      <c r="EU2" s="320" t="s">
        <v>771</v>
      </c>
      <c r="EV2" s="320" t="s">
        <v>771</v>
      </c>
      <c r="EW2" s="320" t="s">
        <v>771</v>
      </c>
      <c r="EX2" s="320" t="s">
        <v>756</v>
      </c>
    </row>
    <row r="3" spans="1:170" s="421" customFormat="1" ht="15.75" customHeight="1" x14ac:dyDescent="0.25">
      <c r="A3" s="416" t="s">
        <v>759</v>
      </c>
      <c r="B3" s="686"/>
      <c r="C3" s="686"/>
      <c r="D3" s="686"/>
      <c r="E3" s="686"/>
      <c r="F3" s="686"/>
      <c r="G3" s="686"/>
      <c r="H3" s="686"/>
      <c r="I3" s="686"/>
      <c r="J3" s="686"/>
      <c r="K3" s="686"/>
      <c r="L3" s="416" t="s">
        <v>759</v>
      </c>
      <c r="M3" s="686"/>
      <c r="N3" s="686"/>
      <c r="O3" s="686"/>
      <c r="P3" s="686"/>
      <c r="Q3" s="686"/>
      <c r="R3" s="686"/>
      <c r="S3" s="416" t="s">
        <v>759</v>
      </c>
      <c r="T3" s="416" t="s">
        <v>759</v>
      </c>
      <c r="U3" s="686"/>
      <c r="V3" s="686"/>
      <c r="W3" s="686"/>
      <c r="X3" s="686"/>
      <c r="Y3" s="686"/>
      <c r="Z3" s="686"/>
      <c r="AA3" s="686"/>
      <c r="AB3" s="416" t="s">
        <v>759</v>
      </c>
      <c r="AC3" s="686"/>
      <c r="AD3" s="686"/>
      <c r="AE3" s="416" t="s">
        <v>759</v>
      </c>
      <c r="AF3" s="416" t="s">
        <v>759</v>
      </c>
      <c r="AG3" s="686"/>
      <c r="AH3" s="416" t="s">
        <v>759</v>
      </c>
      <c r="AI3" s="686"/>
      <c r="AJ3" s="686"/>
      <c r="AK3" s="686"/>
      <c r="AL3" s="686"/>
      <c r="AM3" s="686"/>
      <c r="AN3" s="686"/>
      <c r="AO3" s="416" t="s">
        <v>759</v>
      </c>
      <c r="AP3" s="686"/>
      <c r="AQ3" s="416" t="s">
        <v>759</v>
      </c>
      <c r="AR3" s="686"/>
      <c r="AS3" s="686"/>
      <c r="AT3" s="686"/>
      <c r="AU3" s="686"/>
      <c r="AV3" s="686"/>
      <c r="AW3" s="686"/>
      <c r="AX3" s="686"/>
      <c r="AY3" s="686"/>
      <c r="AZ3" s="686"/>
      <c r="BA3" s="686"/>
      <c r="BB3" s="686"/>
      <c r="BC3" s="416" t="s">
        <v>759</v>
      </c>
      <c r="BD3" s="686"/>
      <c r="BE3" s="686"/>
      <c r="BF3" s="686"/>
      <c r="BG3" s="686"/>
      <c r="BH3" s="416" t="s">
        <v>759</v>
      </c>
      <c r="BI3" s="686"/>
      <c r="BJ3" s="686"/>
      <c r="BK3" s="686"/>
      <c r="BL3" s="686"/>
      <c r="BM3" s="686"/>
      <c r="BN3" s="686"/>
      <c r="BO3" s="686"/>
      <c r="BP3" s="686"/>
      <c r="BQ3" s="686"/>
      <c r="BR3" s="686"/>
      <c r="BS3" s="416" t="s">
        <v>759</v>
      </c>
      <c r="BT3" s="686"/>
      <c r="BU3" s="416" t="s">
        <v>759</v>
      </c>
      <c r="BV3" s="686"/>
      <c r="BW3" s="686"/>
      <c r="BX3" s="416" t="s">
        <v>759</v>
      </c>
      <c r="BY3" s="416" t="s">
        <v>759</v>
      </c>
      <c r="BZ3" s="686"/>
      <c r="CA3" s="686"/>
      <c r="CB3" s="416" t="s">
        <v>759</v>
      </c>
      <c r="CC3" s="416" t="s">
        <v>759</v>
      </c>
      <c r="CD3" s="686"/>
      <c r="CE3" s="686"/>
      <c r="CF3" s="416"/>
      <c r="CG3" s="416" t="s">
        <v>759</v>
      </c>
      <c r="CH3" s="416" t="s">
        <v>759</v>
      </c>
      <c r="CI3" s="686"/>
      <c r="CJ3" s="686"/>
      <c r="CK3" s="416"/>
      <c r="CL3" s="686"/>
      <c r="CM3" s="686"/>
      <c r="CN3" s="416" t="s">
        <v>759</v>
      </c>
      <c r="CO3" s="686"/>
      <c r="CP3" s="686"/>
      <c r="CQ3" s="416" t="s">
        <v>759</v>
      </c>
      <c r="CR3" s="416" t="s">
        <v>759</v>
      </c>
      <c r="CS3" s="686"/>
      <c r="CT3" s="686"/>
      <c r="CU3" s="686"/>
      <c r="CV3" s="686"/>
      <c r="CW3" s="687"/>
      <c r="CX3" s="686"/>
      <c r="CY3" s="686"/>
      <c r="CZ3" s="416" t="s">
        <v>759</v>
      </c>
      <c r="DA3" s="686"/>
      <c r="DB3" s="686"/>
      <c r="DC3" s="686"/>
      <c r="DD3" s="686"/>
      <c r="DE3" s="686"/>
      <c r="DF3" s="686"/>
      <c r="DG3" s="416" t="s">
        <v>759</v>
      </c>
      <c r="DH3" s="686"/>
      <c r="DI3" s="416"/>
      <c r="DJ3" s="416"/>
      <c r="DK3" s="416"/>
      <c r="DL3" s="416"/>
      <c r="DM3" s="416"/>
      <c r="DN3" s="416" t="s">
        <v>759</v>
      </c>
      <c r="DO3" s="416"/>
      <c r="DP3" s="416" t="s">
        <v>759</v>
      </c>
      <c r="DQ3" s="416" t="s">
        <v>759</v>
      </c>
      <c r="DR3" s="416"/>
      <c r="DS3" s="416" t="s">
        <v>759</v>
      </c>
      <c r="DT3" s="416" t="s">
        <v>759</v>
      </c>
      <c r="DU3" s="416" t="s">
        <v>759</v>
      </c>
      <c r="DV3" s="416" t="s">
        <v>759</v>
      </c>
      <c r="DW3" s="416" t="s">
        <v>759</v>
      </c>
      <c r="DX3" s="416" t="s">
        <v>759</v>
      </c>
      <c r="DY3" s="416" t="s">
        <v>759</v>
      </c>
      <c r="DZ3" s="416" t="s">
        <v>759</v>
      </c>
      <c r="EA3" s="416" t="s">
        <v>759</v>
      </c>
      <c r="EB3" s="416" t="s">
        <v>759</v>
      </c>
      <c r="EC3" s="416"/>
      <c r="ED3" s="416"/>
      <c r="EE3" s="416" t="s">
        <v>759</v>
      </c>
      <c r="EF3" s="416" t="s">
        <v>759</v>
      </c>
      <c r="EG3" s="416" t="s">
        <v>759</v>
      </c>
      <c r="EH3" s="416" t="s">
        <v>759</v>
      </c>
      <c r="EI3" s="416"/>
      <c r="EJ3" s="416" t="s">
        <v>759</v>
      </c>
      <c r="EK3" s="416" t="s">
        <v>759</v>
      </c>
      <c r="EL3" s="416" t="s">
        <v>759</v>
      </c>
      <c r="EM3" s="416" t="s">
        <v>759</v>
      </c>
      <c r="EN3" s="416" t="s">
        <v>759</v>
      </c>
      <c r="EO3" s="416"/>
      <c r="EP3" s="416" t="s">
        <v>759</v>
      </c>
      <c r="EQ3" s="416"/>
      <c r="ER3" s="416" t="s">
        <v>759</v>
      </c>
      <c r="ES3" s="416"/>
      <c r="ET3" s="416" t="s">
        <v>759</v>
      </c>
      <c r="EU3" s="416"/>
      <c r="EV3" s="416"/>
      <c r="EW3" s="416"/>
      <c r="EX3" s="416" t="s">
        <v>759</v>
      </c>
      <c r="EY3" s="417"/>
      <c r="EZ3" s="418"/>
      <c r="FA3" s="419"/>
      <c r="FB3" s="420"/>
    </row>
    <row r="4" spans="1:170" ht="45.75" customHeight="1" x14ac:dyDescent="0.25">
      <c r="A4" s="343" t="s">
        <v>22</v>
      </c>
      <c r="B4" s="344" t="s">
        <v>616</v>
      </c>
      <c r="C4" s="344" t="s">
        <v>617</v>
      </c>
      <c r="D4" s="344" t="s">
        <v>618</v>
      </c>
      <c r="E4" s="344" t="s">
        <v>619</v>
      </c>
      <c r="F4" s="344" t="s">
        <v>620</v>
      </c>
      <c r="G4" s="345" t="s">
        <v>621</v>
      </c>
      <c r="H4" s="346" t="s">
        <v>622</v>
      </c>
      <c r="I4" s="347" t="s">
        <v>623</v>
      </c>
      <c r="J4" s="343" t="s">
        <v>624</v>
      </c>
      <c r="K4" s="345" t="s">
        <v>625</v>
      </c>
      <c r="L4" s="348" t="s">
        <v>626</v>
      </c>
      <c r="M4" s="349" t="s">
        <v>627</v>
      </c>
      <c r="N4" s="349" t="s">
        <v>628</v>
      </c>
      <c r="O4" s="349" t="s">
        <v>629</v>
      </c>
      <c r="P4" s="349" t="s">
        <v>630</v>
      </c>
      <c r="Q4" s="349" t="s">
        <v>631</v>
      </c>
      <c r="R4" s="349" t="s">
        <v>632</v>
      </c>
      <c r="S4" s="349" t="s">
        <v>633</v>
      </c>
      <c r="T4" s="349" t="s">
        <v>634</v>
      </c>
      <c r="U4" s="349" t="s">
        <v>635</v>
      </c>
      <c r="V4" s="349" t="s">
        <v>636</v>
      </c>
      <c r="W4" s="350" t="s">
        <v>1051</v>
      </c>
      <c r="X4" s="348" t="s">
        <v>637</v>
      </c>
      <c r="Y4" s="351" t="s">
        <v>638</v>
      </c>
      <c r="Z4" s="349" t="s">
        <v>639</v>
      </c>
      <c r="AA4" s="349" t="s">
        <v>640</v>
      </c>
      <c r="AB4" s="349" t="s">
        <v>641</v>
      </c>
      <c r="AC4" s="349" t="s">
        <v>642</v>
      </c>
      <c r="AD4" s="349" t="s">
        <v>643</v>
      </c>
      <c r="AE4" s="349" t="s">
        <v>644</v>
      </c>
      <c r="AF4" s="349" t="s">
        <v>645</v>
      </c>
      <c r="AG4" s="349" t="s">
        <v>646</v>
      </c>
      <c r="AH4" s="349" t="s">
        <v>647</v>
      </c>
      <c r="AI4" s="349" t="s">
        <v>648</v>
      </c>
      <c r="AJ4" s="349" t="s">
        <v>649</v>
      </c>
      <c r="AK4" s="349" t="s">
        <v>650</v>
      </c>
      <c r="AL4" s="349" t="s">
        <v>651</v>
      </c>
      <c r="AM4" s="349" t="s">
        <v>652</v>
      </c>
      <c r="AN4" s="349" t="s">
        <v>653</v>
      </c>
      <c r="AO4" s="349" t="s">
        <v>654</v>
      </c>
      <c r="AP4" s="349" t="s">
        <v>655</v>
      </c>
      <c r="AQ4" s="350" t="s">
        <v>656</v>
      </c>
      <c r="AR4" s="352" t="s">
        <v>657</v>
      </c>
      <c r="AS4" s="348" t="s">
        <v>658</v>
      </c>
      <c r="AT4" s="348" t="s">
        <v>659</v>
      </c>
      <c r="AU4" s="348" t="s">
        <v>660</v>
      </c>
      <c r="AV4" s="348" t="s">
        <v>661</v>
      </c>
      <c r="AW4" s="348" t="s">
        <v>662</v>
      </c>
      <c r="AX4" s="348" t="s">
        <v>663</v>
      </c>
      <c r="AY4" s="348" t="s">
        <v>664</v>
      </c>
      <c r="AZ4" s="348" t="s">
        <v>665</v>
      </c>
      <c r="BA4" s="348" t="s">
        <v>666</v>
      </c>
      <c r="BB4" s="348" t="s">
        <v>667</v>
      </c>
      <c r="BC4" s="348" t="s">
        <v>668</v>
      </c>
      <c r="BD4" s="348" t="s">
        <v>669</v>
      </c>
      <c r="BE4" s="348" t="s">
        <v>670</v>
      </c>
      <c r="BF4" s="348" t="s">
        <v>1052</v>
      </c>
      <c r="BG4" s="348" t="s">
        <v>671</v>
      </c>
      <c r="BH4" s="348" t="s">
        <v>672</v>
      </c>
      <c r="BI4" s="348" t="s">
        <v>673</v>
      </c>
      <c r="BJ4" s="348" t="s">
        <v>674</v>
      </c>
      <c r="BK4" s="348" t="s">
        <v>675</v>
      </c>
      <c r="BL4" s="348" t="s">
        <v>676</v>
      </c>
      <c r="BM4" s="348" t="s">
        <v>677</v>
      </c>
      <c r="BN4" s="348" t="s">
        <v>678</v>
      </c>
      <c r="BO4" s="348" t="s">
        <v>679</v>
      </c>
      <c r="BP4" s="353" t="s">
        <v>680</v>
      </c>
      <c r="BQ4" s="352" t="s">
        <v>1053</v>
      </c>
      <c r="BR4" s="354" t="s">
        <v>1054</v>
      </c>
      <c r="BS4" s="349" t="s">
        <v>681</v>
      </c>
      <c r="BT4" s="349" t="s">
        <v>682</v>
      </c>
      <c r="BU4" s="349" t="s">
        <v>683</v>
      </c>
      <c r="BV4" s="349" t="s">
        <v>684</v>
      </c>
      <c r="BW4" s="349" t="s">
        <v>685</v>
      </c>
      <c r="BX4" s="349" t="s">
        <v>686</v>
      </c>
      <c r="BY4" s="349" t="s">
        <v>687</v>
      </c>
      <c r="BZ4" s="349" t="s">
        <v>688</v>
      </c>
      <c r="CA4" s="349" t="s">
        <v>689</v>
      </c>
      <c r="CB4" s="349" t="s">
        <v>690</v>
      </c>
      <c r="CC4" s="349" t="s">
        <v>691</v>
      </c>
      <c r="CD4" s="349" t="s">
        <v>692</v>
      </c>
      <c r="CE4" s="349" t="s">
        <v>693</v>
      </c>
      <c r="CF4" s="349" t="s">
        <v>694</v>
      </c>
      <c r="CG4" s="349" t="s">
        <v>695</v>
      </c>
      <c r="CH4" s="349" t="s">
        <v>696</v>
      </c>
      <c r="CI4" s="349" t="s">
        <v>697</v>
      </c>
      <c r="CJ4" s="349" t="s">
        <v>698</v>
      </c>
      <c r="CK4" s="349" t="s">
        <v>699</v>
      </c>
      <c r="CL4" s="349" t="s">
        <v>700</v>
      </c>
      <c r="CM4" s="349" t="s">
        <v>701</v>
      </c>
      <c r="CN4" s="349" t="s">
        <v>702</v>
      </c>
      <c r="CO4" s="349" t="s">
        <v>703</v>
      </c>
      <c r="CP4" s="349" t="s">
        <v>704</v>
      </c>
      <c r="CQ4" s="349" t="s">
        <v>705</v>
      </c>
      <c r="CR4" s="349" t="s">
        <v>706</v>
      </c>
      <c r="CS4" s="349" t="s">
        <v>707</v>
      </c>
      <c r="CT4" s="352" t="s">
        <v>708</v>
      </c>
      <c r="CU4" s="348" t="s">
        <v>1055</v>
      </c>
      <c r="CV4" s="354" t="s">
        <v>1056</v>
      </c>
      <c r="CW4" s="348" t="s">
        <v>709</v>
      </c>
      <c r="CX4" s="349" t="s">
        <v>710</v>
      </c>
      <c r="CY4" s="349" t="s">
        <v>711</v>
      </c>
      <c r="CZ4" s="349" t="s">
        <v>712</v>
      </c>
      <c r="DA4" s="349" t="s">
        <v>713</v>
      </c>
      <c r="DB4" s="349" t="s">
        <v>714</v>
      </c>
      <c r="DC4" s="349" t="s">
        <v>715</v>
      </c>
      <c r="DD4" s="349" t="s">
        <v>716</v>
      </c>
      <c r="DE4" s="349" t="s">
        <v>717</v>
      </c>
      <c r="DF4" s="349" t="s">
        <v>718</v>
      </c>
      <c r="DG4" s="350" t="s">
        <v>719</v>
      </c>
      <c r="DH4" s="350" t="s">
        <v>1057</v>
      </c>
      <c r="DI4" s="348" t="s">
        <v>720</v>
      </c>
      <c r="DJ4" s="349" t="s">
        <v>721</v>
      </c>
      <c r="DK4" s="349" t="s">
        <v>722</v>
      </c>
      <c r="DL4" s="349" t="s">
        <v>723</v>
      </c>
      <c r="DM4" s="349" t="s">
        <v>724</v>
      </c>
      <c r="DN4" s="349" t="s">
        <v>725</v>
      </c>
      <c r="DO4" s="349" t="s">
        <v>726</v>
      </c>
      <c r="DP4" s="349" t="s">
        <v>727</v>
      </c>
      <c r="DQ4" s="350" t="s">
        <v>728</v>
      </c>
      <c r="DR4" s="352" t="s">
        <v>1058</v>
      </c>
      <c r="DS4" s="348" t="s">
        <v>729</v>
      </c>
      <c r="DT4" s="349" t="s">
        <v>730</v>
      </c>
      <c r="DU4" s="349" t="s">
        <v>731</v>
      </c>
      <c r="DV4" s="349" t="s">
        <v>732</v>
      </c>
      <c r="DW4" s="350" t="s">
        <v>733</v>
      </c>
      <c r="DX4" s="352" t="s">
        <v>1059</v>
      </c>
      <c r="DY4" s="348" t="s">
        <v>734</v>
      </c>
      <c r="DZ4" s="349" t="s">
        <v>735</v>
      </c>
      <c r="EA4" s="352" t="s">
        <v>736</v>
      </c>
      <c r="EB4" s="348" t="s">
        <v>737</v>
      </c>
      <c r="EC4" s="349" t="s">
        <v>738</v>
      </c>
      <c r="ED4" s="352" t="s">
        <v>739</v>
      </c>
      <c r="EE4" s="350" t="s">
        <v>740</v>
      </c>
      <c r="EF4" s="352" t="s">
        <v>741</v>
      </c>
      <c r="EG4" s="348" t="s">
        <v>742</v>
      </c>
      <c r="EH4" s="349" t="s">
        <v>743</v>
      </c>
      <c r="EI4" s="349" t="s">
        <v>744</v>
      </c>
      <c r="EJ4" s="349" t="s">
        <v>745</v>
      </c>
      <c r="EK4" s="349" t="s">
        <v>746</v>
      </c>
      <c r="EL4" s="349" t="s">
        <v>747</v>
      </c>
      <c r="EM4" s="349" t="s">
        <v>748</v>
      </c>
      <c r="EN4" s="349" t="s">
        <v>749</v>
      </c>
      <c r="EO4" s="349" t="s">
        <v>750</v>
      </c>
      <c r="EP4" s="349" t="s">
        <v>751</v>
      </c>
      <c r="EQ4" s="349" t="s">
        <v>751</v>
      </c>
      <c r="ER4" s="349" t="s">
        <v>1060</v>
      </c>
      <c r="ES4" s="349" t="s">
        <v>1061</v>
      </c>
      <c r="ET4" s="349" t="s">
        <v>751</v>
      </c>
      <c r="EU4" s="349" t="s">
        <v>1062</v>
      </c>
      <c r="EV4" s="349" t="s">
        <v>752</v>
      </c>
      <c r="EW4" s="352" t="s">
        <v>753</v>
      </c>
      <c r="EX4" s="251" t="s">
        <v>140</v>
      </c>
      <c r="EY4" s="363"/>
      <c r="EZ4" s="252"/>
      <c r="FA4" s="252"/>
    </row>
    <row r="5" spans="1:170" ht="30.75" customHeight="1" thickBot="1" x14ac:dyDescent="0.3">
      <c r="A5" s="1139" t="s">
        <v>754</v>
      </c>
      <c r="B5" s="1139"/>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540"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5"/>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6"/>
      <c r="ES5" s="356"/>
      <c r="ET5" s="253" t="s">
        <v>884</v>
      </c>
      <c r="EU5" s="356"/>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x14ac:dyDescent="0.3">
      <c r="A6" s="1140" t="s">
        <v>0</v>
      </c>
      <c r="B6" s="1141"/>
      <c r="C6" s="1141"/>
      <c r="D6" s="1141"/>
      <c r="E6" s="1141"/>
      <c r="F6" s="1141"/>
      <c r="G6" s="1141"/>
      <c r="H6" s="1141"/>
      <c r="I6" s="1142"/>
      <c r="J6" s="1131" t="s">
        <v>1</v>
      </c>
      <c r="K6" s="1132"/>
      <c r="L6" s="1132"/>
      <c r="M6" s="1132"/>
      <c r="N6" s="1132"/>
      <c r="O6" s="1132"/>
      <c r="P6" s="1132"/>
      <c r="Q6" s="1132"/>
      <c r="R6" s="1132"/>
      <c r="S6" s="1132"/>
      <c r="T6" s="1132"/>
      <c r="U6" s="1132"/>
      <c r="V6" s="1132"/>
      <c r="W6" s="1132"/>
      <c r="X6" s="1132"/>
      <c r="Y6" s="1132"/>
      <c r="Z6" s="1132"/>
      <c r="AA6" s="1132"/>
      <c r="AB6" s="1132"/>
      <c r="AC6" s="1132"/>
      <c r="AD6" s="1132"/>
      <c r="AE6" s="1132"/>
      <c r="AF6" s="1132"/>
      <c r="AG6" s="1132"/>
      <c r="AH6" s="1132"/>
      <c r="AI6" s="1132"/>
      <c r="AJ6" s="1132"/>
      <c r="AK6" s="1132"/>
      <c r="AL6" s="1132"/>
      <c r="AM6" s="1132"/>
      <c r="AN6" s="1132"/>
      <c r="AO6" s="1132"/>
      <c r="AP6" s="1132"/>
      <c r="AQ6" s="1132"/>
      <c r="AR6" s="1132"/>
      <c r="AS6" s="1132"/>
      <c r="AT6" s="1132"/>
      <c r="AU6" s="1132"/>
      <c r="AV6" s="1132"/>
      <c r="AW6" s="1132"/>
      <c r="AX6" s="1132"/>
      <c r="AY6" s="1132"/>
      <c r="AZ6" s="1132"/>
      <c r="BA6" s="1132"/>
      <c r="BB6" s="1132"/>
      <c r="BC6" s="1132"/>
      <c r="BD6" s="1132"/>
      <c r="BE6" s="1132"/>
      <c r="BF6" s="1132"/>
      <c r="BG6" s="1132"/>
      <c r="BH6" s="1132"/>
      <c r="BI6" s="1132"/>
      <c r="BJ6" s="1132"/>
      <c r="BK6" s="1132"/>
      <c r="BL6" s="1132"/>
      <c r="BM6" s="1132"/>
      <c r="BN6" s="1132"/>
      <c r="BO6" s="1132"/>
      <c r="BP6" s="1132"/>
      <c r="BQ6" s="1132"/>
      <c r="BR6" s="1132"/>
      <c r="BS6" s="1132"/>
      <c r="BT6" s="1132"/>
      <c r="BU6" s="1132"/>
      <c r="BV6" s="1132"/>
      <c r="BW6" s="1132"/>
      <c r="BX6" s="1132"/>
      <c r="BY6" s="1132"/>
      <c r="BZ6" s="1132"/>
      <c r="CA6" s="1132"/>
      <c r="CB6" s="1132"/>
      <c r="CC6" s="1132"/>
      <c r="CD6" s="1132"/>
      <c r="CE6" s="1132"/>
      <c r="CF6" s="1132"/>
      <c r="CG6" s="1132"/>
      <c r="CH6" s="1132"/>
      <c r="CI6" s="1132"/>
      <c r="CJ6" s="1132"/>
      <c r="CK6" s="1132"/>
      <c r="CL6" s="1132"/>
      <c r="CM6" s="1132"/>
      <c r="CN6" s="1132"/>
      <c r="CO6" s="1132"/>
      <c r="CP6" s="1132"/>
      <c r="CQ6" s="1132"/>
      <c r="CR6" s="1132"/>
      <c r="CS6" s="1132"/>
      <c r="CT6" s="1132"/>
      <c r="CU6" s="1132"/>
      <c r="CV6" s="1132"/>
      <c r="CW6" s="1132"/>
      <c r="CX6" s="1132"/>
      <c r="CY6" s="1132"/>
      <c r="CZ6" s="1132"/>
      <c r="DA6" s="1132"/>
      <c r="DB6" s="1132"/>
      <c r="DC6" s="1132"/>
      <c r="DD6" s="1132"/>
      <c r="DE6" s="1132"/>
      <c r="DF6" s="1132"/>
      <c r="DG6" s="1132"/>
      <c r="DH6" s="1132"/>
      <c r="DI6" s="1132"/>
      <c r="DJ6" s="1132"/>
      <c r="DK6" s="1132"/>
      <c r="DL6" s="1132"/>
      <c r="DM6" s="1132"/>
      <c r="DN6" s="1132"/>
      <c r="DO6" s="1132"/>
      <c r="DP6" s="1132"/>
      <c r="DQ6" s="1132"/>
      <c r="DR6" s="1132"/>
      <c r="DS6" s="1132"/>
      <c r="DT6" s="1132"/>
      <c r="DU6" s="1132"/>
      <c r="DV6" s="1132"/>
      <c r="DW6" s="1132"/>
      <c r="DX6" s="1133"/>
      <c r="DY6" s="1134" t="s">
        <v>2</v>
      </c>
      <c r="DZ6" s="1135"/>
      <c r="EA6" s="1135"/>
      <c r="EB6" s="1136"/>
      <c r="EC6" s="1136"/>
      <c r="ED6" s="1136"/>
      <c r="EE6" s="1136"/>
      <c r="EF6" s="1136"/>
      <c r="EG6" s="1135"/>
      <c r="EH6" s="1135"/>
      <c r="EI6" s="1135"/>
      <c r="EJ6" s="1135"/>
      <c r="EK6" s="1135"/>
      <c r="EL6" s="1135"/>
      <c r="EM6" s="1135"/>
      <c r="EN6" s="1135"/>
      <c r="EO6" s="1135"/>
      <c r="EP6" s="1135"/>
      <c r="EQ6" s="1135"/>
      <c r="ER6" s="1135"/>
      <c r="ES6" s="1135"/>
      <c r="ET6" s="1135"/>
      <c r="EU6" s="1135"/>
      <c r="EV6" s="1135"/>
      <c r="EW6" s="1137"/>
      <c r="EX6" s="1"/>
      <c r="EY6" s="364"/>
      <c r="EZ6" s="365"/>
      <c r="FA6" s="365"/>
      <c r="FB6" s="366"/>
      <c r="FC6" s="366"/>
      <c r="FD6" s="366"/>
      <c r="FE6" s="366"/>
    </row>
    <row r="7" spans="1:170" s="260" customFormat="1" ht="39" customHeight="1" x14ac:dyDescent="0.25">
      <c r="A7" s="1121" t="s">
        <v>3</v>
      </c>
      <c r="B7" s="1122"/>
      <c r="C7" s="1122"/>
      <c r="D7" s="1122"/>
      <c r="E7" s="1122"/>
      <c r="F7" s="1122"/>
      <c r="G7" s="1143"/>
      <c r="H7" s="1121" t="s">
        <v>4</v>
      </c>
      <c r="I7" s="1123"/>
      <c r="J7" s="1144" t="s">
        <v>5</v>
      </c>
      <c r="K7" s="1145"/>
      <c r="L7" s="1144" t="s">
        <v>6</v>
      </c>
      <c r="M7" s="1146"/>
      <c r="N7" s="1146"/>
      <c r="O7" s="1146"/>
      <c r="P7" s="1146"/>
      <c r="Q7" s="1146"/>
      <c r="R7" s="1146"/>
      <c r="S7" s="1146"/>
      <c r="T7" s="1146"/>
      <c r="U7" s="1146"/>
      <c r="V7" s="1146"/>
      <c r="W7" s="1145"/>
      <c r="X7" s="1124" t="s">
        <v>7</v>
      </c>
      <c r="Y7" s="1125"/>
      <c r="Z7" s="1125"/>
      <c r="AA7" s="1125"/>
      <c r="AB7" s="1125"/>
      <c r="AC7" s="1125"/>
      <c r="AD7" s="1125"/>
      <c r="AE7" s="1125"/>
      <c r="AF7" s="1125"/>
      <c r="AG7" s="1125"/>
      <c r="AH7" s="1125"/>
      <c r="AI7" s="1125"/>
      <c r="AJ7" s="1125"/>
      <c r="AK7" s="1125"/>
      <c r="AL7" s="1125"/>
      <c r="AM7" s="1125"/>
      <c r="AN7" s="1125"/>
      <c r="AO7" s="1125"/>
      <c r="AP7" s="1125"/>
      <c r="AQ7" s="1125"/>
      <c r="AR7" s="1126"/>
      <c r="AS7" s="1124" t="s">
        <v>8</v>
      </c>
      <c r="AT7" s="1125"/>
      <c r="AU7" s="1125"/>
      <c r="AV7" s="1125"/>
      <c r="AW7" s="1125"/>
      <c r="AX7" s="1125"/>
      <c r="AY7" s="1125"/>
      <c r="AZ7" s="1125"/>
      <c r="BA7" s="1125"/>
      <c r="BB7" s="1125"/>
      <c r="BC7" s="1125"/>
      <c r="BD7" s="1125"/>
      <c r="BE7" s="1126"/>
      <c r="BF7" s="1124" t="s">
        <v>9</v>
      </c>
      <c r="BG7" s="1125"/>
      <c r="BH7" s="1125"/>
      <c r="BI7" s="1125"/>
      <c r="BJ7" s="1125"/>
      <c r="BK7" s="1125"/>
      <c r="BL7" s="1125"/>
      <c r="BM7" s="1125"/>
      <c r="BN7" s="1125"/>
      <c r="BO7" s="1125"/>
      <c r="BP7" s="1125"/>
      <c r="BQ7" s="1126"/>
      <c r="BR7" s="1124" t="s">
        <v>10</v>
      </c>
      <c r="BS7" s="1125"/>
      <c r="BT7" s="1125"/>
      <c r="BU7" s="1125"/>
      <c r="BV7" s="1125"/>
      <c r="BW7" s="1125"/>
      <c r="BX7" s="1125"/>
      <c r="BY7" s="1125"/>
      <c r="BZ7" s="1125"/>
      <c r="CA7" s="1125"/>
      <c r="CB7" s="1125"/>
      <c r="CC7" s="1125"/>
      <c r="CD7" s="1125"/>
      <c r="CE7" s="1125"/>
      <c r="CF7" s="1125"/>
      <c r="CG7" s="1125"/>
      <c r="CH7" s="1125"/>
      <c r="CI7" s="1125"/>
      <c r="CJ7" s="1125"/>
      <c r="CK7" s="1125"/>
      <c r="CL7" s="1125"/>
      <c r="CM7" s="1125"/>
      <c r="CN7" s="1125"/>
      <c r="CO7" s="1125"/>
      <c r="CP7" s="1125"/>
      <c r="CQ7" s="1125"/>
      <c r="CR7" s="1125"/>
      <c r="CS7" s="1125"/>
      <c r="CT7" s="1125"/>
      <c r="CU7" s="1126"/>
      <c r="CV7" s="1124" t="s">
        <v>11</v>
      </c>
      <c r="CW7" s="1125"/>
      <c r="CX7" s="1125"/>
      <c r="CY7" s="1125"/>
      <c r="CZ7" s="1125"/>
      <c r="DA7" s="1125"/>
      <c r="DB7" s="1125"/>
      <c r="DC7" s="1125"/>
      <c r="DD7" s="1125"/>
      <c r="DE7" s="1125"/>
      <c r="DF7" s="1125"/>
      <c r="DG7" s="1125"/>
      <c r="DH7" s="1126"/>
      <c r="DI7" s="1124" t="s">
        <v>12</v>
      </c>
      <c r="DJ7" s="1125"/>
      <c r="DK7" s="1125"/>
      <c r="DL7" s="1125"/>
      <c r="DM7" s="1125"/>
      <c r="DN7" s="1125"/>
      <c r="DO7" s="1125"/>
      <c r="DP7" s="1125"/>
      <c r="DQ7" s="1125"/>
      <c r="DR7" s="1126"/>
      <c r="DS7" s="1124" t="s">
        <v>13</v>
      </c>
      <c r="DT7" s="1125"/>
      <c r="DU7" s="1125"/>
      <c r="DV7" s="1125"/>
      <c r="DW7" s="1125"/>
      <c r="DX7" s="1126"/>
      <c r="DY7" s="1127" t="s">
        <v>14</v>
      </c>
      <c r="DZ7" s="1129"/>
      <c r="EA7" s="1138"/>
      <c r="EB7" s="1121" t="s">
        <v>15</v>
      </c>
      <c r="EC7" s="1122"/>
      <c r="ED7" s="1122"/>
      <c r="EE7" s="1122"/>
      <c r="EF7" s="1123"/>
      <c r="EG7" s="1128" t="s">
        <v>16</v>
      </c>
      <c r="EH7" s="1129"/>
      <c r="EI7" s="1129"/>
      <c r="EJ7" s="1129"/>
      <c r="EK7" s="1129"/>
      <c r="EL7" s="1129"/>
      <c r="EM7" s="1129"/>
      <c r="EN7" s="1129"/>
      <c r="EO7" s="1129"/>
      <c r="EP7" s="1129"/>
      <c r="EQ7" s="1129"/>
      <c r="ER7" s="1129"/>
      <c r="ES7" s="1129"/>
      <c r="ET7" s="1129"/>
      <c r="EU7" s="1129"/>
      <c r="EV7" s="1129"/>
      <c r="EW7" s="1130"/>
      <c r="EX7" s="2"/>
      <c r="EY7" s="367"/>
      <c r="EZ7" s="368"/>
      <c r="FA7" s="368"/>
      <c r="FB7" s="369"/>
      <c r="FC7" s="369"/>
      <c r="FD7" s="369"/>
      <c r="FE7" s="369"/>
    </row>
    <row r="8" spans="1:170" s="261" customFormat="1" ht="15.75" customHeight="1" x14ac:dyDescent="0.25">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2" t="s">
        <v>17</v>
      </c>
      <c r="BI8" s="40"/>
      <c r="BJ8" s="40"/>
      <c r="BK8" s="357"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0"/>
      <c r="EZ8" s="371"/>
      <c r="FA8" s="372"/>
      <c r="FB8" s="373"/>
    </row>
    <row r="9" spans="1:170" s="261" customFormat="1" ht="15.75" customHeight="1" x14ac:dyDescent="0.25">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2"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0"/>
      <c r="EZ9" s="371"/>
      <c r="FA9" s="372"/>
      <c r="FB9" s="373"/>
    </row>
    <row r="10" spans="1:170" s="283" customFormat="1" ht="89.25" customHeight="1" x14ac:dyDescent="0.25">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8"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59" t="s">
        <v>104</v>
      </c>
      <c r="CU10" s="268" t="s">
        <v>1055</v>
      </c>
      <c r="CV10" s="267" t="s">
        <v>1056</v>
      </c>
      <c r="CW10" s="360"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3"/>
      <c r="EZ10" s="374" t="s">
        <v>1140</v>
      </c>
      <c r="FA10" s="375" t="s">
        <v>1141</v>
      </c>
      <c r="FB10" s="376" t="str">
        <f>$EB$7</f>
        <v>TERRITORIAL</v>
      </c>
      <c r="FC10" s="377" t="s">
        <v>1142</v>
      </c>
      <c r="FD10" s="377" t="s">
        <v>37</v>
      </c>
    </row>
    <row r="11" spans="1:170" s="14" customFormat="1" ht="45.75" customHeight="1" x14ac:dyDescent="0.25">
      <c r="A11" s="525">
        <f>[2]BD!A8</f>
        <v>1</v>
      </c>
      <c r="B11" s="4" t="str">
        <f>[2]BD!B8</f>
        <v>PIU Rio Branco</v>
      </c>
      <c r="C11" s="543" t="str">
        <f>[2]BD!C8</f>
        <v>MEM - Setor Central</v>
      </c>
      <c r="D11" s="543" t="str">
        <f>[2]BD!D8</f>
        <v>Pública</v>
      </c>
      <c r="E11" s="543" t="str">
        <f>[2]BD!E8</f>
        <v>PIU</v>
      </c>
      <c r="F11" s="543" t="str">
        <f>[2]BD!F8</f>
        <v>PMSP - SMUL</v>
      </c>
      <c r="G11" s="544" t="str">
        <f>[2]BD!G8</f>
        <v>Decreto</v>
      </c>
      <c r="H11" s="553" t="str">
        <f>[2]BD!H8</f>
        <v>NC</v>
      </c>
      <c r="I11" s="546" t="str">
        <f>[2]BD!I8</f>
        <v>SEP</v>
      </c>
      <c r="J11" s="547" t="str">
        <f>[2]BD!J8</f>
        <v>Suspenso</v>
      </c>
      <c r="K11" s="548" t="str">
        <f>[2]BD!K8</f>
        <v>Suspenso</v>
      </c>
      <c r="L11" s="563" t="str">
        <f>[2]BD!L8</f>
        <v>Não Consta</v>
      </c>
      <c r="M11" s="543" t="str">
        <f>[2]BD!M8</f>
        <v>Não Consta</v>
      </c>
      <c r="N11" s="555">
        <f>[2]BD!N8</f>
        <v>2016</v>
      </c>
      <c r="O11" s="554" t="str">
        <f>[2]BD!O8</f>
        <v>NA</v>
      </c>
      <c r="P11" s="543" t="str">
        <f>[2]BD!P8</f>
        <v>NA</v>
      </c>
      <c r="Q11" s="543" t="str">
        <f>[2]BD!Q8</f>
        <v>NA</v>
      </c>
      <c r="R11" s="543" t="str">
        <f>[2]BD!R8</f>
        <v>NA</v>
      </c>
      <c r="S11" s="562" t="str">
        <f>[2]BD!S8</f>
        <v>NA</v>
      </c>
      <c r="T11" s="526" t="str">
        <f>[2]BD!T8</f>
        <v>Finalizada</v>
      </c>
      <c r="U11" s="543" t="str">
        <f>[2]BD!U8</f>
        <v>SEP/Fernando</v>
      </c>
      <c r="V11" s="543">
        <f>[2]BD!V8</f>
        <v>42470</v>
      </c>
      <c r="W11" s="546">
        <f>[2]BD!W8</f>
        <v>42471</v>
      </c>
      <c r="X11" s="570">
        <f>[2]BD!X8</f>
        <v>42472</v>
      </c>
      <c r="Y11" s="553" t="str">
        <f>[2]BD!Y8</f>
        <v>NA</v>
      </c>
      <c r="Z11" s="543" t="str">
        <f>[2]BD!Z8</f>
        <v>NA</v>
      </c>
      <c r="AA11" s="543" t="str">
        <f>[2]BD!AA8</f>
        <v>NA</v>
      </c>
      <c r="AB11" s="589" t="str">
        <f>[2]BD!AB8</f>
        <v>NA</v>
      </c>
      <c r="AC11" s="572" t="str">
        <f>[2]BD!AC8</f>
        <v>NA</v>
      </c>
      <c r="AD11" s="572" t="str">
        <f>[2]BD!AD8</f>
        <v>NA</v>
      </c>
      <c r="AE11" s="589" t="str">
        <f>[2]BD!AE8</f>
        <v>NA</v>
      </c>
      <c r="AF11" s="589" t="str">
        <f>[2]BD!AF8</f>
        <v>NA</v>
      </c>
      <c r="AG11" s="543" t="str">
        <f>[2]BD!AG8</f>
        <v>Notícia</v>
      </c>
      <c r="AH11" s="526" t="str">
        <f>[2]BD!AH8</f>
        <v>URL</v>
      </c>
      <c r="AI11" s="543" t="str">
        <f>[2]BD!AI8</f>
        <v>Internet</v>
      </c>
      <c r="AJ11" s="543" t="str">
        <f>[2]BD!AJ8</f>
        <v>encerrada</v>
      </c>
      <c r="AK11" s="554">
        <f>[2]BD!AK8</f>
        <v>42473</v>
      </c>
      <c r="AL11" s="554">
        <f>[2]BD!AL8</f>
        <v>42501</v>
      </c>
      <c r="AM11" s="554" t="str">
        <f>[2]BD!AM8</f>
        <v>SEP/SPURB</v>
      </c>
      <c r="AN11" s="574">
        <f>[2]BD!AN8</f>
        <v>31</v>
      </c>
      <c r="AO11" s="528" t="str">
        <f>[2]BD!AO8</f>
        <v>SIM</v>
      </c>
      <c r="AP11" s="575" t="str">
        <f>[2]BD!AP8</f>
        <v>Não autorizado</v>
      </c>
      <c r="AQ11" s="599" t="str">
        <f>[2]BD!AQ8</f>
        <v>NC</v>
      </c>
      <c r="AR11" s="556" t="str">
        <f>[2]BD!AR8</f>
        <v>-</v>
      </c>
      <c r="AS11" s="557" t="str">
        <f>[2]BD!AS8</f>
        <v>-</v>
      </c>
      <c r="AT11" s="578" t="str">
        <f>[2]BD!AT8</f>
        <v>-</v>
      </c>
      <c r="AU11" s="554" t="str">
        <f>[2]BD!AU8</f>
        <v>-</v>
      </c>
      <c r="AV11" s="554" t="str">
        <f>[2]BD!AV8</f>
        <v>-</v>
      </c>
      <c r="AW11" s="554" t="str">
        <f>[2]BD!AW8</f>
        <v>-</v>
      </c>
      <c r="AX11" s="554" t="str">
        <f>[2]BD!AX8</f>
        <v>-</v>
      </c>
      <c r="AY11" s="554" t="str">
        <f>[2]BD!AY8</f>
        <v>-</v>
      </c>
      <c r="AZ11" s="554" t="str">
        <f>[2]BD!AZ8</f>
        <v>-</v>
      </c>
      <c r="BA11" s="554" t="str">
        <f>[2]BD!BA8</f>
        <v>-</v>
      </c>
      <c r="BB11" s="554" t="str">
        <f>[2]BD!BB8</f>
        <v>-</v>
      </c>
      <c r="BC11" s="595" t="str">
        <f>[2]BD!BC8</f>
        <v>-</v>
      </c>
      <c r="BD11" s="554" t="str">
        <f>[2]BD!BD8</f>
        <v>-</v>
      </c>
      <c r="BE11" s="556" t="str">
        <f>[2]BD!BE8</f>
        <v>-</v>
      </c>
      <c r="BF11" s="557" t="str">
        <f>[2]BD!BF8</f>
        <v>-</v>
      </c>
      <c r="BG11" s="578" t="str">
        <f>[2]BD!BG8</f>
        <v>-</v>
      </c>
      <c r="BH11" s="595" t="str">
        <f>[2]BD!BH8</f>
        <v>-</v>
      </c>
      <c r="BI11" s="554" t="str">
        <f>[2]BD!BI8</f>
        <v>-</v>
      </c>
      <c r="BJ11" s="554" t="str">
        <f>[2]BD!BJ8</f>
        <v>-</v>
      </c>
      <c r="BK11" s="554" t="str">
        <f>[2]BD!BK8</f>
        <v>-</v>
      </c>
      <c r="BL11" s="554" t="str">
        <f>[2]BD!BL8</f>
        <v>-</v>
      </c>
      <c r="BM11" s="554" t="str">
        <f>[2]BD!BM8</f>
        <v>-</v>
      </c>
      <c r="BN11" s="554" t="str">
        <f>[2]BD!BN8</f>
        <v>-</v>
      </c>
      <c r="BO11" s="554" t="str">
        <f>[2]BD!BO8</f>
        <v>-</v>
      </c>
      <c r="BP11" s="571" t="str">
        <f>[2]BD!BP8</f>
        <v>-</v>
      </c>
      <c r="BQ11" s="556" t="str">
        <f>[2]BD!BQ8</f>
        <v>-</v>
      </c>
      <c r="BR11" s="560" t="str">
        <f>[2]BD!BR8</f>
        <v>-</v>
      </c>
      <c r="BS11" s="614" t="str">
        <f>[2]BD!BS8</f>
        <v>-</v>
      </c>
      <c r="BT11" s="554" t="str">
        <f>[2]BD!BT8</f>
        <v>-</v>
      </c>
      <c r="BU11" s="610" t="str">
        <f>[2]BD!BU8</f>
        <v>-</v>
      </c>
      <c r="BV11" s="554" t="str">
        <f>[2]BD!BV8</f>
        <v>-</v>
      </c>
      <c r="BW11" s="554" t="str">
        <f>[2]BD!BW8</f>
        <v>-</v>
      </c>
      <c r="BX11" s="610" t="str">
        <f>[2]BD!BX8</f>
        <v>-</v>
      </c>
      <c r="BY11" s="610" t="str">
        <f>[2]BD!BY8</f>
        <v>-</v>
      </c>
      <c r="BZ11" s="554" t="str">
        <f>[2]BD!BZ8</f>
        <v>-</v>
      </c>
      <c r="CA11" s="554" t="str">
        <f>[2]BD!CA8</f>
        <v>-</v>
      </c>
      <c r="CB11" s="595" t="str">
        <f>[2]BD!CB8</f>
        <v>-</v>
      </c>
      <c r="CC11" s="607" t="str">
        <f>[2]BD!CC8</f>
        <v>-</v>
      </c>
      <c r="CD11" s="543" t="str">
        <f>[2]BD!CD8</f>
        <v>-</v>
      </c>
      <c r="CE11" s="543" t="str">
        <f>[2]BD!CE8</f>
        <v>-</v>
      </c>
      <c r="CF11" s="970" t="str">
        <f>[2]BD!CF8</f>
        <v>-</v>
      </c>
      <c r="CG11" s="608" t="str">
        <f>[2]BD!CG8</f>
        <v>-</v>
      </c>
      <c r="CH11" s="608" t="str">
        <f>[2]BD!CH8</f>
        <v>-</v>
      </c>
      <c r="CI11" s="543" t="str">
        <f>[2]BD!CI8</f>
        <v>-</v>
      </c>
      <c r="CJ11" s="543" t="str">
        <f>[2]BD!CJ8</f>
        <v>-</v>
      </c>
      <c r="CK11" s="967" t="str">
        <f>[2]BD!CK8</f>
        <v>-</v>
      </c>
      <c r="CL11" s="543" t="str">
        <f>[2]BD!CL8</f>
        <v>-</v>
      </c>
      <c r="CM11" s="543" t="str">
        <f>[2]BD!CM8</f>
        <v>-</v>
      </c>
      <c r="CN11" s="607" t="str">
        <f>[2]BD!CN8</f>
        <v>-</v>
      </c>
      <c r="CO11" s="543" t="str">
        <f>[2]BD!CO8</f>
        <v>-</v>
      </c>
      <c r="CP11" s="543" t="str">
        <f>[2]BD!CP8</f>
        <v>-</v>
      </c>
      <c r="CQ11" s="607" t="str">
        <f>[2]BD!CQ8</f>
        <v>-</v>
      </c>
      <c r="CR11" s="607" t="str">
        <f>[2]BD!CR8</f>
        <v>-</v>
      </c>
      <c r="CS11" s="585" t="str">
        <f>[2]BD!CS8</f>
        <v>-</v>
      </c>
      <c r="CT11" s="622" t="str">
        <f>[2]BD!CT8</f>
        <v>-</v>
      </c>
      <c r="CU11" s="623" t="str">
        <f>[2]BD!CU8</f>
        <v>-</v>
      </c>
      <c r="CV11" s="583" t="str">
        <f>[2]BD!CV8</f>
        <v>-</v>
      </c>
      <c r="CW11" s="584" t="str">
        <f>[2]BD!CW8</f>
        <v>-</v>
      </c>
      <c r="CX11" s="585" t="str">
        <f>[2]BD!CX8</f>
        <v>-</v>
      </c>
      <c r="CY11" s="585" t="str">
        <f>[2]BD!CY8</f>
        <v>-</v>
      </c>
      <c r="CZ11" s="607" t="str">
        <f>[2]BD!CZ8</f>
        <v>-</v>
      </c>
      <c r="DA11" s="585" t="str">
        <f>[2]BD!DA8</f>
        <v>-</v>
      </c>
      <c r="DB11" s="585" t="str">
        <f>[2]BD!DB8</f>
        <v>-</v>
      </c>
      <c r="DC11" s="585" t="str">
        <f>[2]BD!DC8</f>
        <v>-</v>
      </c>
      <c r="DD11" s="585" t="str">
        <f>[2]BD!DD8</f>
        <v>-</v>
      </c>
      <c r="DE11" s="585" t="str">
        <f>[2]BD!DE8</f>
        <v>-</v>
      </c>
      <c r="DF11" s="585" t="str">
        <f>[2]BD!DF8</f>
        <v>-</v>
      </c>
      <c r="DG11" s="615" t="str">
        <f>[2]BD!DG8</f>
        <v>-</v>
      </c>
      <c r="DH11" s="622" t="str">
        <f>[2]BD!DH8</f>
        <v>-</v>
      </c>
      <c r="DI11" s="583" t="str">
        <f>[2]BD!DI8</f>
        <v>-</v>
      </c>
      <c r="DJ11" s="585" t="str">
        <f>[2]BD!DJ8</f>
        <v>-</v>
      </c>
      <c r="DK11" s="585" t="str">
        <f>[2]BD!DK8</f>
        <v>-</v>
      </c>
      <c r="DL11" s="585" t="str">
        <f>[2]BD!DL8</f>
        <v>-</v>
      </c>
      <c r="DM11" s="585" t="str">
        <f>[2]BD!DM8</f>
        <v>-</v>
      </c>
      <c r="DN11" s="607" t="str">
        <f>[2]BD!DN8</f>
        <v>-</v>
      </c>
      <c r="DO11" s="585" t="str">
        <f>[2]BD!DO8</f>
        <v>-</v>
      </c>
      <c r="DP11" s="607" t="str">
        <f>[2]BD!DP8</f>
        <v>-</v>
      </c>
      <c r="DQ11" s="615" t="str">
        <f>[2]BD!DQ8</f>
        <v>-</v>
      </c>
      <c r="DR11" s="623" t="str">
        <f>[2]BD!DR8</f>
        <v>-</v>
      </c>
      <c r="DS11" s="606" t="str">
        <f>[2]BD!DS8</f>
        <v>-</v>
      </c>
      <c r="DT11" s="607" t="str">
        <f>[2]BD!DT8</f>
        <v>-</v>
      </c>
      <c r="DU11" s="607" t="str">
        <f>[2]BD!DU8</f>
        <v>-</v>
      </c>
      <c r="DV11" s="607" t="str">
        <f>[2]BD!DV8</f>
        <v>-</v>
      </c>
      <c r="DW11" s="615" t="str">
        <f>[2]BD!DW8</f>
        <v>-</v>
      </c>
      <c r="DX11" s="616"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905</v>
      </c>
      <c r="FA11" s="378" t="s">
        <v>905</v>
      </c>
      <c r="FB11" s="379" t="s">
        <v>171</v>
      </c>
      <c r="FC11" s="380" t="s">
        <v>1166</v>
      </c>
      <c r="FD11" s="14" t="s">
        <v>1167</v>
      </c>
    </row>
    <row r="12" spans="1:170" s="14" customFormat="1" ht="63.75" customHeight="1" x14ac:dyDescent="0.25">
      <c r="A12" s="525">
        <f>[2]BD!A9</f>
        <v>2</v>
      </c>
      <c r="B12" s="15" t="str">
        <f>[2]BD!B9</f>
        <v>PIU Vila Leopoldina</v>
      </c>
      <c r="C12" s="542" t="str">
        <f>[2]BD!C9</f>
        <v>MEM - proximidade CEAGESP</v>
      </c>
      <c r="D12" s="543" t="str">
        <f>[2]BD!D9</f>
        <v>Privado</v>
      </c>
      <c r="E12" s="543" t="str">
        <f>[2]BD!E9</f>
        <v xml:space="preserve">PIU - </v>
      </c>
      <c r="F12" s="543" t="str">
        <f>[2]BD!F9</f>
        <v>Votorantim, Urbem, SDI, BVEP S.A.</v>
      </c>
      <c r="G12" s="544" t="str">
        <f>[2]BD!G9</f>
        <v>Lei</v>
      </c>
      <c r="H12" s="545" t="str">
        <f>[2]BD!H9</f>
        <v>2016-0.193.579-6 / 7810.2018/0001045-4</v>
      </c>
      <c r="I12" s="546" t="str">
        <f>[2]BD!I9</f>
        <v>SEP</v>
      </c>
      <c r="J12" s="547" t="str">
        <f>[2]BD!J9</f>
        <v>Em tratativa na CMSP</v>
      </c>
      <c r="K12" s="548" t="str">
        <f>[2]BD!K9</f>
        <v>Encaminhamento jurídico</v>
      </c>
      <c r="L12" s="529" t="str">
        <f>[2]BD!L9</f>
        <v>MIP</v>
      </c>
      <c r="M12" s="542" t="str">
        <f>[2]BD!M9</f>
        <v>STD: 71992</v>
      </c>
      <c r="N12" s="549">
        <f>[2]BD!N9</f>
        <v>2016</v>
      </c>
      <c r="O12" s="550">
        <f>[2]BD!O9</f>
        <v>42580</v>
      </c>
      <c r="P12" s="550" t="str">
        <f>[2]BD!P9</f>
        <v xml:space="preserve">Presidência SP-Urbanismo </v>
      </c>
      <c r="Q12" s="542" t="str">
        <f>[2]BD!Q9</f>
        <v>Aprovada, após complementação</v>
      </c>
      <c r="R12" s="543" t="str">
        <f>[2]BD!R9</f>
        <v>Finalizado</v>
      </c>
      <c r="S12" s="530" t="str">
        <f>[2]BD!S9</f>
        <v>6 (Juridico, DDE, DEUSO, DEURB,AJ, Gabinete)</v>
      </c>
      <c r="T12" s="530" t="str">
        <f>[2]BD!T9</f>
        <v>Finalizada</v>
      </c>
      <c r="U12" s="542" t="str">
        <f>[2]BD!U9</f>
        <v>SEP/Fernando</v>
      </c>
      <c r="V12" s="550">
        <f>[2]BD!V9</f>
        <v>42640</v>
      </c>
      <c r="W12" s="551">
        <f>[2]BD!W9</f>
        <v>42641</v>
      </c>
      <c r="X12" s="552">
        <f>[2]BD!X9</f>
        <v>42642</v>
      </c>
      <c r="Y12" s="553" t="str">
        <f>[2]BD!Y9</f>
        <v>NA</v>
      </c>
      <c r="Z12" s="543" t="str">
        <f>[2]BD!Z9</f>
        <v>NA</v>
      </c>
      <c r="AA12" s="543" t="str">
        <f>[2]BD!AA9</f>
        <v>Audiência pública</v>
      </c>
      <c r="AB12" s="531" t="str">
        <f>[2]BD!AB9</f>
        <v>DOC 21/10/2016 fl. 41</v>
      </c>
      <c r="AC12" s="543" t="str">
        <f>[2]BD!AC9</f>
        <v>Finalizado</v>
      </c>
      <c r="AD12" s="554">
        <f>[2]BD!AD9</f>
        <v>42675</v>
      </c>
      <c r="AE12" s="526" t="str">
        <f>[2]BD!AE9</f>
        <v>PPT audiencia</v>
      </c>
      <c r="AF12" s="526">
        <f>[2]BD!AF9</f>
        <v>14</v>
      </c>
      <c r="AG12" s="543" t="str">
        <f>[2]BD!AG9</f>
        <v>Notícia Internet e DOC</v>
      </c>
      <c r="AH12" s="526" t="str">
        <f>[2]BD!AH9</f>
        <v>URL</v>
      </c>
      <c r="AI12" s="542" t="str">
        <f>[2]BD!AI9</f>
        <v xml:space="preserve"> Internet e Audiência Pública</v>
      </c>
      <c r="AJ12" s="543" t="str">
        <f>[2]BD!AJ9</f>
        <v>encerrada</v>
      </c>
      <c r="AK12" s="554">
        <f>[2]BD!AK9</f>
        <v>42642</v>
      </c>
      <c r="AL12" s="554">
        <f>[2]BD!AL9</f>
        <v>42657</v>
      </c>
      <c r="AM12" s="543" t="str">
        <f>[2]BD!AM9</f>
        <v>SEP/SPURB</v>
      </c>
      <c r="AN12" s="555">
        <f>[2]BD!AN9</f>
        <v>60</v>
      </c>
      <c r="AO12" s="526" t="str">
        <f>[2]BD!AO9</f>
        <v>SIM</v>
      </c>
      <c r="AP12" s="554" t="str">
        <f>[2]BD!AP9</f>
        <v>Aprovado</v>
      </c>
      <c r="AQ12" s="532" t="str">
        <f>[2]BD!AQ9</f>
        <v xml:space="preserve">DEURB </v>
      </c>
      <c r="AR12" s="556">
        <f>[2]BD!AR9</f>
        <v>42677</v>
      </c>
      <c r="AS12" s="557">
        <f>[2]BD!AS9</f>
        <v>42677</v>
      </c>
      <c r="AT12" s="553" t="str">
        <f>[2]BD!AT9</f>
        <v>Finaliado</v>
      </c>
      <c r="AU12" s="553" t="str">
        <f>[2]BD!AU9</f>
        <v>NA</v>
      </c>
      <c r="AV12" s="553" t="str">
        <f>[2]BD!AV9</f>
        <v>NA</v>
      </c>
      <c r="AW12" s="553" t="str">
        <f>[2]BD!AW9</f>
        <v>NA</v>
      </c>
      <c r="AX12" s="553" t="str">
        <f>[2]BD!AX9</f>
        <v>NA</v>
      </c>
      <c r="AY12" s="553" t="str">
        <f>[2]BD!AY9</f>
        <v>NA</v>
      </c>
      <c r="AZ12" s="553" t="str">
        <f>[2]BD!AZ9</f>
        <v>NA</v>
      </c>
      <c r="BA12" s="550">
        <f>[2]BD!BA9</f>
        <v>42702</v>
      </c>
      <c r="BB12" s="542" t="str">
        <f>[2]BD!BB9</f>
        <v>AJ, GABINETE</v>
      </c>
      <c r="BC12" s="530" t="str">
        <f>[2]BD!BC9</f>
        <v>2 + anteriores  (DEURB/ DEUSO)</v>
      </c>
      <c r="BD12" s="542" t="str">
        <f>[2]BD!BD9</f>
        <v>NA</v>
      </c>
      <c r="BE12" s="556">
        <f>[2]BD!BE9</f>
        <v>42703</v>
      </c>
      <c r="BF12" s="557">
        <f>[2]BD!BF9</f>
        <v>42711</v>
      </c>
      <c r="BG12" s="550" t="str">
        <f>[2]BD!BG9</f>
        <v xml:space="preserve">MIP - URBEM, Votorantin / Coordenação: SEP-SPURB
</v>
      </c>
      <c r="BH12" s="533" t="str">
        <f>[2]BD!BH9</f>
        <v>DOC (SPURB) -  MIP (Privado) -  Parecer SPURB sobre MIP (PDF rede)</v>
      </c>
      <c r="BI12" s="543" t="str">
        <f>[2]BD!BI9</f>
        <v>Em elaboração</v>
      </c>
      <c r="BJ12" s="542" t="str">
        <f>[2]BD!BJ9</f>
        <v>SEHAB -  SMADS -  SMTE -  SMS -  SME -  SVMA -  CET/SPTRANS</v>
      </c>
      <c r="BK12" s="558" t="str">
        <f>[2]BD!BK9</f>
        <v>SMS, SMADS</v>
      </c>
      <c r="BL12" s="542" t="str">
        <f>[2]BD!BL9</f>
        <v>CMPU, CPM e Cades-Lapa, CMH</v>
      </c>
      <c r="BM12" s="543" t="str">
        <f>[2]BD!BM9</f>
        <v>-</v>
      </c>
      <c r="BN12" s="543" t="str">
        <f>[2]BD!BN9</f>
        <v>Caderno e Minuta</v>
      </c>
      <c r="BO12" s="543" t="str">
        <f>[2]BD!BO9</f>
        <v>Finalizado</v>
      </c>
      <c r="BP12" s="559" t="str">
        <f>[2]BD!BP9</f>
        <v>Proposta inicial finalizada</v>
      </c>
      <c r="BQ12" s="556">
        <f>[2]BD!BQ9</f>
        <v>43187</v>
      </c>
      <c r="BR12" s="560">
        <f>[2]BD!BR9</f>
        <v>43216</v>
      </c>
      <c r="BS12" s="541" t="str">
        <f>[2]BD!BS9</f>
        <v>em elaboração</v>
      </c>
      <c r="BT12" s="542" t="str">
        <f>[2]BD!BT9</f>
        <v>CMPU (26/04/2018), 
CPM  e CADES-Lapa (15/05/2018), 
CMH (24/05/2018), CMPU (12/02/2019)</v>
      </c>
      <c r="BU12" s="526" t="str">
        <f>[2]BD!BU9</f>
        <v>Convoação</v>
      </c>
      <c r="BV12" s="543" t="str">
        <f>[2]BD!BV9</f>
        <v>Finalizado</v>
      </c>
      <c r="BW12" s="542" t="str">
        <f>[2]BD!BW9</f>
        <v>26/04/2018 -  15/05/2018 -  24/05/2018 - 12/02/2019</v>
      </c>
      <c r="BX12" s="709" t="str">
        <f>[2]BD!BX9</f>
        <v>CMPU, CPM, CADES</v>
      </c>
      <c r="BY12" s="701" t="str">
        <f>[2]BD!BY9</f>
        <v>Ata ainda não publicada</v>
      </c>
      <c r="BZ12" s="542" t="str">
        <f>[2]BD!BZ9</f>
        <v>Noticia no Gestão Urbana, site SMUL, Mailing Prefeitura Regional</v>
      </c>
      <c r="CA12" s="542" t="str">
        <f>[2]BD!CA9</f>
        <v>Caderno Internet, Audiência, Minuta Internet, Reuniões Bilaterais (segmentos)</v>
      </c>
      <c r="CB12" s="526" t="str">
        <f>[2]BD!CB9</f>
        <v>URL</v>
      </c>
      <c r="CC12" s="526" t="str">
        <f>[2]BD!CC9</f>
        <v>Encerrada</v>
      </c>
      <c r="CD12" s="554">
        <f>[2]BD!CD9</f>
        <v>43216</v>
      </c>
      <c r="CE12" s="554">
        <f>[2]BD!CE9</f>
        <v>43236</v>
      </c>
      <c r="CF12" s="970" t="str">
        <f>[2]BD!CF9</f>
        <v>Publicado / Publicado listagem contribuições</v>
      </c>
      <c r="CG12" s="536" t="str">
        <f>[2]BD!CG9</f>
        <v>URL</v>
      </c>
      <c r="CH12" s="536" t="str">
        <f>[2]BD!CH9</f>
        <v>encerrada</v>
      </c>
      <c r="CI12" s="543">
        <f>[2]BD!CI9</f>
        <v>43461</v>
      </c>
      <c r="CJ12" s="543">
        <f>[2]BD!CJ9</f>
        <v>43513</v>
      </c>
      <c r="CK12" s="967" t="str">
        <f>[2]BD!CK9</f>
        <v>Publicado</v>
      </c>
      <c r="CL12" s="543" t="str">
        <f>[2]BD!CL9</f>
        <v>Em análise</v>
      </c>
      <c r="CM12" s="543" t="str">
        <f>[2]BD!CM9</f>
        <v>-</v>
      </c>
      <c r="CN12" s="534" t="str">
        <f>[2]BD!CN9</f>
        <v>DOC, Jornal de grande circulação, Gestão Urbana, assessoria comunicação SMUL, email mailing colegiados, Prefeitura Regional</v>
      </c>
      <c r="CO12" s="543" t="str">
        <f>[2]BD!CO9</f>
        <v>Agendada</v>
      </c>
      <c r="CP12" s="554">
        <f>[2]BD!CP9</f>
        <v>43538</v>
      </c>
      <c r="CQ12" s="526" t="str">
        <f>[2]BD!CQ9</f>
        <v>PPT</v>
      </c>
      <c r="CR12" s="694" t="str">
        <f>[2]BD!CR9</f>
        <v>Ata</v>
      </c>
      <c r="CS12" s="585" t="str">
        <f>[2]BD!CS9</f>
        <v>NC</v>
      </c>
      <c r="CT12" s="638" t="str">
        <f>[2]BD!CT9</f>
        <v>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v>
      </c>
      <c r="CU12" s="623">
        <f>[2]BD!CU9</f>
        <v>43578</v>
      </c>
      <c r="CV12" s="583">
        <f>[2]BD!CV9</f>
        <v>43579</v>
      </c>
      <c r="CW12" s="584" t="str">
        <f>[2]BD!CW9</f>
        <v>SEP</v>
      </c>
      <c r="CX12" s="585" t="str">
        <f>[2]BD!CX9</f>
        <v>Em elaboração</v>
      </c>
      <c r="CY12" s="585" t="str">
        <f>[2]BD!CY9</f>
        <v>AIU</v>
      </c>
      <c r="CZ12" s="23" t="str">
        <f>[2]BD!CZ9</f>
        <v>Lei</v>
      </c>
      <c r="DA12" s="585" t="str">
        <f>[2]BD!DA9</f>
        <v>NA</v>
      </c>
      <c r="DB12" s="585" t="str">
        <f>[2]BD!DB9</f>
        <v>NA</v>
      </c>
      <c r="DC12" s="585" t="str">
        <f>[2]BD!DC9</f>
        <v>NA</v>
      </c>
      <c r="DD12" s="585" t="str">
        <f>[2]BD!DD9</f>
        <v>NA</v>
      </c>
      <c r="DE12" s="585" t="str">
        <f>[2]BD!DE9</f>
        <v>NA</v>
      </c>
      <c r="DF12" s="585" t="str">
        <f>[2]BD!DF9</f>
        <v>Finalizado</v>
      </c>
      <c r="DG12" s="52" t="str">
        <f>[2]BD!DG9</f>
        <v>-</v>
      </c>
      <c r="DH12" s="622">
        <f>[2]BD!DH9</f>
        <v>43628</v>
      </c>
      <c r="DI12" s="583" t="str">
        <f>[2]BD!DI9</f>
        <v>José Apparecido Jr - SPURB, SMDU-AJ</v>
      </c>
      <c r="DJ12" s="585" t="str">
        <f>[2]BD!DJ9</f>
        <v>Finalizado</v>
      </c>
      <c r="DK12" s="585">
        <f>[2]BD!DK9</f>
        <v>43628</v>
      </c>
      <c r="DL12" s="585" t="str">
        <f>[2]BD!DL9</f>
        <v>ATL</v>
      </c>
      <c r="DM12" s="585" t="str">
        <f>[2]BD!DM9</f>
        <v>Finalizado em ATL</v>
      </c>
      <c r="DN12" s="23" t="str">
        <f>[2]BD!DN9</f>
        <v>-</v>
      </c>
      <c r="DO12" s="585">
        <f>[2]BD!DO9</f>
        <v>43644</v>
      </c>
      <c r="DP12" s="23" t="str">
        <f>[2]BD!DP9</f>
        <v>PL enviado a CMSP</v>
      </c>
      <c r="DQ12" s="52" t="str">
        <f>[2]BD!DQ9</f>
        <v>PL 428/2019</v>
      </c>
      <c r="DR12" s="623"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v>
      </c>
      <c r="EH12" s="9" t="str">
        <f>[2]BD!EH9</f>
        <v>-</v>
      </c>
      <c r="EI12" s="4" t="str">
        <f>[2]BD!EI9</f>
        <v>-</v>
      </c>
      <c r="EJ12" s="285">
        <f>[2]BD!EJ9</f>
        <v>135000000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914</v>
      </c>
      <c r="FA12" s="378" t="s">
        <v>177</v>
      </c>
      <c r="FB12" s="379" t="s">
        <v>915</v>
      </c>
      <c r="FC12" s="380" t="s">
        <v>1169</v>
      </c>
      <c r="FG12" s="381"/>
    </row>
    <row r="13" spans="1:170" s="14" customFormat="1" ht="60.75" customHeight="1" x14ac:dyDescent="0.25">
      <c r="A13" s="525">
        <f>[2]BD!A10</f>
        <v>3</v>
      </c>
      <c r="B13" s="4" t="str">
        <f>[2]BD!B10</f>
        <v>PIU Arco Tietê</v>
      </c>
      <c r="C13" s="543" t="str">
        <f>[2]BD!C10</f>
        <v>PDE - Artigo 76</v>
      </c>
      <c r="D13" s="543" t="str">
        <f>[2]BD!D10</f>
        <v>Pública</v>
      </c>
      <c r="E13" s="543" t="str">
        <f>[2]BD!E10</f>
        <v>PIU</v>
      </c>
      <c r="F13" s="543" t="str">
        <f>[2]BD!F10</f>
        <v>PMSP - SMUL</v>
      </c>
      <c r="G13" s="544" t="str">
        <f>[2]BD!G10</f>
        <v>Lei</v>
      </c>
      <c r="H13" s="553" t="str">
        <f>[2]BD!H10</f>
        <v>7810.2019/0000893-1 /  2016.0-240.627-4</v>
      </c>
      <c r="I13" s="564" t="str">
        <f>[2]BD!I10</f>
        <v>SDE</v>
      </c>
      <c r="J13" s="547" t="str">
        <f>[2]BD!J10</f>
        <v>Em prospecção</v>
      </c>
      <c r="K13" s="548" t="str">
        <f>[2]BD!K10</f>
        <v xml:space="preserve">Proposição 
</v>
      </c>
      <c r="L13" s="563" t="str">
        <f>[2]BD!L10</f>
        <v>NA</v>
      </c>
      <c r="M13" s="543" t="str">
        <f>[2]BD!M10</f>
        <v>NA</v>
      </c>
      <c r="N13" s="555">
        <f>[2]BD!N10</f>
        <v>2016</v>
      </c>
      <c r="O13" s="554" t="str">
        <f>[2]BD!O10</f>
        <v>NA</v>
      </c>
      <c r="P13" s="543" t="str">
        <f>[2]BD!P10</f>
        <v>NA</v>
      </c>
      <c r="Q13" s="543" t="str">
        <f>[2]BD!Q10</f>
        <v>NA</v>
      </c>
      <c r="R13" s="543" t="str">
        <f>[2]BD!R10</f>
        <v>NA</v>
      </c>
      <c r="S13" s="562" t="str">
        <f>[2]BD!S10</f>
        <v>NA</v>
      </c>
      <c r="T13" s="977" t="str">
        <f>[2]BD!T10</f>
        <v>Finalizada</v>
      </c>
      <c r="U13" s="543" t="str">
        <f>[2]BD!U10</f>
        <v>NA</v>
      </c>
      <c r="V13" s="543" t="str">
        <f>[2]BD!V10</f>
        <v>NA</v>
      </c>
      <c r="W13" s="546">
        <f>[2]BD!W10</f>
        <v>43753</v>
      </c>
      <c r="X13" s="570">
        <f>[2]BD!X10</f>
        <v>43754</v>
      </c>
      <c r="Y13" s="543">
        <f>[2]BD!Y10</f>
        <v>0</v>
      </c>
      <c r="Z13" s="543">
        <f>[2]BD!Z10</f>
        <v>0</v>
      </c>
      <c r="AA13" s="543">
        <f>[2]BD!AA10</f>
        <v>0</v>
      </c>
      <c r="AB13" s="562">
        <f>[2]BD!AB10</f>
        <v>0</v>
      </c>
      <c r="AC13" s="543">
        <f>[2]BD!AC10</f>
        <v>0</v>
      </c>
      <c r="AD13" s="543">
        <f>[2]BD!AD10</f>
        <v>0</v>
      </c>
      <c r="AE13" s="562">
        <f>[2]BD!AE10</f>
        <v>0</v>
      </c>
      <c r="AF13" s="562">
        <f>[2]BD!AF10</f>
        <v>0</v>
      </c>
      <c r="AG13" s="543">
        <f>[2]BD!AG10</f>
        <v>0</v>
      </c>
      <c r="AH13" s="976">
        <f>[2]BD!AH10</f>
        <v>0</v>
      </c>
      <c r="AI13" s="543">
        <f>[2]BD!AI10</f>
        <v>0</v>
      </c>
      <c r="AJ13" s="543" t="str">
        <f>[2]BD!AJ10</f>
        <v>aberta</v>
      </c>
      <c r="AK13" s="554">
        <f>[2]BD!AK10</f>
        <v>43754</v>
      </c>
      <c r="AL13" s="554">
        <f>[2]BD!AL10</f>
        <v>43774</v>
      </c>
      <c r="AM13" s="543" t="str">
        <f>[2]BD!AM10</f>
        <v>DDE/SPURB</v>
      </c>
      <c r="AN13" s="555" t="str">
        <f>[2]BD!AN10</f>
        <v>-</v>
      </c>
      <c r="AO13" s="535" t="str">
        <f>[2]BD!AO10</f>
        <v>SIM</v>
      </c>
      <c r="AP13" s="554" t="str">
        <f>[2]BD!AP10</f>
        <v>Aprovado</v>
      </c>
      <c r="AQ13" s="598">
        <f>[2]BD!AQ10</f>
        <v>0</v>
      </c>
      <c r="AR13" s="556">
        <f>[2]BD!AR10</f>
        <v>0</v>
      </c>
      <c r="AS13" s="557">
        <f>[2]BD!AS10</f>
        <v>0</v>
      </c>
      <c r="AT13" s="578">
        <f>[2]BD!AT10</f>
        <v>0</v>
      </c>
      <c r="AU13" s="554">
        <f>[2]BD!AU10</f>
        <v>0</v>
      </c>
      <c r="AV13" s="554">
        <f>[2]BD!AV10</f>
        <v>0</v>
      </c>
      <c r="AW13" s="554">
        <f>[2]BD!AW10</f>
        <v>0</v>
      </c>
      <c r="AX13" s="554">
        <f>[2]BD!AX10</f>
        <v>0</v>
      </c>
      <c r="AY13" s="554">
        <f>[2]BD!AY10</f>
        <v>0</v>
      </c>
      <c r="AZ13" s="554">
        <f>[2]BD!AZ10</f>
        <v>0</v>
      </c>
      <c r="BA13" s="554">
        <f>[2]BD!BA10</f>
        <v>0</v>
      </c>
      <c r="BB13" s="554">
        <f>[2]BD!BB10</f>
        <v>0</v>
      </c>
      <c r="BC13" s="596">
        <f>[2]BD!BC10</f>
        <v>0</v>
      </c>
      <c r="BD13" s="554">
        <f>[2]BD!BD10</f>
        <v>0</v>
      </c>
      <c r="BE13" s="556">
        <f>[2]BD!BE10</f>
        <v>0</v>
      </c>
      <c r="BF13" s="557">
        <f>[2]BD!BF10</f>
        <v>0</v>
      </c>
      <c r="BG13" s="554">
        <f>[2]BD!BG10</f>
        <v>0</v>
      </c>
      <c r="BH13" s="596">
        <f>[2]BD!BH10</f>
        <v>0</v>
      </c>
      <c r="BI13" s="554">
        <f>[2]BD!BI10</f>
        <v>0</v>
      </c>
      <c r="BJ13" s="543">
        <f>[2]BD!BJ10</f>
        <v>0</v>
      </c>
      <c r="BK13" s="554">
        <f>[2]BD!BK10</f>
        <v>0</v>
      </c>
      <c r="BL13" s="550">
        <f>[2]BD!BL10</f>
        <v>0</v>
      </c>
      <c r="BM13" s="554">
        <f>[2]BD!BM10</f>
        <v>0</v>
      </c>
      <c r="BN13" s="543">
        <f>[2]BD!BN10</f>
        <v>0</v>
      </c>
      <c r="BO13" s="554">
        <f>[2]BD!BO10</f>
        <v>0</v>
      </c>
      <c r="BP13" s="546">
        <f>[2]BD!BP10</f>
        <v>0</v>
      </c>
      <c r="BQ13" s="544">
        <f>[2]BD!BQ10</f>
        <v>0</v>
      </c>
      <c r="BR13" s="586">
        <f>[2]BD!BR10</f>
        <v>0</v>
      </c>
      <c r="BS13" s="593">
        <f>[2]BD!BS10</f>
        <v>0</v>
      </c>
      <c r="BT13" s="554">
        <f>[2]BD!BT10</f>
        <v>0</v>
      </c>
      <c r="BU13" s="697">
        <f>[2]BD!BU10</f>
        <v>0</v>
      </c>
      <c r="BV13" s="554">
        <f>[2]BD!BV10</f>
        <v>0</v>
      </c>
      <c r="BW13" s="554">
        <f>[2]BD!BW10</f>
        <v>0</v>
      </c>
      <c r="BX13" s="697">
        <f>[2]BD!BX10</f>
        <v>0</v>
      </c>
      <c r="BY13" s="708">
        <f>[2]BD!BY10</f>
        <v>0</v>
      </c>
      <c r="BZ13" s="554">
        <f>[2]BD!BZ10</f>
        <v>0</v>
      </c>
      <c r="CA13" s="554">
        <f>[2]BD!CA10</f>
        <v>0</v>
      </c>
      <c r="CB13" s="981">
        <f>[2]BD!CB10</f>
        <v>0</v>
      </c>
      <c r="CC13" s="981">
        <f>[2]BD!CC10</f>
        <v>0</v>
      </c>
      <c r="CD13" s="554">
        <f>[2]BD!CD10</f>
        <v>0</v>
      </c>
      <c r="CE13" s="554">
        <f>[2]BD!CE10</f>
        <v>0</v>
      </c>
      <c r="CF13" s="971">
        <f>[2]BD!CF10</f>
        <v>0</v>
      </c>
      <c r="CG13" s="696">
        <f>[2]BD!CG10</f>
        <v>0</v>
      </c>
      <c r="CH13" s="697">
        <f>[2]BD!CH10</f>
        <v>0</v>
      </c>
      <c r="CI13" s="554">
        <f>[2]BD!CI10</f>
        <v>0</v>
      </c>
      <c r="CJ13" s="554">
        <f>[2]BD!CJ10</f>
        <v>0</v>
      </c>
      <c r="CK13" s="968">
        <f>[2]BD!CK10</f>
        <v>0</v>
      </c>
      <c r="CL13" s="554">
        <f>[2]BD!CL10</f>
        <v>0</v>
      </c>
      <c r="CM13" s="554">
        <f>[2]BD!CM10</f>
        <v>0</v>
      </c>
      <c r="CN13" s="596">
        <f>[2]BD!CN10</f>
        <v>0</v>
      </c>
      <c r="CO13" s="554">
        <f>[2]BD!CO10</f>
        <v>0</v>
      </c>
      <c r="CP13" s="554">
        <f>[2]BD!CP10</f>
        <v>0</v>
      </c>
      <c r="CQ13" s="590">
        <f>[2]BD!CQ10</f>
        <v>0</v>
      </c>
      <c r="CR13" s="590">
        <f>[2]BD!CR10</f>
        <v>0</v>
      </c>
      <c r="CS13" s="582">
        <f>[2]BD!CS10</f>
        <v>0</v>
      </c>
      <c r="CT13" s="619">
        <f>[2]BD!CT10</f>
        <v>0</v>
      </c>
      <c r="CU13" s="637">
        <f>[2]BD!CU10</f>
        <v>0</v>
      </c>
      <c r="CV13" s="580">
        <f>[2]BD!CV10</f>
        <v>0</v>
      </c>
      <c r="CW13" s="584">
        <f>[2]BD!CW10</f>
        <v>0</v>
      </c>
      <c r="CX13" s="582">
        <f>[2]BD!CX10</f>
        <v>0</v>
      </c>
      <c r="CY13" s="585">
        <f>[2]BD!CY10</f>
        <v>0</v>
      </c>
      <c r="CZ13" s="562">
        <f>[2]BD!CZ10</f>
        <v>0</v>
      </c>
      <c r="DA13" s="582">
        <f>[2]BD!DA10</f>
        <v>0</v>
      </c>
      <c r="DB13" s="582">
        <f>[2]BD!DB10</f>
        <v>0</v>
      </c>
      <c r="DC13" s="582">
        <f>[2]BD!DC10</f>
        <v>0</v>
      </c>
      <c r="DD13" s="582">
        <f>[2]BD!DD10</f>
        <v>0</v>
      </c>
      <c r="DE13" s="582">
        <f>[2]BD!DE10</f>
        <v>0</v>
      </c>
      <c r="DF13" s="582">
        <f>[2]BD!DF10</f>
        <v>0</v>
      </c>
      <c r="DG13" s="598">
        <f>[2]BD!DG10</f>
        <v>0</v>
      </c>
      <c r="DH13" s="619">
        <f>[2]BD!DH10</f>
        <v>0</v>
      </c>
      <c r="DI13" s="643">
        <f>[2]BD!DI10</f>
        <v>0</v>
      </c>
      <c r="DJ13" s="582">
        <f>[2]BD!DJ10</f>
        <v>0</v>
      </c>
      <c r="DK13" s="582">
        <f>[2]BD!DK10</f>
        <v>0</v>
      </c>
      <c r="DL13" s="582">
        <f>[2]BD!DL10</f>
        <v>0</v>
      </c>
      <c r="DM13" s="582">
        <f>[2]BD!DM10</f>
        <v>0</v>
      </c>
      <c r="DN13" s="596">
        <f>[2]BD!DN10</f>
        <v>0</v>
      </c>
      <c r="DO13" s="646">
        <f>[2]BD!DO10</f>
        <v>0</v>
      </c>
      <c r="DP13" s="649">
        <f>[2]BD!DP10</f>
        <v>0</v>
      </c>
      <c r="DQ13" s="704">
        <f>[2]BD!DQ10</f>
        <v>0</v>
      </c>
      <c r="DR13" s="637" t="str">
        <f>[2]BD!DR10</f>
        <v>-</v>
      </c>
      <c r="DS13" s="291" t="str">
        <f>[2]BD!DS10</f>
        <v>-</v>
      </c>
      <c r="DT13" s="289" t="str">
        <f>[2]BD!DT10</f>
        <v>-</v>
      </c>
      <c r="DU13" s="289" t="str">
        <f>[2]BD!DU10</f>
        <v>-</v>
      </c>
      <c r="DV13" s="289" t="str">
        <f>[2]BD!DV10</f>
        <v>-</v>
      </c>
      <c r="DW13" s="361"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v>
      </c>
      <c r="EH13" s="9" t="str">
        <f>[2]BD!EH10</f>
        <v>-</v>
      </c>
      <c r="EI13" s="4" t="str">
        <f>[2]BD!EI10</f>
        <v>-</v>
      </c>
      <c r="EJ13" s="285" t="str">
        <f>[2]BD!EJ10</f>
        <v>Em revisão</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1143</v>
      </c>
      <c r="FA13" s="378" t="s">
        <v>156</v>
      </c>
      <c r="FB13" s="379" t="s">
        <v>931</v>
      </c>
      <c r="FC13" s="380" t="s">
        <v>1144</v>
      </c>
      <c r="FD13" s="14" t="s">
        <v>1145</v>
      </c>
      <c r="FG13" s="381"/>
    </row>
    <row r="14" spans="1:170" s="14" customFormat="1" ht="50.25" customHeight="1" x14ac:dyDescent="0.25">
      <c r="A14" s="525">
        <f>[2]BD!A11</f>
        <v>4</v>
      </c>
      <c r="B14" s="4" t="str">
        <f>[2]BD!B11</f>
        <v>PIU NESP</v>
      </c>
      <c r="C14" s="542" t="str">
        <f>[2]BD!C11</f>
        <v xml:space="preserve"> ZOE - Novo entreposto SP</v>
      </c>
      <c r="D14" s="543" t="str">
        <f>[2]BD!D11</f>
        <v>Privado</v>
      </c>
      <c r="E14" s="543" t="str">
        <f>[2]BD!E11</f>
        <v>PIU</v>
      </c>
      <c r="F14" s="542" t="str">
        <f>[2]BD!F11</f>
        <v>VS Bandeirante Empreendimentos Imobiliarios LTDA
VS Banguera Empreendimentos Imobiliarios LTDA
PADESP/NESP
Carlos Leite I Stuchi &amp; Leite Projetos (Coordenação)</v>
      </c>
      <c r="G14" s="544" t="str">
        <f>[2]BD!G11</f>
        <v>Decreto</v>
      </c>
      <c r="H14" s="553" t="str">
        <f>[2]BD!H11</f>
        <v>2016.0-163.343-9</v>
      </c>
      <c r="I14" s="546" t="str">
        <f>[2]BD!I11</f>
        <v>SEP</v>
      </c>
      <c r="J14" s="547" t="str">
        <f>[2]BD!J11</f>
        <v>Implantação</v>
      </c>
      <c r="K14" s="548" t="str">
        <f>[2]BD!K11</f>
        <v>Em implantação</v>
      </c>
      <c r="L14" s="530" t="str">
        <f>[2]BD!L11</f>
        <v>MIP</v>
      </c>
      <c r="M14" s="543" t="str">
        <f>[2]BD!M11</f>
        <v>STD: 717861 / TID: 15363225</v>
      </c>
      <c r="N14" s="555">
        <f>[2]BD!N11</f>
        <v>2016</v>
      </c>
      <c r="O14" s="554">
        <f>[2]BD!O11</f>
        <v>42562</v>
      </c>
      <c r="P14" s="542" t="str">
        <f>[2]BD!P11</f>
        <v xml:space="preserve">Presidência SP-Urbanismo </v>
      </c>
      <c r="Q14" s="543" t="str">
        <f>[2]BD!Q11</f>
        <v>Aprovada</v>
      </c>
      <c r="R14" s="543" t="str">
        <f>[2]BD!R11</f>
        <v>Finalizado</v>
      </c>
      <c r="S14" s="562" t="str">
        <f>[2]BD!S11</f>
        <v>Aprovado</v>
      </c>
      <c r="T14" s="526" t="str">
        <f>[2]BD!T11</f>
        <v>Finalizada</v>
      </c>
      <c r="U14" s="543" t="str">
        <f>[2]BD!U11</f>
        <v>SEP/Marcelo</v>
      </c>
      <c r="V14" s="543">
        <f>[2]BD!V11</f>
        <v>42546</v>
      </c>
      <c r="W14" s="546">
        <f>[2]BD!W11</f>
        <v>42547</v>
      </c>
      <c r="X14" s="570">
        <f>[2]BD!X11</f>
        <v>42548</v>
      </c>
      <c r="Y14" s="553" t="str">
        <f>[2]BD!Y11</f>
        <v>NA</v>
      </c>
      <c r="Z14" s="543" t="str">
        <f>[2]BD!Z11</f>
        <v>NA</v>
      </c>
      <c r="AA14" s="543" t="str">
        <f>[2]BD!AA11</f>
        <v>Audiência pública</v>
      </c>
      <c r="AB14" s="526" t="str">
        <f>[2]BD!AB11</f>
        <v>DOC</v>
      </c>
      <c r="AC14" s="543" t="str">
        <f>[2]BD!AC11</f>
        <v>Finalizado</v>
      </c>
      <c r="AD14" s="554">
        <f>[2]BD!AD11</f>
        <v>42609</v>
      </c>
      <c r="AE14" s="526" t="str">
        <f>[2]BD!AE11</f>
        <v>PPT audiencia</v>
      </c>
      <c r="AF14" s="526">
        <f>[2]BD!AF11</f>
        <v>16</v>
      </c>
      <c r="AG14" s="543" t="str">
        <f>[2]BD!AG11</f>
        <v>Notícia</v>
      </c>
      <c r="AH14" s="979" t="str">
        <f>[2]BD!AH11</f>
        <v>notícia</v>
      </c>
      <c r="AI14" s="542" t="str">
        <f>[2]BD!AI11</f>
        <v xml:space="preserve"> Internet e Audiência Pública</v>
      </c>
      <c r="AJ14" s="543" t="str">
        <f>[2]BD!AJ11</f>
        <v>encerrada</v>
      </c>
      <c r="AK14" s="554">
        <f>[2]BD!AK11</f>
        <v>42578</v>
      </c>
      <c r="AL14" s="554">
        <f>[2]BD!AL11</f>
        <v>42606</v>
      </c>
      <c r="AM14" s="543" t="str">
        <f>[2]BD!AM11</f>
        <v>SEP/SPURB</v>
      </c>
      <c r="AN14" s="549" t="str">
        <f>[2]BD!AN11</f>
        <v>não houve contribuições</v>
      </c>
      <c r="AO14" s="979" t="str">
        <f>[2]BD!AO11</f>
        <v>NC</v>
      </c>
      <c r="AP14" s="550" t="str">
        <f>[2]BD!AP11</f>
        <v>Aprovado com ressalvas</v>
      </c>
      <c r="AQ14" s="598" t="str">
        <f>[2]BD!AQ11</f>
        <v>-</v>
      </c>
      <c r="AR14" s="556">
        <f>[2]BD!AR11</f>
        <v>43363</v>
      </c>
      <c r="AS14" s="557">
        <f>[2]BD!AS11</f>
        <v>42634</v>
      </c>
      <c r="AT14" s="578" t="str">
        <f>[2]BD!AT11</f>
        <v>Autorizado</v>
      </c>
      <c r="AU14" s="554" t="str">
        <f>[2]BD!AU11</f>
        <v>NA</v>
      </c>
      <c r="AV14" s="554" t="str">
        <f>[2]BD!AV11</f>
        <v>NA</v>
      </c>
      <c r="AW14" s="554" t="str">
        <f>[2]BD!AW11</f>
        <v>NA</v>
      </c>
      <c r="AX14" s="554" t="str">
        <f>[2]BD!AX11</f>
        <v>NA</v>
      </c>
      <c r="AY14" s="554" t="str">
        <f>[2]BD!AY11</f>
        <v>NA</v>
      </c>
      <c r="AZ14" s="554" t="str">
        <f>[2]BD!AZ11</f>
        <v>NA</v>
      </c>
      <c r="BA14" s="554">
        <f>[2]BD!BA11</f>
        <v>42704</v>
      </c>
      <c r="BB14" s="554" t="str">
        <f>[2]BD!BB11</f>
        <v>DEUSO</v>
      </c>
      <c r="BC14" s="596" t="str">
        <f>[2]BD!BC11</f>
        <v>-</v>
      </c>
      <c r="BD14" s="554" t="str">
        <f>[2]BD!BD11</f>
        <v>-</v>
      </c>
      <c r="BE14" s="556">
        <f>[2]BD!BE11</f>
        <v>42634</v>
      </c>
      <c r="BF14" s="557">
        <f>[2]BD!BF11</f>
        <v>42634</v>
      </c>
      <c r="BG14" s="550" t="str">
        <f>[2]BD!BG11</f>
        <v>MIP - NESP / Coordenação: SEP-SPURB</v>
      </c>
      <c r="BH14" s="596" t="str">
        <f>[2]BD!BH11</f>
        <v>NA</v>
      </c>
      <c r="BI14" s="554" t="str">
        <f>[2]BD!BI11</f>
        <v>Finalizada</v>
      </c>
      <c r="BJ14" s="554" t="str">
        <f>[2]BD!BJ11</f>
        <v>SEL</v>
      </c>
      <c r="BK14" s="554" t="str">
        <f>[2]BD!BK11</f>
        <v>NA</v>
      </c>
      <c r="BL14" s="554" t="str">
        <f>[2]BD!BL11</f>
        <v>NA</v>
      </c>
      <c r="BM14" s="554" t="str">
        <f>[2]BD!BM11</f>
        <v>NA</v>
      </c>
      <c r="BN14" s="554" t="str">
        <f>[2]BD!BN11</f>
        <v>Minuta</v>
      </c>
      <c r="BO14" s="554" t="str">
        <f>[2]BD!BO11</f>
        <v>Finalizado</v>
      </c>
      <c r="BP14" s="571" t="str">
        <f>[2]BD!BP11</f>
        <v>NA</v>
      </c>
      <c r="BQ14" s="556">
        <f>[2]BD!BQ11</f>
        <v>42705</v>
      </c>
      <c r="BR14" s="560">
        <f>[2]BD!BR11</f>
        <v>42705</v>
      </c>
      <c r="BS14" s="605" t="str">
        <f>[2]BD!BS11</f>
        <v>NA</v>
      </c>
      <c r="BT14" s="554" t="str">
        <f>[2]BD!BT11</f>
        <v>CMPU</v>
      </c>
      <c r="BU14" s="697" t="str">
        <f>[2]BD!BU11</f>
        <v>Convocação_CMPU</v>
      </c>
      <c r="BV14" s="554" t="str">
        <f>[2]BD!BV11</f>
        <v>Finalizado</v>
      </c>
      <c r="BW14" s="554">
        <f>[2]BD!BW11</f>
        <v>42705</v>
      </c>
      <c r="BX14" s="697" t="str">
        <f>[2]BD!BX11</f>
        <v>CMPU</v>
      </c>
      <c r="BY14" s="697" t="str">
        <f>[2]BD!BY11</f>
        <v>Ata_CMPU</v>
      </c>
      <c r="BZ14" s="554" t="str">
        <f>[2]BD!BZ11</f>
        <v>Gestão Urbana</v>
      </c>
      <c r="CA14" s="550" t="str">
        <f>[2]BD!CA11</f>
        <v>Internet, audiencia</v>
      </c>
      <c r="CB14" s="590" t="str">
        <f>[2]BD!CB11</f>
        <v>NA</v>
      </c>
      <c r="CC14" s="535" t="str">
        <f>[2]BD!CC11</f>
        <v>NA</v>
      </c>
      <c r="CD14" s="543" t="str">
        <f>[2]BD!CD11</f>
        <v>NA</v>
      </c>
      <c r="CE14" s="543" t="str">
        <f>[2]BD!CE11</f>
        <v>NA</v>
      </c>
      <c r="CF14" s="970" t="str">
        <f>[2]BD!CF11</f>
        <v>NA</v>
      </c>
      <c r="CG14" s="695" t="str">
        <f>[2]BD!CG11</f>
        <v>URL</v>
      </c>
      <c r="CH14" s="698" t="str">
        <f>[2]BD!CH11</f>
        <v>encerrada</v>
      </c>
      <c r="CI14" s="554">
        <f>[2]BD!CI11</f>
        <v>42705</v>
      </c>
      <c r="CJ14" s="554">
        <f>[2]BD!CJ11</f>
        <v>42725</v>
      </c>
      <c r="CK14" s="967" t="str">
        <f>[2]BD!CK11</f>
        <v>Scanear PA</v>
      </c>
      <c r="CL14" s="543" t="str">
        <f>[2]BD!CL11</f>
        <v>Não</v>
      </c>
      <c r="CM14" s="543" t="str">
        <f>[2]BD!CM11</f>
        <v>Não</v>
      </c>
      <c r="CN14" s="530" t="str">
        <f>[2]BD!CN11</f>
        <v>DOM 06/12/2016 fl. 104</v>
      </c>
      <c r="CO14" s="543" t="str">
        <f>[2]BD!CO11</f>
        <v>Realizada</v>
      </c>
      <c r="CP14" s="554">
        <f>[2]BD!CP11</f>
        <v>42721</v>
      </c>
      <c r="CQ14" s="526" t="str">
        <f>[2]BD!CQ11</f>
        <v>PPT</v>
      </c>
      <c r="CR14" s="526" t="str">
        <f>[2]BD!CR11</f>
        <v>Ata</v>
      </c>
      <c r="CS14" s="585" t="str">
        <f>[2]BD!CS11</f>
        <v>NC</v>
      </c>
      <c r="CT14" s="639" t="str">
        <f>[2]BD!CT11</f>
        <v>Recebimento de TID via protocolo (15935079) + Resposta DEUSO/SMDU</v>
      </c>
      <c r="CU14" s="637">
        <f>[2]BD!CU11</f>
        <v>43451</v>
      </c>
      <c r="CV14" s="580">
        <f>[2]BD!CV11</f>
        <v>42721</v>
      </c>
      <c r="CW14" s="584" t="str">
        <f>[2]BD!CW11</f>
        <v>DDE/SPURB</v>
      </c>
      <c r="CX14" s="585" t="str">
        <f>[2]BD!CX11</f>
        <v>Finalizado</v>
      </c>
      <c r="CY14" s="585" t="str">
        <f>[2]BD!CY11</f>
        <v>Diretrizes parcelamento e parâmetros urbanísticos</v>
      </c>
      <c r="CZ14" s="535" t="str">
        <f>[2]BD!CZ11</f>
        <v>Decreto</v>
      </c>
      <c r="DA14" s="585" t="str">
        <f>[2]BD!DA11</f>
        <v>SVMA (email)</v>
      </c>
      <c r="DB14" s="585" t="str">
        <f>[2]BD!DB11</f>
        <v>Não</v>
      </c>
      <c r="DC14" s="585" t="str">
        <f>[2]BD!DC11</f>
        <v>Não</v>
      </c>
      <c r="DD14" s="585" t="str">
        <f>[2]BD!DD11</f>
        <v>Não</v>
      </c>
      <c r="DE14" s="585" t="str">
        <f>[2]BD!DE11</f>
        <v>Não</v>
      </c>
      <c r="DF14" s="585" t="str">
        <f>[2]BD!DF11</f>
        <v>email SVMA</v>
      </c>
      <c r="DG14" s="641" t="str">
        <f>[2]BD!DG11</f>
        <v>Oficio Gabinete SMDU</v>
      </c>
      <c r="DH14" s="619">
        <f>[2]BD!DH11</f>
        <v>42729</v>
      </c>
      <c r="DI14" s="643" t="str">
        <f>[2]BD!DI11</f>
        <v>José Apparecido Jr.</v>
      </c>
      <c r="DJ14" s="585" t="str">
        <f>[2]BD!DJ11</f>
        <v>Finalizado</v>
      </c>
      <c r="DK14" s="582">
        <f>[2]BD!DK11</f>
        <v>43459</v>
      </c>
      <c r="DL14" s="585" t="str">
        <f>[2]BD!DL11</f>
        <v>ATL</v>
      </c>
      <c r="DM14" s="617" t="str">
        <f>[2]BD!DM11</f>
        <v>Scanear PA (comentários minuta + resposta SPURB)</v>
      </c>
      <c r="DN14" s="562" t="str">
        <f>[2]BD!DN11</f>
        <v>-</v>
      </c>
      <c r="DO14" s="582">
        <f>[2]BD!DO11</f>
        <v>43462</v>
      </c>
      <c r="DP14" s="4" t="str">
        <f>[2]BD!DP11</f>
        <v>Aprovado</v>
      </c>
      <c r="DQ14" s="703" t="str">
        <f>[2]BD!DQ11</f>
        <v>57.569/2016 e Projeto Urbanístico</v>
      </c>
      <c r="DR14" s="637">
        <f>[2]BD!DR11</f>
        <v>42731</v>
      </c>
      <c r="DS14" s="3" t="str">
        <f>[2]BD!DS11</f>
        <v>2017-0.154.918-9</v>
      </c>
      <c r="DT14" s="4" t="str">
        <f>[2]BD!DT11</f>
        <v>NESP S.A.</v>
      </c>
      <c r="DU14" s="21">
        <f>[2]BD!DU11</f>
        <v>43017</v>
      </c>
      <c r="DV14" s="4" t="str">
        <f>[2]BD!DV11</f>
        <v>SEL/SERVIN</v>
      </c>
      <c r="DW14" s="404"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600.91999999999996</v>
      </c>
      <c r="EH14" s="9" t="str">
        <f>[2]BD!EH11</f>
        <v>-</v>
      </c>
      <c r="EI14" s="4" t="str">
        <f>[2]BD!EI11</f>
        <v>-</v>
      </c>
      <c r="EJ14" s="285">
        <f>[2]BD!EJ11</f>
        <v>200000000</v>
      </c>
      <c r="EK14" s="4" t="str">
        <f>[2]BD!EK11</f>
        <v>Parâmetros urbanísticos para parcelamento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8" t="s">
        <v>954</v>
      </c>
      <c r="FB14" s="379" t="s">
        <v>1171</v>
      </c>
      <c r="FG14" s="381"/>
    </row>
    <row r="15" spans="1:170" s="14" customFormat="1" ht="97.5" customHeight="1" x14ac:dyDescent="0.25">
      <c r="A15" s="525">
        <f>[2]BD!A12</f>
        <v>5</v>
      </c>
      <c r="B15" s="4" t="str">
        <f>[2]BD!B12</f>
        <v>PIU Arco Jurubatuba</v>
      </c>
      <c r="C15" s="543" t="str">
        <f>[2]BD!C12</f>
        <v>PDE - Artigo 76</v>
      </c>
      <c r="D15" s="543" t="str">
        <f>[2]BD!D12</f>
        <v>Pública</v>
      </c>
      <c r="E15" s="543" t="str">
        <f>[2]BD!E12</f>
        <v>PIU</v>
      </c>
      <c r="F15" s="543" t="str">
        <f>[2]BD!F12</f>
        <v>PMSP - SMUL</v>
      </c>
      <c r="G15" s="544" t="str">
        <f>[2]BD!G12</f>
        <v>Lei</v>
      </c>
      <c r="H15" s="565" t="str">
        <f>[2]BD!H12</f>
        <v>7810.2018/0000072-6 / 6068.2018/0000595-1 / 7810.2018/0000257-5</v>
      </c>
      <c r="I15" s="564" t="str">
        <f>[2]BD!I12</f>
        <v>SDE</v>
      </c>
      <c r="J15" s="547" t="str">
        <f>[2]BD!J12</f>
        <v>Em tratativa na CMSP</v>
      </c>
      <c r="K15" s="548" t="str">
        <f>[2]BD!K12</f>
        <v>Encaminhamento jurídico</v>
      </c>
      <c r="L15" s="566" t="str">
        <f>[2]BD!L12</f>
        <v>Ofício</v>
      </c>
      <c r="M15" s="542" t="str">
        <f>[2]BD!M12</f>
        <v>Despacho SMUL/GAB 7938216</v>
      </c>
      <c r="N15" s="555">
        <f>[2]BD!N12</f>
        <v>2017</v>
      </c>
      <c r="O15" s="554">
        <f>[2]BD!O12</f>
        <v>42767</v>
      </c>
      <c r="P15" s="543" t="str">
        <f>[2]BD!P12</f>
        <v>NA</v>
      </c>
      <c r="Q15" s="543" t="str">
        <f>[2]BD!Q12</f>
        <v>NA</v>
      </c>
      <c r="R15" s="543" t="str">
        <f>[2]BD!R12</f>
        <v>NA</v>
      </c>
      <c r="S15" s="562" t="str">
        <f>[2]BD!S12</f>
        <v>NA</v>
      </c>
      <c r="T15" s="530" t="str">
        <f>[2]BD!T12</f>
        <v>Finalizada</v>
      </c>
      <c r="U15" s="543" t="str">
        <f>[2]BD!U12</f>
        <v>SDE/Anna</v>
      </c>
      <c r="V15" s="554">
        <f>[2]BD!V12</f>
        <v>42899</v>
      </c>
      <c r="W15" s="571">
        <f>[2]BD!W12</f>
        <v>42897</v>
      </c>
      <c r="X15" s="557">
        <f>[2]BD!X12</f>
        <v>42898</v>
      </c>
      <c r="Y15" s="554" t="str">
        <f>[2]BD!Y12</f>
        <v>NA</v>
      </c>
      <c r="Z15" s="554" t="str">
        <f>[2]BD!Z12</f>
        <v>NA</v>
      </c>
      <c r="AA15" s="554" t="str">
        <f>[2]BD!AA12</f>
        <v>NA</v>
      </c>
      <c r="AB15" s="590" t="str">
        <f>[2]BD!AB12</f>
        <v>NA</v>
      </c>
      <c r="AC15" s="554" t="str">
        <f>[2]BD!AC12</f>
        <v>NA</v>
      </c>
      <c r="AD15" s="554" t="str">
        <f>[2]BD!AD12</f>
        <v>NA</v>
      </c>
      <c r="AE15" s="590" t="str">
        <f>[2]BD!AE12</f>
        <v>NA</v>
      </c>
      <c r="AF15" s="590" t="str">
        <f>[2]BD!AF12</f>
        <v>NA</v>
      </c>
      <c r="AG15" s="543" t="str">
        <f>[2]BD!AG12</f>
        <v>Notícia</v>
      </c>
      <c r="AH15" s="526" t="str">
        <f>[2]BD!AH12</f>
        <v>Notícia</v>
      </c>
      <c r="AI15" s="543" t="str">
        <f>[2]BD!AI12</f>
        <v>Internet</v>
      </c>
      <c r="AJ15" s="543" t="str">
        <f>[2]BD!AJ12</f>
        <v>encerrada</v>
      </c>
      <c r="AK15" s="554">
        <f>[2]BD!AK12</f>
        <v>42899</v>
      </c>
      <c r="AL15" s="554">
        <f>[2]BD!AL12</f>
        <v>42919</v>
      </c>
      <c r="AM15" s="543" t="str">
        <f>[2]BD!AM12</f>
        <v>DDE/SPURB</v>
      </c>
      <c r="AN15" s="555">
        <f>[2]BD!AN12</f>
        <v>32</v>
      </c>
      <c r="AO15" s="526" t="str">
        <f>[2]BD!AO12</f>
        <v>SIM</v>
      </c>
      <c r="AP15" s="554" t="str">
        <f>[2]BD!AP12</f>
        <v>Aprovado</v>
      </c>
      <c r="AQ15" s="600" t="str">
        <f>[2]BD!AQ12</f>
        <v>-</v>
      </c>
      <c r="AR15" s="556">
        <f>[2]BD!AR12</f>
        <v>42919</v>
      </c>
      <c r="AS15" s="570" t="str">
        <f>[2]BD!AS12</f>
        <v>NA</v>
      </c>
      <c r="AT15" s="553" t="str">
        <f>[2]BD!AT12</f>
        <v>NA</v>
      </c>
      <c r="AU15" s="553" t="str">
        <f>[2]BD!AU12</f>
        <v>NA</v>
      </c>
      <c r="AV15" s="553" t="str">
        <f>[2]BD!AV12</f>
        <v>NA</v>
      </c>
      <c r="AW15" s="553" t="str">
        <f>[2]BD!AW12</f>
        <v>NA</v>
      </c>
      <c r="AX15" s="553" t="str">
        <f>[2]BD!AX12</f>
        <v>NA</v>
      </c>
      <c r="AY15" s="553" t="str">
        <f>[2]BD!AY12</f>
        <v>NA</v>
      </c>
      <c r="AZ15" s="553" t="str">
        <f>[2]BD!AZ12</f>
        <v>NA</v>
      </c>
      <c r="BA15" s="553" t="str">
        <f>[2]BD!BA12</f>
        <v>NA</v>
      </c>
      <c r="BB15" s="553" t="str">
        <f>[2]BD!BB12</f>
        <v>NA</v>
      </c>
      <c r="BC15" s="601" t="str">
        <f>[2]BD!BC12</f>
        <v>NA</v>
      </c>
      <c r="BD15" s="553" t="str">
        <f>[2]BD!BD12</f>
        <v>NA</v>
      </c>
      <c r="BE15" s="553" t="str">
        <f>[2]BD!BE12</f>
        <v>NA</v>
      </c>
      <c r="BF15" s="557">
        <f>[2]BD!BF12</f>
        <v>42920</v>
      </c>
      <c r="BG15" s="554" t="str">
        <f>[2]BD!BG12</f>
        <v>DDE-SPURB</v>
      </c>
      <c r="BH15" s="604" t="str">
        <f>[2]BD!BH12</f>
        <v>Pedido de Prorrogação de Prazo (Conselho Gestor de SMUL)</v>
      </c>
      <c r="BI15" s="554" t="str">
        <f>[2]BD!BI12</f>
        <v>Finalizada</v>
      </c>
      <c r="BJ15" s="542" t="str">
        <f>[2]BD!BJ12</f>
        <v xml:space="preserve">SEHAB, SVMA, DPH, CET, SPTRANS, SMSO, </v>
      </c>
      <c r="BK15" s="543" t="str">
        <f>[2]BD!BK12</f>
        <v>-</v>
      </c>
      <c r="BL15" s="542" t="str">
        <f>[2]BD!BL12</f>
        <v>EMAE, ELETROPAULO, CTEEP</v>
      </c>
      <c r="BM15" s="543" t="str">
        <f>[2]BD!BM12</f>
        <v>-</v>
      </c>
      <c r="BN15" s="543" t="str">
        <f>[2]BD!BN12</f>
        <v>Minuta</v>
      </c>
      <c r="BO15" s="554" t="str">
        <f>[2]BD!BO12</f>
        <v>Finalizado</v>
      </c>
      <c r="BP15" s="546" t="str">
        <f>[2]BD!BP12</f>
        <v>NA</v>
      </c>
      <c r="BQ15" s="556">
        <f>[2]BD!BQ12</f>
        <v>43139</v>
      </c>
      <c r="BR15" s="560">
        <f>[2]BD!BR12</f>
        <v>43140</v>
      </c>
      <c r="BS15" s="593" t="str">
        <f>[2]BD!BS12</f>
        <v>NA</v>
      </c>
      <c r="BT15" s="542" t="str">
        <f>[2]BD!BT12</f>
        <v>CMPU (09/03/2018), CTLU (08/03/2018), Conselhos Participativos Municipais do Campo Limpo, M’Boi Mirim, Santo Amaro e Capela do Socorro (22/02/2018)</v>
      </c>
      <c r="BU15" s="698" t="str">
        <f>[2]BD!BU12</f>
        <v>Convocação CMPU e CTLU</v>
      </c>
      <c r="BV15" s="543" t="str">
        <f>[2]BD!BV12</f>
        <v>Finalizado</v>
      </c>
      <c r="BW15" s="554">
        <f>[2]BD!BW12</f>
        <v>43168</v>
      </c>
      <c r="BX15" s="983" t="str">
        <f>[2]BD!BX12</f>
        <v>Apresentação CMPU</v>
      </c>
      <c r="BY15" s="983" t="str">
        <f>[2]BD!BY12</f>
        <v>Ata</v>
      </c>
      <c r="BZ15" s="543" t="str">
        <f>[2]BD!BZ12</f>
        <v>-</v>
      </c>
      <c r="CA15" s="542" t="str">
        <f>[2]BD!CA12</f>
        <v>Internet, Audiências, Reuniões Bilaterais (segmentos)</v>
      </c>
      <c r="CB15" s="590" t="str">
        <f>[2]BD!CB12</f>
        <v>NA</v>
      </c>
      <c r="CC15" s="590" t="str">
        <f>[2]BD!CC12</f>
        <v>NA</v>
      </c>
      <c r="CD15" s="554" t="str">
        <f>[2]BD!CD12</f>
        <v>NA</v>
      </c>
      <c r="CE15" s="554" t="str">
        <f>[2]BD!CE12</f>
        <v>NA</v>
      </c>
      <c r="CF15" s="971" t="str">
        <f>[2]BD!CF12</f>
        <v>NA</v>
      </c>
      <c r="CG15" s="695" t="str">
        <f>[2]BD!CG12</f>
        <v>URL</v>
      </c>
      <c r="CH15" s="695" t="str">
        <f>[2]BD!CH12</f>
        <v>encerrada</v>
      </c>
      <c r="CI15" s="554">
        <f>[2]BD!CI12</f>
        <v>43139</v>
      </c>
      <c r="CJ15" s="554">
        <f>[2]BD!CJ12</f>
        <v>43171</v>
      </c>
      <c r="CK15" s="968" t="str">
        <f>[2]BD!CK12</f>
        <v>Publicado</v>
      </c>
      <c r="CL15" s="554" t="str">
        <f>[2]BD!CL12</f>
        <v>Avaliada</v>
      </c>
      <c r="CM15" s="543" t="str">
        <f>[2]BD!CM12</f>
        <v>Devolutiva</v>
      </c>
      <c r="CN15" s="966" t="str">
        <f>[2]BD!CN12</f>
        <v>DOM 10/02/2018 fl. 27 e DOM 24/02/2018 fl. 24</v>
      </c>
      <c r="CO15" s="554" t="str">
        <f>[2]BD!CO12</f>
        <v>Realizada</v>
      </c>
      <c r="CP15" s="550" t="str">
        <f>[2]BD!CP12</f>
        <v>24/02/2018, 06/03/2018, 10/03/2018</v>
      </c>
      <c r="CQ15" s="528" t="str">
        <f>[2]BD!CQ12</f>
        <v>PPT</v>
      </c>
      <c r="CR15" s="602" t="str">
        <f>[2]BD!CR12</f>
        <v>Ata, lista ou contribuicoes presenciais</v>
      </c>
      <c r="CS15" s="585" t="str">
        <f>[2]BD!CS12</f>
        <v>NC</v>
      </c>
      <c r="CT15" s="619" t="str">
        <f>[2]BD!CT12</f>
        <v>Reuniões bilaterais</v>
      </c>
      <c r="CU15" s="637">
        <f>[2]BD!CU12</f>
        <v>43214</v>
      </c>
      <c r="CV15" s="580">
        <f>[2]BD!CV12</f>
        <v>43215</v>
      </c>
      <c r="CW15" s="584" t="str">
        <f>[2]BD!CW12</f>
        <v>DDE/SPURB</v>
      </c>
      <c r="CX15" s="585" t="str">
        <f>[2]BD!CX12</f>
        <v>Finalizado</v>
      </c>
      <c r="CY15" s="585" t="str">
        <f>[2]BD!CY12</f>
        <v>3 AIUs</v>
      </c>
      <c r="CZ15" s="562" t="str">
        <f>[2]BD!CZ12</f>
        <v>Lei</v>
      </c>
      <c r="DA15" s="640" t="str">
        <f>[2]BD!DA12</f>
        <v>NA</v>
      </c>
      <c r="DB15" s="640" t="str">
        <f>[2]BD!DB12</f>
        <v>NA</v>
      </c>
      <c r="DC15" s="640" t="str">
        <f>[2]BD!DC12</f>
        <v>NA</v>
      </c>
      <c r="DD15" s="640" t="str">
        <f>[2]BD!DD12</f>
        <v>NA</v>
      </c>
      <c r="DE15" s="640" t="str">
        <f>[2]BD!DE12</f>
        <v>NA</v>
      </c>
      <c r="DF15" s="640" t="str">
        <f>[2]BD!DF12</f>
        <v>NA</v>
      </c>
      <c r="DG15" s="642" t="str">
        <f>[2]BD!DG12</f>
        <v>NC</v>
      </c>
      <c r="DH15" s="619">
        <f>[2]BD!DH12</f>
        <v>43216</v>
      </c>
      <c r="DI15" s="643" t="str">
        <f>[2]BD!DI12</f>
        <v>José Apparecido Jr.</v>
      </c>
      <c r="DJ15" s="585" t="str">
        <f>[2]BD!DJ12</f>
        <v>Finalizado</v>
      </c>
      <c r="DK15" s="582">
        <f>[2]BD!DK12</f>
        <v>43217</v>
      </c>
      <c r="DL15" s="585" t="str">
        <f>[2]BD!DL12</f>
        <v>ATL</v>
      </c>
      <c r="DM15" s="617" t="str">
        <f>[2]BD!DM12</f>
        <v>Oficio ATL 93/2018</v>
      </c>
      <c r="DN15" s="530" t="str">
        <f>[2]BD!DN12</f>
        <v xml:space="preserve">DOM 04/05/2018 </v>
      </c>
      <c r="DO15" s="582">
        <f>[2]BD!DO12</f>
        <v>43217</v>
      </c>
      <c r="DP15" s="403" t="str">
        <f>[2]BD!DP12</f>
        <v>PL enviado a CMSP (Ofício ATL 93/2018)  /                         
Tramitação suspensa por cautelar no agravo de instrumento No. 2072081-49.2019.8.26.0000</v>
      </c>
      <c r="DQ15" s="705" t="str">
        <f>[2]BD!DQ12</f>
        <v>PL 204/2018</v>
      </c>
      <c r="DR15" s="648" t="str">
        <f>[2]BD!DR12</f>
        <v>-</v>
      </c>
      <c r="DS15" s="25" t="str">
        <f>[2]BD!DS12</f>
        <v>-</v>
      </c>
      <c r="DT15" s="23" t="str">
        <f>[2]BD!DT12</f>
        <v>-</v>
      </c>
      <c r="DU15" s="23" t="str">
        <f>[2]BD!DU12</f>
        <v>-</v>
      </c>
      <c r="DV15" s="23" t="str">
        <f>[2]BD!DV12</f>
        <v>-</v>
      </c>
      <c r="DW15" s="52" t="str">
        <f>[2]BD!DW12</f>
        <v>-</v>
      </c>
      <c r="DX15" s="24" t="str">
        <f>[2]BD!DX12</f>
        <v>-</v>
      </c>
      <c r="DY15" s="3" t="str">
        <f>[2]BD!DY12</f>
        <v>PDE</v>
      </c>
      <c r="DZ15" s="503"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2192.0500000000002</v>
      </c>
      <c r="EH15" s="9" t="str">
        <f>[2]BD!EH12</f>
        <v>-</v>
      </c>
      <c r="EI15" s="4" t="str">
        <f>[2]BD!EI12</f>
        <v>-</v>
      </c>
      <c r="EJ15" s="285">
        <f>[2]BD!EJ12</f>
        <v>2591280724</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1151</v>
      </c>
      <c r="FA15" s="378" t="s">
        <v>935</v>
      </c>
      <c r="FB15" s="379"/>
      <c r="FD15" s="14" t="s">
        <v>180</v>
      </c>
      <c r="FG15" s="381"/>
    </row>
    <row r="16" spans="1:170" s="633" customFormat="1" ht="54" customHeight="1" x14ac:dyDescent="0.25">
      <c r="A16" s="583">
        <f>[2]BD!A13</f>
        <v>6</v>
      </c>
      <c r="B16" s="585" t="str">
        <f>[2]BD!B13</f>
        <v>PIU Terminais Piloto (Desativado)</v>
      </c>
      <c r="C16" s="617" t="str">
        <f>[2]BD!C13</f>
        <v>-</v>
      </c>
      <c r="D16" s="543" t="str">
        <f>[2]BD!D13</f>
        <v>-</v>
      </c>
      <c r="E16" s="543" t="str">
        <f>[2]BD!E13</f>
        <v>-</v>
      </c>
      <c r="F16" s="543" t="str">
        <f>[2]BD!F13</f>
        <v>-</v>
      </c>
      <c r="G16" s="544" t="str">
        <f>[2]BD!G13</f>
        <v>-</v>
      </c>
      <c r="H16" s="569" t="str">
        <f>[2]BD!H13</f>
        <v>-</v>
      </c>
      <c r="I16" s="564" t="str">
        <f>[2]BD!I13</f>
        <v>-</v>
      </c>
      <c r="J16" s="547" t="str">
        <f>[2]BD!J13</f>
        <v>-</v>
      </c>
      <c r="K16" s="548" t="str">
        <f>[2]BD!K13</f>
        <v>-</v>
      </c>
      <c r="L16" s="583" t="str">
        <f>[2]BD!L13</f>
        <v>-</v>
      </c>
      <c r="M16" s="543" t="str">
        <f>[2]BD!M13</f>
        <v>-</v>
      </c>
      <c r="N16" s="555" t="str">
        <f>[2]BD!N13</f>
        <v>-</v>
      </c>
      <c r="O16" s="554" t="str">
        <f>[2]BD!O13</f>
        <v>-</v>
      </c>
      <c r="P16" s="543" t="str">
        <f>[2]BD!P13</f>
        <v>-</v>
      </c>
      <c r="Q16" s="543" t="str">
        <f>[2]BD!Q13</f>
        <v>-</v>
      </c>
      <c r="R16" s="543" t="str">
        <f>[2]BD!R13</f>
        <v>-</v>
      </c>
      <c r="S16" s="585" t="str">
        <f>[2]BD!S13</f>
        <v>-</v>
      </c>
      <c r="T16" s="585" t="str">
        <f>[2]BD!T13</f>
        <v>-</v>
      </c>
      <c r="U16" s="543" t="str">
        <f>[2]BD!U13</f>
        <v>-</v>
      </c>
      <c r="V16" s="543" t="str">
        <f>[2]BD!V13</f>
        <v>-</v>
      </c>
      <c r="W16" s="546" t="str">
        <f>[2]BD!W13</f>
        <v>-</v>
      </c>
      <c r="X16" s="570" t="str">
        <f>[2]BD!X13</f>
        <v>-</v>
      </c>
      <c r="Y16" s="553" t="str">
        <f>[2]BD!Y13</f>
        <v>-</v>
      </c>
      <c r="Z16" s="543" t="str">
        <f>[2]BD!Z13</f>
        <v>-</v>
      </c>
      <c r="AA16" s="543" t="str">
        <f>[2]BD!AA13</f>
        <v>-</v>
      </c>
      <c r="AB16" s="594" t="str">
        <f>[2]BD!AB13</f>
        <v>-</v>
      </c>
      <c r="AC16" s="543" t="str">
        <f>[2]BD!AC13</f>
        <v>-</v>
      </c>
      <c r="AD16" s="543" t="str">
        <f>[2]BD!AD13</f>
        <v>-</v>
      </c>
      <c r="AE16" s="572" t="str">
        <f>[2]BD!AE13</f>
        <v>-</v>
      </c>
      <c r="AF16" s="572" t="str">
        <f>[2]BD!AF13</f>
        <v>-</v>
      </c>
      <c r="AG16" s="543" t="str">
        <f>[2]BD!AG13</f>
        <v>-</v>
      </c>
      <c r="AH16" s="618" t="str">
        <f>[2]BD!AH13</f>
        <v>-</v>
      </c>
      <c r="AI16" s="543" t="str">
        <f>[2]BD!AI13</f>
        <v>-</v>
      </c>
      <c r="AJ16" s="543" t="str">
        <f>[2]BD!AJ13</f>
        <v>-</v>
      </c>
      <c r="AK16" s="554" t="str">
        <f>[2]BD!AK13</f>
        <v>-</v>
      </c>
      <c r="AL16" s="554" t="str">
        <f>[2]BD!AL13</f>
        <v>-</v>
      </c>
      <c r="AM16" s="543" t="str">
        <f>[2]BD!AM13</f>
        <v>-</v>
      </c>
      <c r="AN16" s="555" t="str">
        <f>[2]BD!AN13</f>
        <v>-</v>
      </c>
      <c r="AO16" s="618" t="str">
        <f>[2]BD!AO13</f>
        <v>-</v>
      </c>
      <c r="AP16" s="554" t="str">
        <f>[2]BD!AP13</f>
        <v>-</v>
      </c>
      <c r="AQ16" s="619" t="str">
        <f>[2]BD!AQ13</f>
        <v>-</v>
      </c>
      <c r="AR16" s="556" t="str">
        <f>[2]BD!AR13</f>
        <v>-</v>
      </c>
      <c r="AS16" s="557" t="str">
        <f>[2]BD!AS13</f>
        <v>-</v>
      </c>
      <c r="AT16" s="578" t="str">
        <f>[2]BD!AT13</f>
        <v>-</v>
      </c>
      <c r="AU16" s="554" t="str">
        <f>[2]BD!AU13</f>
        <v>-</v>
      </c>
      <c r="AV16" s="554" t="str">
        <f>[2]BD!AV13</f>
        <v>-</v>
      </c>
      <c r="AW16" s="554" t="str">
        <f>[2]BD!AW13</f>
        <v>-</v>
      </c>
      <c r="AX16" s="554" t="str">
        <f>[2]BD!AX13</f>
        <v>-</v>
      </c>
      <c r="AY16" s="554" t="str">
        <f>[2]BD!AY13</f>
        <v>-</v>
      </c>
      <c r="AZ16" s="554" t="str">
        <f>[2]BD!AZ13</f>
        <v>-</v>
      </c>
      <c r="BA16" s="554" t="str">
        <f>[2]BD!BA13</f>
        <v>-</v>
      </c>
      <c r="BB16" s="554" t="str">
        <f>[2]BD!BB13</f>
        <v>-</v>
      </c>
      <c r="BC16" s="582" t="str">
        <f>[2]BD!BC13</f>
        <v>-</v>
      </c>
      <c r="BD16" s="554" t="str">
        <f>[2]BD!BD13</f>
        <v>-</v>
      </c>
      <c r="BE16" s="556" t="str">
        <f>[2]BD!BE13</f>
        <v>-</v>
      </c>
      <c r="BF16" s="557" t="str">
        <f>[2]BD!BF13</f>
        <v>-</v>
      </c>
      <c r="BG16" s="554" t="str">
        <f>[2]BD!BG13</f>
        <v>-</v>
      </c>
      <c r="BH16" s="582" t="str">
        <f>[2]BD!BH13</f>
        <v>-</v>
      </c>
      <c r="BI16" s="554" t="str">
        <f>[2]BD!BI13</f>
        <v>-</v>
      </c>
      <c r="BJ16" s="554" t="str">
        <f>[2]BD!BJ13</f>
        <v>-</v>
      </c>
      <c r="BK16" s="554" t="str">
        <f>[2]BD!BK13</f>
        <v>-</v>
      </c>
      <c r="BL16" s="554" t="str">
        <f>[2]BD!BL13</f>
        <v>-</v>
      </c>
      <c r="BM16" s="554" t="str">
        <f>[2]BD!BM13</f>
        <v>-</v>
      </c>
      <c r="BN16" s="554" t="str">
        <f>[2]BD!BN13</f>
        <v>-</v>
      </c>
      <c r="BO16" s="554" t="str">
        <f>[2]BD!BO13</f>
        <v>-</v>
      </c>
      <c r="BP16" s="571" t="str">
        <f>[2]BD!BP13</f>
        <v>-</v>
      </c>
      <c r="BQ16" s="556" t="str">
        <f>[2]BD!BQ13</f>
        <v>-</v>
      </c>
      <c r="BR16" s="560" t="str">
        <f>[2]BD!BR13</f>
        <v>-</v>
      </c>
      <c r="BS16" s="620" t="str">
        <f>[2]BD!BS13</f>
        <v>-</v>
      </c>
      <c r="BT16" s="554" t="str">
        <f>[2]BD!BT13</f>
        <v>-</v>
      </c>
      <c r="BU16" s="708" t="str">
        <f>[2]BD!BU13</f>
        <v>-</v>
      </c>
      <c r="BV16" s="554" t="str">
        <f>[2]BD!BV13</f>
        <v>-</v>
      </c>
      <c r="BW16" s="554" t="str">
        <f>[2]BD!BW13</f>
        <v>-</v>
      </c>
      <c r="BX16" s="708" t="str">
        <f>[2]BD!BX13</f>
        <v>-</v>
      </c>
      <c r="BY16" s="708" t="str">
        <f>[2]BD!BY13</f>
        <v>-</v>
      </c>
      <c r="BZ16" s="554" t="str">
        <f>[2]BD!BZ13</f>
        <v>-</v>
      </c>
      <c r="CA16" s="554" t="str">
        <f>[2]BD!CA13</f>
        <v>-</v>
      </c>
      <c r="CB16" s="621" t="str">
        <f>[2]BD!CB13</f>
        <v>-</v>
      </c>
      <c r="CC16" s="618" t="str">
        <f>[2]BD!CC13</f>
        <v>-</v>
      </c>
      <c r="CD16" s="554" t="str">
        <f>[2]BD!CD13</f>
        <v>-</v>
      </c>
      <c r="CE16" s="554" t="str">
        <f>[2]BD!CE13</f>
        <v>-</v>
      </c>
      <c r="CF16" s="970" t="str">
        <f>[2]BD!CF13</f>
        <v>-</v>
      </c>
      <c r="CG16" s="543" t="str">
        <f>[2]BD!CG13</f>
        <v>-</v>
      </c>
      <c r="CH16" s="543" t="str">
        <f>[2]BD!CH13</f>
        <v>-</v>
      </c>
      <c r="CI16" s="554" t="str">
        <f>[2]BD!CI13</f>
        <v>-</v>
      </c>
      <c r="CJ16" s="554" t="str">
        <f>[2]BD!CJ13</f>
        <v>-</v>
      </c>
      <c r="CK16" s="967" t="str">
        <f>[2]BD!CK13</f>
        <v>-</v>
      </c>
      <c r="CL16" s="543" t="str">
        <f>[2]BD!CL13</f>
        <v>-</v>
      </c>
      <c r="CM16" s="543" t="str">
        <f>[2]BD!CM13</f>
        <v>-</v>
      </c>
      <c r="CN16" s="585" t="str">
        <f>[2]BD!CN13</f>
        <v>-</v>
      </c>
      <c r="CO16" s="543" t="str">
        <f>[2]BD!CO13</f>
        <v>-</v>
      </c>
      <c r="CP16" s="543" t="str">
        <f>[2]BD!CP13</f>
        <v>-</v>
      </c>
      <c r="CQ16" s="585" t="str">
        <f>[2]BD!CQ13</f>
        <v>-</v>
      </c>
      <c r="CR16" s="585" t="str">
        <f>[2]BD!CR13</f>
        <v>-</v>
      </c>
      <c r="CS16" s="585" t="str">
        <f>[2]BD!CS13</f>
        <v>-</v>
      </c>
      <c r="CT16" s="622" t="str">
        <f>[2]BD!CT13</f>
        <v>-</v>
      </c>
      <c r="CU16" s="623" t="str">
        <f>[2]BD!CU13</f>
        <v>-</v>
      </c>
      <c r="CV16" s="583" t="str">
        <f>[2]BD!CV13</f>
        <v>-</v>
      </c>
      <c r="CW16" s="584" t="str">
        <f>[2]BD!CW13</f>
        <v>-</v>
      </c>
      <c r="CX16" s="585" t="str">
        <f>[2]BD!CX13</f>
        <v>-</v>
      </c>
      <c r="CY16" s="585" t="str">
        <f>[2]BD!CY13</f>
        <v>-</v>
      </c>
      <c r="CZ16" s="585" t="str">
        <f>[2]BD!CZ13</f>
        <v>-</v>
      </c>
      <c r="DA16" s="585" t="str">
        <f>[2]BD!DA13</f>
        <v>-</v>
      </c>
      <c r="DB16" s="585" t="str">
        <f>[2]BD!DB13</f>
        <v>-</v>
      </c>
      <c r="DC16" s="585" t="str">
        <f>[2]BD!DC13</f>
        <v>-</v>
      </c>
      <c r="DD16" s="585" t="str">
        <f>[2]BD!DD13</f>
        <v>-</v>
      </c>
      <c r="DE16" s="585" t="str">
        <f>[2]BD!DE13</f>
        <v>-</v>
      </c>
      <c r="DF16" s="585" t="str">
        <f>[2]BD!DF13</f>
        <v>-</v>
      </c>
      <c r="DG16" s="622" t="str">
        <f>[2]BD!DG13</f>
        <v>-</v>
      </c>
      <c r="DH16" s="622" t="str">
        <f>[2]BD!DH13</f>
        <v>-</v>
      </c>
      <c r="DI16" s="583" t="str">
        <f>[2]BD!DI13</f>
        <v>-</v>
      </c>
      <c r="DJ16" s="585" t="str">
        <f>[2]BD!DJ13</f>
        <v>-</v>
      </c>
      <c r="DK16" s="585" t="str">
        <f>[2]BD!DK13</f>
        <v>-</v>
      </c>
      <c r="DL16" s="585" t="str">
        <f>[2]BD!DL13</f>
        <v>-</v>
      </c>
      <c r="DM16" s="585" t="str">
        <f>[2]BD!DM13</f>
        <v>-</v>
      </c>
      <c r="DN16" s="585" t="str">
        <f>[2]BD!DN13</f>
        <v>-</v>
      </c>
      <c r="DO16" s="585" t="str">
        <f>[2]BD!DO13</f>
        <v>-</v>
      </c>
      <c r="DP16" s="585" t="str">
        <f>[2]BD!DP13</f>
        <v>-</v>
      </c>
      <c r="DQ16" s="622" t="str">
        <f>[2]BD!DQ13</f>
        <v>-</v>
      </c>
      <c r="DR16" s="623" t="str">
        <f>[2]BD!DR13</f>
        <v>-</v>
      </c>
      <c r="DS16" s="583" t="str">
        <f>[2]BD!DS13</f>
        <v>-</v>
      </c>
      <c r="DT16" s="585" t="str">
        <f>[2]BD!DT13</f>
        <v>-</v>
      </c>
      <c r="DU16" s="585" t="str">
        <f>[2]BD!DU13</f>
        <v>-</v>
      </c>
      <c r="DV16" s="585" t="str">
        <f>[2]BD!DV13</f>
        <v>-</v>
      </c>
      <c r="DW16" s="622" t="str">
        <f>[2]BD!DW13</f>
        <v>-</v>
      </c>
      <c r="DX16" s="623" t="str">
        <f>[2]BD!DX13</f>
        <v>-</v>
      </c>
      <c r="DY16" s="583" t="str">
        <f>[2]BD!DY13</f>
        <v>-</v>
      </c>
      <c r="DZ16" s="585" t="str">
        <f>[2]BD!DZ13</f>
        <v>-</v>
      </c>
      <c r="EA16" s="622" t="str">
        <f>[2]BD!EA13</f>
        <v>-</v>
      </c>
      <c r="EB16" s="561" t="str">
        <f>[2]BD!EB13</f>
        <v>-</v>
      </c>
      <c r="EC16" s="585" t="str">
        <f>[2]BD!EC13</f>
        <v>-</v>
      </c>
      <c r="ED16" s="585" t="str">
        <f>[2]BD!ED13</f>
        <v>-</v>
      </c>
      <c r="EE16" s="624" t="str">
        <f>[2]BD!EE13</f>
        <v>-</v>
      </c>
      <c r="EF16" s="625" t="str">
        <f>[2]BD!EF13</f>
        <v>-</v>
      </c>
      <c r="EG16" s="626" t="str">
        <f>[2]BD!EG13</f>
        <v>-</v>
      </c>
      <c r="EH16" s="585" t="str">
        <f>[2]BD!EH13</f>
        <v>-</v>
      </c>
      <c r="EI16" s="585" t="str">
        <f>[2]BD!EI13</f>
        <v>-</v>
      </c>
      <c r="EJ16" s="627" t="str">
        <f>[2]BD!EJ13</f>
        <v>-</v>
      </c>
      <c r="EK16" s="585" t="str">
        <f>[2]BD!EK13</f>
        <v>-</v>
      </c>
      <c r="EL16" s="585" t="str">
        <f>[2]BD!EL13</f>
        <v>-</v>
      </c>
      <c r="EM16" s="585" t="str">
        <f>[2]BD!EM13</f>
        <v>-</v>
      </c>
      <c r="EN16" s="585" t="str">
        <f>[2]BD!EN13</f>
        <v>-</v>
      </c>
      <c r="EO16" s="585" t="str">
        <f>[2]BD!EO13</f>
        <v>-</v>
      </c>
      <c r="EP16" s="585" t="str">
        <f>[2]BD!EP13</f>
        <v>-</v>
      </c>
      <c r="EQ16" s="585" t="str">
        <f>[2]BD!EQ13</f>
        <v>-</v>
      </c>
      <c r="ER16" s="585" t="str">
        <f>[2]BD!ER13</f>
        <v>-</v>
      </c>
      <c r="ES16" s="585" t="str">
        <f>[2]BD!ES13</f>
        <v>-</v>
      </c>
      <c r="ET16" s="585" t="str">
        <f>[2]BD!ET13</f>
        <v>-</v>
      </c>
      <c r="EU16" s="585" t="str">
        <f>[2]BD!EU13</f>
        <v>-</v>
      </c>
      <c r="EV16" s="585" t="str">
        <f>[2]BD!EV13</f>
        <v>-</v>
      </c>
      <c r="EW16" s="623" t="str">
        <f>[2]BD!EW13</f>
        <v>-</v>
      </c>
      <c r="EX16" s="628"/>
      <c r="EY16" s="628"/>
      <c r="EZ16" s="629"/>
      <c r="FA16" s="630"/>
      <c r="FB16" s="631"/>
      <c r="FC16" s="628"/>
      <c r="FD16" s="628"/>
      <c r="FE16" s="628"/>
      <c r="FF16" s="628"/>
      <c r="FG16" s="632"/>
      <c r="FH16" s="628"/>
      <c r="FI16" s="628"/>
    </row>
    <row r="17" spans="1:172" s="14" customFormat="1" ht="37.5" customHeight="1" x14ac:dyDescent="0.25">
      <c r="A17" s="525">
        <f>[2]BD!A14</f>
        <v>7</v>
      </c>
      <c r="B17" s="15" t="str">
        <f>[2]BD!B14</f>
        <v>PIU Anhembi</v>
      </c>
      <c r="C17" s="558" t="str">
        <f>[2]BD!C14</f>
        <v>Programa de Desestatização</v>
      </c>
      <c r="D17" s="543" t="str">
        <f>[2]BD!D14</f>
        <v>Pública</v>
      </c>
      <c r="E17" s="542" t="str">
        <f>[2]BD!E14</f>
        <v>Elementos prévios PIU</v>
      </c>
      <c r="F17" s="543" t="str">
        <f>[2]BD!F14</f>
        <v>PMSP - SMDP/SPP</v>
      </c>
      <c r="G17" s="544" t="str">
        <f>[2]BD!G14</f>
        <v>Decreto</v>
      </c>
      <c r="H17" s="565" t="str">
        <f>[2]BD!H14</f>
        <v>7810.2018/0000069-6 /  7810.2018/0000720-8  (ATL) / 2017-0.186.671-0 / 6071.2018/0000453-6 (SMDP - alienação)</v>
      </c>
      <c r="I17" s="564" t="str">
        <f>[2]BD!I14</f>
        <v>SDE</v>
      </c>
      <c r="J17" s="547" t="str">
        <f>[2]BD!J14</f>
        <v>Consolidado em Decreto</v>
      </c>
      <c r="K17" s="548" t="str">
        <f>[2]BD!K14</f>
        <v>Implantação</v>
      </c>
      <c r="L17" s="975" t="str">
        <f>[2]BD!L14</f>
        <v>Ofício</v>
      </c>
      <c r="M17" s="543" t="str">
        <f>[2]BD!M14</f>
        <v>STD: 77695 / TID: 17140591</v>
      </c>
      <c r="N17" s="549">
        <f>[2]BD!N14</f>
        <v>2018</v>
      </c>
      <c r="O17" s="550">
        <f>[2]BD!O14</f>
        <v>43053</v>
      </c>
      <c r="P17" s="543" t="str">
        <f>[2]BD!P14</f>
        <v>NA</v>
      </c>
      <c r="Q17" s="543" t="str">
        <f>[2]BD!Q14</f>
        <v>Aprovada</v>
      </c>
      <c r="R17" s="542" t="str">
        <f>[2]BD!R14</f>
        <v>-</v>
      </c>
      <c r="S17" s="588" t="str">
        <f>[2]BD!S14</f>
        <v>-</v>
      </c>
      <c r="T17" s="526" t="str">
        <f>[2]BD!T14</f>
        <v>Finalizada</v>
      </c>
      <c r="U17" s="543" t="str">
        <f>[2]BD!U14</f>
        <v>SDE/Anna</v>
      </c>
      <c r="V17" s="550">
        <f>[2]BD!V14</f>
        <v>43265</v>
      </c>
      <c r="W17" s="546">
        <f>[2]BD!W14</f>
        <v>43265</v>
      </c>
      <c r="X17" s="557">
        <f>[2]BD!X14</f>
        <v>43266</v>
      </c>
      <c r="Y17" s="554" t="str">
        <f>[2]BD!Y14</f>
        <v>NA</v>
      </c>
      <c r="Z17" s="554" t="str">
        <f>[2]BD!Z14</f>
        <v>NA</v>
      </c>
      <c r="AA17" s="554" t="str">
        <f>[2]BD!AA14</f>
        <v>NA</v>
      </c>
      <c r="AB17" s="590" t="str">
        <f>[2]BD!AB14</f>
        <v>NA</v>
      </c>
      <c r="AC17" s="554" t="str">
        <f>[2]BD!AC14</f>
        <v>NA</v>
      </c>
      <c r="AD17" s="554" t="str">
        <f>[2]BD!AD14</f>
        <v>NA</v>
      </c>
      <c r="AE17" s="590" t="str">
        <f>[2]BD!AE14</f>
        <v>NA</v>
      </c>
      <c r="AF17" s="590" t="str">
        <f>[2]BD!AF14</f>
        <v>NA</v>
      </c>
      <c r="AG17" s="554" t="str">
        <f>[2]BD!AG14</f>
        <v>Notícia</v>
      </c>
      <c r="AH17" s="528" t="str">
        <f>[2]BD!AH14</f>
        <v>Notícia</v>
      </c>
      <c r="AI17" s="542" t="str">
        <f>[2]BD!AI14</f>
        <v xml:space="preserve"> Internet</v>
      </c>
      <c r="AJ17" s="575" t="str">
        <f>[2]BD!AJ14</f>
        <v>encerrada</v>
      </c>
      <c r="AK17" s="576">
        <f>[2]BD!AK14</f>
        <v>43266</v>
      </c>
      <c r="AL17" s="576">
        <f>[2]BD!AL14</f>
        <v>43291</v>
      </c>
      <c r="AM17" s="543" t="str">
        <f>[2]BD!AM14</f>
        <v>DDE/SPURB</v>
      </c>
      <c r="AN17" s="554">
        <f>[2]BD!AN14</f>
        <v>13</v>
      </c>
      <c r="AO17" s="289" t="str">
        <f>[2]BD!AO14</f>
        <v>SIM</v>
      </c>
      <c r="AP17" s="554" t="str">
        <f>[2]BD!AP14</f>
        <v>Aprovado</v>
      </c>
      <c r="AQ17" s="962" t="str">
        <f>[2]BD!AQ14</f>
        <v>-</v>
      </c>
      <c r="AR17" s="554">
        <f>[2]BD!AR14</f>
        <v>43300</v>
      </c>
      <c r="AS17" s="557" t="str">
        <f>[2]BD!AS14</f>
        <v>-</v>
      </c>
      <c r="AT17" s="578" t="str">
        <f>[2]BD!AT14</f>
        <v>-</v>
      </c>
      <c r="AU17" s="554" t="str">
        <f>[2]BD!AU14</f>
        <v>-</v>
      </c>
      <c r="AV17" s="554" t="str">
        <f>[2]BD!AV14</f>
        <v>-</v>
      </c>
      <c r="AW17" s="554" t="str">
        <f>[2]BD!AW14</f>
        <v>-</v>
      </c>
      <c r="AX17" s="554" t="str">
        <f>[2]BD!AX14</f>
        <v>-</v>
      </c>
      <c r="AY17" s="554" t="str">
        <f>[2]BD!AY14</f>
        <v>-</v>
      </c>
      <c r="AZ17" s="554" t="str">
        <f>[2]BD!AZ14</f>
        <v>-</v>
      </c>
      <c r="BA17" s="554" t="str">
        <f>[2]BD!BA14</f>
        <v>-</v>
      </c>
      <c r="BB17" s="554" t="str">
        <f>[2]BD!BB14</f>
        <v>-</v>
      </c>
      <c r="BC17" s="289" t="str">
        <f>[2]BD!BC14</f>
        <v>-</v>
      </c>
      <c r="BD17" s="554" t="str">
        <f>[2]BD!BD14</f>
        <v>-</v>
      </c>
      <c r="BE17" s="556" t="str">
        <f>[2]BD!BE14</f>
        <v>-</v>
      </c>
      <c r="BF17" s="557">
        <f>[2]BD!BF14</f>
        <v>43304</v>
      </c>
      <c r="BG17" s="578" t="str">
        <f>[2]BD!BG14</f>
        <v>DDE-SPURB</v>
      </c>
      <c r="BH17" s="289" t="str">
        <f>[2]BD!BH14</f>
        <v>-</v>
      </c>
      <c r="BI17" s="554" t="str">
        <f>[2]BD!BI14</f>
        <v>Finalizada</v>
      </c>
      <c r="BJ17" s="554" t="str">
        <f>[2]BD!BJ14</f>
        <v>SMDP (SPP)</v>
      </c>
      <c r="BK17" s="554" t="str">
        <f>[2]BD!BK14</f>
        <v>-</v>
      </c>
      <c r="BL17" s="554" t="str">
        <f>[2]BD!BL14</f>
        <v>-</v>
      </c>
      <c r="BM17" s="554" t="str">
        <f>[2]BD!BM14</f>
        <v>-</v>
      </c>
      <c r="BN17" s="554" t="str">
        <f>[2]BD!BN14</f>
        <v>Minuta</v>
      </c>
      <c r="BO17" s="554" t="str">
        <f>[2]BD!BO14</f>
        <v>Em elaboração</v>
      </c>
      <c r="BP17" s="571" t="str">
        <f>[2]BD!BP14</f>
        <v>-</v>
      </c>
      <c r="BQ17" s="556">
        <f>[2]BD!BQ14</f>
        <v>43307</v>
      </c>
      <c r="BR17" s="560">
        <f>[2]BD!BR14</f>
        <v>43311</v>
      </c>
      <c r="BS17" s="415" t="str">
        <f>[2]BD!BS14</f>
        <v>-</v>
      </c>
      <c r="BT17" s="554" t="str">
        <f>[2]BD!BT14</f>
        <v>-</v>
      </c>
      <c r="BU17" s="538" t="str">
        <f>[2]BD!BU14</f>
        <v>-</v>
      </c>
      <c r="BV17" s="554" t="str">
        <f>[2]BD!BV14</f>
        <v>-</v>
      </c>
      <c r="BW17" s="554" t="str">
        <f>[2]BD!BW14</f>
        <v>-</v>
      </c>
      <c r="BX17" s="538" t="str">
        <f>[2]BD!BX14</f>
        <v>-</v>
      </c>
      <c r="BY17" s="538" t="str">
        <f>[2]BD!BY14</f>
        <v>-</v>
      </c>
      <c r="BZ17" s="554" t="str">
        <f>[2]BD!BZ14</f>
        <v>-</v>
      </c>
      <c r="CA17" s="554" t="str">
        <f>[2]BD!CA14</f>
        <v>-</v>
      </c>
      <c r="CB17" s="289" t="str">
        <f>[2]BD!CB14</f>
        <v>-</v>
      </c>
      <c r="CC17" s="23">
        <f>[2]BD!CC14</f>
        <v>0</v>
      </c>
      <c r="CD17" s="543">
        <f>[2]BD!CD14</f>
        <v>0</v>
      </c>
      <c r="CE17" s="543">
        <f>[2]BD!CE14</f>
        <v>0</v>
      </c>
      <c r="CF17" s="970">
        <f>[2]BD!CF14</f>
        <v>0</v>
      </c>
      <c r="CG17" s="536" t="str">
        <f>[2]BD!CG14</f>
        <v>-</v>
      </c>
      <c r="CH17" s="536" t="str">
        <f>[2]BD!CH14</f>
        <v>Encerrada</v>
      </c>
      <c r="CI17" s="543">
        <f>[2]BD!CI14</f>
        <v>43308</v>
      </c>
      <c r="CJ17" s="543">
        <f>[2]BD!CJ14</f>
        <v>43332</v>
      </c>
      <c r="CK17" s="967" t="str">
        <f>[2]BD!CK14</f>
        <v>Publicado</v>
      </c>
      <c r="CL17" s="543" t="str">
        <f>[2]BD!CL14</f>
        <v>Avaliada</v>
      </c>
      <c r="CM17" s="543" t="str">
        <f>[2]BD!CM14</f>
        <v>Devolutiva</v>
      </c>
      <c r="CN17" s="23" t="str">
        <f>[2]BD!CN14</f>
        <v>NA</v>
      </c>
      <c r="CO17" s="543" t="str">
        <f>[2]BD!CO14</f>
        <v>NA</v>
      </c>
      <c r="CP17" s="543" t="str">
        <f>[2]BD!CP14</f>
        <v>NA</v>
      </c>
      <c r="CQ17" s="23" t="str">
        <f>[2]BD!CQ14</f>
        <v>NA</v>
      </c>
      <c r="CR17" s="23" t="str">
        <f>[2]BD!CR14</f>
        <v>NA</v>
      </c>
      <c r="CS17" s="585" t="str">
        <f>[2]BD!CS14</f>
        <v>NA</v>
      </c>
      <c r="CT17" s="622" t="str">
        <f>[2]BD!CT14</f>
        <v>NA</v>
      </c>
      <c r="CU17" s="623">
        <f>[2]BD!CU14</f>
        <v>43336</v>
      </c>
      <c r="CV17" s="583">
        <f>[2]BD!CV14</f>
        <v>43337</v>
      </c>
      <c r="CW17" s="584" t="str">
        <f>[2]BD!CW14</f>
        <v>DDE/SPURB</v>
      </c>
      <c r="CX17" s="585" t="str">
        <f>[2]BD!CX14</f>
        <v>Em andamento</v>
      </c>
      <c r="CY17" s="585" t="str">
        <f>[2]BD!CY14</f>
        <v>Parâmetros para ZOE e regulamentação das leis (Lei 16.886/18 e 16.766/17)</v>
      </c>
      <c r="CZ17" s="23" t="str">
        <f>[2]BD!CZ14</f>
        <v>Decreto</v>
      </c>
      <c r="DA17" s="585" t="str">
        <f>[2]BD!DA14</f>
        <v>NA</v>
      </c>
      <c r="DB17" s="585" t="str">
        <f>[2]BD!DB14</f>
        <v>NA</v>
      </c>
      <c r="DC17" s="585" t="str">
        <f>[2]BD!DC14</f>
        <v>NA</v>
      </c>
      <c r="DD17" s="585" t="str">
        <f>[2]BD!DD14</f>
        <v>NA</v>
      </c>
      <c r="DE17" s="585" t="str">
        <f>[2]BD!DE14</f>
        <v>NA</v>
      </c>
      <c r="DF17" s="585" t="str">
        <f>[2]BD!DF14</f>
        <v>NA</v>
      </c>
      <c r="DG17" s="52" t="str">
        <f>[2]BD!DG14</f>
        <v>Relatório técnico Final</v>
      </c>
      <c r="DH17" s="622">
        <f>[2]BD!DH14</f>
        <v>43439</v>
      </c>
      <c r="DI17" s="583" t="str">
        <f>[2]BD!DI14</f>
        <v>José Apparecido Jr.</v>
      </c>
      <c r="DJ17" s="585" t="str">
        <f>[2]BD!DJ14</f>
        <v>Finalizada</v>
      </c>
      <c r="DK17" s="585">
        <f>[2]BD!DK14</f>
        <v>43439</v>
      </c>
      <c r="DL17" s="585" t="str">
        <f>[2]BD!DL14</f>
        <v>ATL / Casa Civil</v>
      </c>
      <c r="DM17" s="585" t="str">
        <f>[2]BD!DM14</f>
        <v>Finalizada em ATL</v>
      </c>
      <c r="DN17" s="23" t="str">
        <f>[2]BD!DN14</f>
        <v>DOM 08/02/2019</v>
      </c>
      <c r="DO17" s="585">
        <f>[2]BD!DO14</f>
        <v>43503</v>
      </c>
      <c r="DP17" s="23" t="str">
        <f>[2]BD!DP14</f>
        <v>Publicado</v>
      </c>
      <c r="DQ17" s="52" t="str">
        <f>[2]BD!DQ14</f>
        <v>58.623/2019</v>
      </c>
      <c r="DR17" s="623">
        <f>[2]BD!DR14</f>
        <v>43503</v>
      </c>
      <c r="DS17" s="25" t="str">
        <f>[2]BD!DS14</f>
        <v>6071.2018/0000453-6</v>
      </c>
      <c r="DT17" s="23" t="str">
        <f>[2]BD!DT14</f>
        <v>-</v>
      </c>
      <c r="DU17" s="23">
        <f>[2]BD!DU14</f>
        <v>43503</v>
      </c>
      <c r="DV17" s="23" t="str">
        <f>[2]BD!DV14</f>
        <v>SMDP</v>
      </c>
      <c r="DW17" s="52" t="str">
        <f>[2]BD!DW14</f>
        <v>Edital de licitação publicado para Alienação</v>
      </c>
      <c r="DX17" s="24" t="str">
        <f>[2]BD!DX14</f>
        <v>-</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v>
      </c>
      <c r="EH17" s="9" t="str">
        <f>[2]BD!EH14</f>
        <v>-</v>
      </c>
      <c r="EI17" s="4" t="str">
        <f>[2]BD!EI14</f>
        <v>-</v>
      </c>
      <c r="EJ17" s="285">
        <f>[2]BD!EJ14</f>
        <v>1000000000</v>
      </c>
      <c r="EK17" s="4" t="str">
        <f>[2]BD!EK14</f>
        <v>Parâmetros urbanísticos em programa de alienação</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3</v>
      </c>
      <c r="EY17" s="286"/>
      <c r="EZ17" s="287" t="s">
        <v>1154</v>
      </c>
      <c r="FA17" s="378" t="s">
        <v>1155</v>
      </c>
      <c r="FB17" s="379"/>
      <c r="FG17" s="381"/>
    </row>
    <row r="18" spans="1:172" s="14" customFormat="1" ht="38.25" customHeight="1" x14ac:dyDescent="0.25">
      <c r="A18" s="525">
        <f>[2]BD!A15</f>
        <v>8</v>
      </c>
      <c r="B18" s="15" t="str">
        <f>[2]BD!B15</f>
        <v>PIU Pacaembu</v>
      </c>
      <c r="C18" s="558" t="str">
        <f>[2]BD!C15</f>
        <v>Programa de Desestatização</v>
      </c>
      <c r="D18" s="543" t="str">
        <f>[2]BD!D15</f>
        <v>Pública</v>
      </c>
      <c r="E18" s="543" t="str">
        <f>[2]BD!E15</f>
        <v>PIU</v>
      </c>
      <c r="F18" s="543" t="str">
        <f>[2]BD!F15</f>
        <v>PMSP - SMDP/SPP</v>
      </c>
      <c r="G18" s="544" t="str">
        <f>[2]BD!G15</f>
        <v>Decreto</v>
      </c>
      <c r="H18" s="565" t="str">
        <f>[2]BD!H15</f>
        <v>6068.2018/0000591-9 /  7810.2018/0000331-8 / 6071.2018/0000124-3 (SMDP - concessão)</v>
      </c>
      <c r="I18" s="564" t="str">
        <f>[2]BD!I15</f>
        <v>SDE</v>
      </c>
      <c r="J18" s="547" t="str">
        <f>[2]BD!J15</f>
        <v>Consolidado em Decreto</v>
      </c>
      <c r="K18" s="548" t="str">
        <f>[2]BD!K15</f>
        <v>Implantação</v>
      </c>
      <c r="L18" s="566" t="str">
        <f>[2]BD!L15</f>
        <v>Ofício</v>
      </c>
      <c r="M18" s="542" t="str">
        <f>[2]BD!M15</f>
        <v>STD: 77363 /  TID: 17013274 / Ofício: 213/2017/SMDP/GAB</v>
      </c>
      <c r="N18" s="549">
        <f>[2]BD!N15</f>
        <v>2017</v>
      </c>
      <c r="O18" s="550">
        <f>[2]BD!O15</f>
        <v>43014</v>
      </c>
      <c r="P18" s="543" t="str">
        <f>[2]BD!P15</f>
        <v>SMUL/SPURB</v>
      </c>
      <c r="Q18" s="543" t="str">
        <f>[2]BD!Q15</f>
        <v>Aprovada</v>
      </c>
      <c r="R18" s="543" t="str">
        <f>[2]BD!R15</f>
        <v>Finalizado</v>
      </c>
      <c r="S18" s="526" t="str">
        <f>[2]BD!S15</f>
        <v>Aprovado</v>
      </c>
      <c r="T18" s="530" t="str">
        <f>[2]BD!T15</f>
        <v>Finalizada</v>
      </c>
      <c r="U18" s="543" t="str">
        <f>[2]BD!U15</f>
        <v>SDE/Rita</v>
      </c>
      <c r="V18" s="551">
        <f>[2]BD!V15</f>
        <v>43109</v>
      </c>
      <c r="W18" s="551">
        <f>[2]BD!W15</f>
        <v>43108</v>
      </c>
      <c r="X18" s="557">
        <f>[2]BD!X15</f>
        <v>43109</v>
      </c>
      <c r="Y18" s="553" t="str">
        <f>[2]BD!Y15</f>
        <v>NA</v>
      </c>
      <c r="Z18" s="553" t="str">
        <f>[2]BD!Z15</f>
        <v>NA</v>
      </c>
      <c r="AA18" s="553" t="str">
        <f>[2]BD!AA15</f>
        <v>NA</v>
      </c>
      <c r="AB18" s="591" t="str">
        <f>[2]BD!AB15</f>
        <v>NA</v>
      </c>
      <c r="AC18" s="553" t="str">
        <f>[2]BD!AC15</f>
        <v>NA</v>
      </c>
      <c r="AD18" s="553" t="str">
        <f>[2]BD!AD15</f>
        <v>NA</v>
      </c>
      <c r="AE18" s="591" t="str">
        <f>[2]BD!AE15</f>
        <v>NA</v>
      </c>
      <c r="AF18" s="591" t="str">
        <f>[2]BD!AF15</f>
        <v>NA</v>
      </c>
      <c r="AG18" s="573" t="str">
        <f>[2]BD!AG15</f>
        <v>Gestão Urbana</v>
      </c>
      <c r="AH18" s="980" t="str">
        <f>[2]BD!AH15</f>
        <v>Notícia</v>
      </c>
      <c r="AI18" s="543" t="str">
        <f>[2]BD!AI15</f>
        <v>Internet</v>
      </c>
      <c r="AJ18" s="543" t="str">
        <f>[2]BD!AJ15</f>
        <v>encerrada</v>
      </c>
      <c r="AK18" s="554">
        <f>[2]BD!AK15</f>
        <v>43109</v>
      </c>
      <c r="AL18" s="554">
        <f>[2]BD!AL15</f>
        <v>43136</v>
      </c>
      <c r="AM18" s="543" t="str">
        <f>[2]BD!AM15</f>
        <v>DDE/SPURB</v>
      </c>
      <c r="AN18" s="549">
        <f>[2]BD!AN15</f>
        <v>47</v>
      </c>
      <c r="AO18" s="526" t="str">
        <f>[2]BD!AO15</f>
        <v>SIM</v>
      </c>
      <c r="AP18" s="554" t="str">
        <f>[2]BD!AP15</f>
        <v>Aprovado</v>
      </c>
      <c r="AQ18" s="526" t="str">
        <f>[2]BD!AQ15</f>
        <v>SIM</v>
      </c>
      <c r="AR18" s="554">
        <f>[2]BD!AR15</f>
        <v>43136</v>
      </c>
      <c r="AS18" s="557">
        <f>[2]BD!AS15</f>
        <v>43070</v>
      </c>
      <c r="AT18" s="578" t="str">
        <f>[2]BD!AT15</f>
        <v>Finalizado</v>
      </c>
      <c r="AU18" s="554" t="str">
        <f>[2]BD!AU15</f>
        <v>NA</v>
      </c>
      <c r="AV18" s="554" t="str">
        <f>[2]BD!AV15</f>
        <v>NA</v>
      </c>
      <c r="AW18" s="554" t="str">
        <f>[2]BD!AW15</f>
        <v>NA</v>
      </c>
      <c r="AX18" s="554" t="str">
        <f>[2]BD!AX15</f>
        <v>NA</v>
      </c>
      <c r="AY18" s="554" t="str">
        <f>[2]BD!AY15</f>
        <v>NA</v>
      </c>
      <c r="AZ18" s="554" t="str">
        <f>[2]BD!AZ15</f>
        <v>NA</v>
      </c>
      <c r="BA18" s="550" t="str">
        <f>[2]BD!BA15</f>
        <v>12/12/2017 / 15/12/2017</v>
      </c>
      <c r="BB18" s="579" t="str">
        <f>[2]BD!BB15</f>
        <v>AJ SMUL e Gabinete</v>
      </c>
      <c r="BC18" s="602" t="str">
        <f>[2]BD!BC15</f>
        <v>AJ SMUL e Gabinete (TID 17013274)</v>
      </c>
      <c r="BD18" s="554" t="str">
        <f>[2]BD!BD15</f>
        <v>NA</v>
      </c>
      <c r="BE18" s="554">
        <f>[2]BD!BE15</f>
        <v>43083</v>
      </c>
      <c r="BF18" s="557">
        <f>[2]BD!BF15</f>
        <v>43083</v>
      </c>
      <c r="BG18" s="554" t="str">
        <f>[2]BD!BG15</f>
        <v>DDE-SPURB</v>
      </c>
      <c r="BH18" s="590" t="str">
        <f>[2]BD!BH15</f>
        <v>NA</v>
      </c>
      <c r="BI18" s="554" t="str">
        <f>[2]BD!BI15</f>
        <v>Finalizada</v>
      </c>
      <c r="BJ18" s="554" t="str">
        <f>[2]BD!BJ15</f>
        <v>SMDP, SEME</v>
      </c>
      <c r="BK18" s="550" t="str">
        <f>[2]BD!BK15</f>
        <v>TID 17013274 (Viva Pacaembu)</v>
      </c>
      <c r="BL18" s="550" t="str">
        <f>[2]BD!BL15</f>
        <v>Pacaembu Adm. (Condephaat, Conpresp - SMDP)</v>
      </c>
      <c r="BM18" s="554" t="str">
        <f>[2]BD!BM15</f>
        <v>NC</v>
      </c>
      <c r="BN18" s="543" t="str">
        <f>[2]BD!BN15</f>
        <v>Caderno e Minuta</v>
      </c>
      <c r="BO18" s="554" t="str">
        <f>[2]BD!BO15</f>
        <v>Finalizado</v>
      </c>
      <c r="BP18" s="571" t="str">
        <f>[2]BD!BP15</f>
        <v>NA</v>
      </c>
      <c r="BQ18" s="556">
        <f>[2]BD!BQ15</f>
        <v>43188</v>
      </c>
      <c r="BR18" s="556">
        <f>[2]BD!BR15</f>
        <v>43188</v>
      </c>
      <c r="BS18" s="605" t="str">
        <f>[2]BD!BS15</f>
        <v>NA</v>
      </c>
      <c r="BT18" s="554" t="str">
        <f>[2]BD!BT15</f>
        <v>NA</v>
      </c>
      <c r="BU18" s="697" t="str">
        <f>[2]BD!BU15</f>
        <v>NA</v>
      </c>
      <c r="BV18" s="554" t="str">
        <f>[2]BD!BV15</f>
        <v>NA</v>
      </c>
      <c r="BW18" s="554" t="str">
        <f>[2]BD!BW15</f>
        <v>NA</v>
      </c>
      <c r="BX18" s="697" t="str">
        <f>[2]BD!BX15</f>
        <v>NA</v>
      </c>
      <c r="BY18" s="697" t="str">
        <f>[2]BD!BY15</f>
        <v>NA</v>
      </c>
      <c r="BZ18" s="554" t="str">
        <f>[2]BD!BZ15</f>
        <v>Gestão Urbana</v>
      </c>
      <c r="CA18" s="554" t="str">
        <f>[2]BD!CA15</f>
        <v>Internet</v>
      </c>
      <c r="CB18" s="590" t="str">
        <f>[2]BD!CB15</f>
        <v>NA</v>
      </c>
      <c r="CC18" s="590" t="str">
        <f>[2]BD!CC15</f>
        <v>NA</v>
      </c>
      <c r="CD18" s="554" t="str">
        <f>[2]BD!CD15</f>
        <v>NA</v>
      </c>
      <c r="CE18" s="554" t="str">
        <f>[2]BD!CE15</f>
        <v>NA</v>
      </c>
      <c r="CF18" s="971" t="str">
        <f>[2]BD!CF15</f>
        <v>NA</v>
      </c>
      <c r="CG18" s="696" t="str">
        <f>[2]BD!CG15</f>
        <v>Notícia</v>
      </c>
      <c r="CH18" s="695" t="str">
        <f>[2]BD!CH15</f>
        <v>encerrada</v>
      </c>
      <c r="CI18" s="554">
        <f>[2]BD!CI15</f>
        <v>43188</v>
      </c>
      <c r="CJ18" s="554">
        <f>[2]BD!CJ15</f>
        <v>43212</v>
      </c>
      <c r="CK18" s="974" t="str">
        <f>[2]BD!CK15</f>
        <v>Não publicado (SEI 8327792)</v>
      </c>
      <c r="CL18" s="554" t="str">
        <f>[2]BD!CL15</f>
        <v>Avaliada</v>
      </c>
      <c r="CM18" s="543" t="str">
        <f>[2]BD!CM15</f>
        <v>Devolutiva (SEI 8327792)</v>
      </c>
      <c r="CN18" s="535" t="str">
        <f>[2]BD!CN15</f>
        <v>NA</v>
      </c>
      <c r="CO18" s="543" t="str">
        <f>[2]BD!CO15</f>
        <v>NA</v>
      </c>
      <c r="CP18" s="543" t="str">
        <f>[2]BD!CP15</f>
        <v>NA</v>
      </c>
      <c r="CQ18" s="535" t="str">
        <f>[2]BD!CQ15</f>
        <v>NA</v>
      </c>
      <c r="CR18" s="535" t="str">
        <f>[2]BD!CR15</f>
        <v>NA</v>
      </c>
      <c r="CS18" s="585" t="str">
        <f>[2]BD!CS15</f>
        <v>NA</v>
      </c>
      <c r="CT18" s="585" t="str">
        <f>[2]BD!CT15</f>
        <v>NA</v>
      </c>
      <c r="CU18" s="637">
        <f>[2]BD!CU15</f>
        <v>43212</v>
      </c>
      <c r="CV18" s="637">
        <f>[2]BD!CV15</f>
        <v>43212</v>
      </c>
      <c r="CW18" s="584" t="str">
        <f>[2]BD!CW15</f>
        <v>DDE/SPURB</v>
      </c>
      <c r="CX18" s="582" t="str">
        <f>[2]BD!CX15</f>
        <v>Finalizado</v>
      </c>
      <c r="CY18" s="585" t="str">
        <f>[2]BD!CY15</f>
        <v>Parâmetros para ZOE</v>
      </c>
      <c r="CZ18" s="530" t="str">
        <f>[2]BD!CZ15</f>
        <v>Decreto</v>
      </c>
      <c r="DA18" s="585" t="str">
        <f>[2]BD!DA15</f>
        <v>NA</v>
      </c>
      <c r="DB18" s="585" t="str">
        <f>[2]BD!DB15</f>
        <v>NA</v>
      </c>
      <c r="DC18" s="585" t="str">
        <f>[2]BD!DC15</f>
        <v>NA</v>
      </c>
      <c r="DD18" s="585" t="str">
        <f>[2]BD!DD15</f>
        <v>NA</v>
      </c>
      <c r="DE18" s="585" t="str">
        <f>[2]BD!DE15</f>
        <v>NA</v>
      </c>
      <c r="DF18" s="585" t="str">
        <f>[2]BD!DF15</f>
        <v>NA</v>
      </c>
      <c r="DG18" s="530" t="str">
        <f>[2]BD!DG15</f>
        <v>Parecer jurídico SPURBANISMO</v>
      </c>
      <c r="DH18" s="639">
        <f>[2]BD!DH15</f>
        <v>43231</v>
      </c>
      <c r="DI18" s="643" t="str">
        <f>[2]BD!DI15</f>
        <v>José Apparecido Jr.</v>
      </c>
      <c r="DJ18" s="585" t="str">
        <f>[2]BD!DJ15</f>
        <v>Finalizado</v>
      </c>
      <c r="DK18" s="644">
        <f>[2]BD!DK15</f>
        <v>43231</v>
      </c>
      <c r="DL18" s="617" t="str">
        <f>[2]BD!DL15</f>
        <v xml:space="preserve">ATL (TID: 8393710)  </v>
      </c>
      <c r="DM18" s="645" t="str">
        <f>[2]BD!DM15</f>
        <v>Oficio AJ e Gabinete SMUL</v>
      </c>
      <c r="DN18" s="526" t="str">
        <f>[2]BD!DN15</f>
        <v>DOC</v>
      </c>
      <c r="DO18" s="582">
        <f>[2]BD!DO15</f>
        <v>43235</v>
      </c>
      <c r="DP18" s="535" t="str">
        <f>[2]BD!DP15</f>
        <v>Aprovado</v>
      </c>
      <c r="DQ18" s="650" t="str">
        <f>[2]BD!DQ15</f>
        <v>58.226/2018</v>
      </c>
      <c r="DR18" s="637">
        <f>[2]BD!DR15</f>
        <v>43235</v>
      </c>
      <c r="DS18" s="3" t="str">
        <f>[2]BD!DS15</f>
        <v>6071.2018/0000124-3</v>
      </c>
      <c r="DT18" s="4" t="str">
        <f>[2]BD!DT15</f>
        <v>-</v>
      </c>
      <c r="DU18" s="21">
        <f>[2]BD!DU15</f>
        <v>43236</v>
      </c>
      <c r="DV18" s="4" t="str">
        <f>[2]BD!DV15</f>
        <v>SMDP</v>
      </c>
      <c r="DW18" s="404" t="str">
        <f>[2]BD!DW15</f>
        <v>Edital de concessão publicado e republicado (08/02/19) / Decreto 58.335/18 - revoga § 2º do artigo 2º do Decreto nº 58.226</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v>
      </c>
      <c r="EH18" s="9" t="str">
        <f>[2]BD!EH15</f>
        <v>-</v>
      </c>
      <c r="EI18" s="4" t="str">
        <f>[2]BD!EI15</f>
        <v>-</v>
      </c>
      <c r="EJ18" s="285">
        <f>[2]BD!EJ15</f>
        <v>53700000</v>
      </c>
      <c r="EK18" s="4" t="str">
        <f>[2]BD!EK15</f>
        <v>Parâmetros urbanísticos em concessão</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5</v>
      </c>
      <c r="EY18" s="286"/>
      <c r="EZ18" s="287" t="s">
        <v>1162</v>
      </c>
      <c r="FB18" s="382"/>
      <c r="FG18" s="381"/>
    </row>
    <row r="19" spans="1:172" s="14" customFormat="1" ht="28.5" customHeight="1" x14ac:dyDescent="0.25">
      <c r="A19" s="525">
        <f>[2]BD!A16</f>
        <v>9</v>
      </c>
      <c r="B19" s="15" t="str">
        <f>[2]BD!B16</f>
        <v>PIU Vila Olímpia</v>
      </c>
      <c r="C19" s="542" t="str">
        <f>[2]BD!C16</f>
        <v>MEM - Área de influência OUCFL</v>
      </c>
      <c r="D19" s="543" t="str">
        <f>[2]BD!D16</f>
        <v>Privado</v>
      </c>
      <c r="E19" s="543" t="str">
        <f>[2]BD!E16</f>
        <v>Pré-PIU</v>
      </c>
      <c r="F19" s="543" t="str">
        <f>[2]BD!F16</f>
        <v>SPE Horizonte Branco</v>
      </c>
      <c r="G19" s="544" t="str">
        <f>[2]BD!G16</f>
        <v>Lei</v>
      </c>
      <c r="H19" s="553" t="str">
        <f>[2]BD!H16</f>
        <v>2017-0.150.852-0 (Proposição Privada)  / 7810.2019/0000090-6  (SEI tramitação pública)</v>
      </c>
      <c r="I19" s="546" t="str">
        <f>[2]BD!I16</f>
        <v>SEP</v>
      </c>
      <c r="J19" s="547" t="str">
        <f>[2]BD!J16</f>
        <v>Elaboração</v>
      </c>
      <c r="K19" s="548" t="str">
        <f>[2]BD!K16</f>
        <v>Em andamento</v>
      </c>
      <c r="L19" s="566" t="str">
        <f>[2]BD!L16</f>
        <v>MIP</v>
      </c>
      <c r="M19" s="542" t="str">
        <f>[2]BD!M16</f>
        <v>TID: 16883980</v>
      </c>
      <c r="N19" s="549">
        <f>[2]BD!N16</f>
        <v>2017</v>
      </c>
      <c r="O19" s="550">
        <f>[2]BD!O16</f>
        <v>42977</v>
      </c>
      <c r="P19" s="550" t="str">
        <f>[2]BD!P16</f>
        <v>Gabinete  de Heloisa Proença (Secretária Municipal de Urbanismo e Licenciamento)</v>
      </c>
      <c r="Q19" s="543" t="str">
        <f>[2]BD!Q16</f>
        <v>Aprovada</v>
      </c>
      <c r="R19" s="543" t="str">
        <f>[2]BD!R16</f>
        <v>Finalizado</v>
      </c>
      <c r="S19" s="530" t="str">
        <f>[2]BD!S16</f>
        <v>AJ SPURB,  SEP</v>
      </c>
      <c r="T19" s="530" t="str">
        <f>[2]BD!T16</f>
        <v>Finalizada</v>
      </c>
      <c r="U19" s="542" t="str">
        <f>[2]BD!U16</f>
        <v>SEP/Fernando</v>
      </c>
      <c r="V19" s="551">
        <f>[2]BD!V16</f>
        <v>43133</v>
      </c>
      <c r="W19" s="551">
        <f>[2]BD!W16</f>
        <v>43133</v>
      </c>
      <c r="X19" s="554">
        <f>[2]BD!X16</f>
        <v>43137</v>
      </c>
      <c r="Y19" s="553" t="str">
        <f>[2]BD!Y16</f>
        <v>NA</v>
      </c>
      <c r="Z19" s="553" t="str">
        <f>[2]BD!Z16</f>
        <v>NA</v>
      </c>
      <c r="AA19" s="543" t="str">
        <f>[2]BD!AA16</f>
        <v>Conselho Getor OUCFL</v>
      </c>
      <c r="AB19" s="530" t="str">
        <f>[2]BD!AB16</f>
        <v>Convocação Conselho Gestor OUCFL</v>
      </c>
      <c r="AC19" s="543" t="str">
        <f>[2]BD!AC16</f>
        <v>Finalizado</v>
      </c>
      <c r="AD19" s="554">
        <f>[2]BD!AD16</f>
        <v>43242</v>
      </c>
      <c r="AE19" s="526" t="str">
        <f>[2]BD!AE16</f>
        <v>SIM</v>
      </c>
      <c r="AF19" s="592" t="str">
        <f>[2]BD!AF16</f>
        <v>sem ATA ainda</v>
      </c>
      <c r="AG19" s="543" t="str">
        <f>[2]BD!AG16</f>
        <v>Site SMUL</v>
      </c>
      <c r="AH19" s="526" t="str">
        <f>[2]BD!AH16</f>
        <v>Notícia</v>
      </c>
      <c r="AI19" s="542" t="str">
        <f>[2]BD!AI16</f>
        <v>Internet, reunião CG OUCFL</v>
      </c>
      <c r="AJ19" s="543" t="str">
        <f>[2]BD!AJ16</f>
        <v>encerrada</v>
      </c>
      <c r="AK19" s="554">
        <f>[2]BD!AK16</f>
        <v>43137</v>
      </c>
      <c r="AL19" s="554">
        <f>[2]BD!AL16</f>
        <v>43159</v>
      </c>
      <c r="AM19" s="543" t="str">
        <f>[2]BD!AM16</f>
        <v>SEP/SPURB</v>
      </c>
      <c r="AN19" s="555">
        <f>[2]BD!AN16</f>
        <v>20</v>
      </c>
      <c r="AO19" s="597" t="str">
        <f>[2]BD!AO16</f>
        <v>SIM</v>
      </c>
      <c r="AP19" s="575" t="str">
        <f>[2]BD!AP16</f>
        <v>Publicado</v>
      </c>
      <c r="AQ19" s="603" t="str">
        <f>[2]BD!AQ16</f>
        <v>TR FUNDURB aprovado por SMUL</v>
      </c>
      <c r="AR19" s="556">
        <f>[2]BD!AR16</f>
        <v>43334</v>
      </c>
      <c r="AS19" s="580">
        <f>[2]BD!AS16</f>
        <v>43335</v>
      </c>
      <c r="AT19" s="581" t="str">
        <f>[2]BD!AT16</f>
        <v>Aprovado</v>
      </c>
      <c r="AU19" s="582" t="str">
        <f>[2]BD!AU16</f>
        <v>NA</v>
      </c>
      <c r="AV19" s="582" t="str">
        <f>[2]BD!AV16</f>
        <v>NA</v>
      </c>
      <c r="AW19" s="582" t="str">
        <f>[2]BD!AW16</f>
        <v>NA</v>
      </c>
      <c r="AX19" s="582" t="str">
        <f>[2]BD!AX16</f>
        <v>NA</v>
      </c>
      <c r="AY19" s="582" t="str">
        <f>[2]BD!AY16</f>
        <v>NA</v>
      </c>
      <c r="AZ19" s="582" t="str">
        <f>[2]BD!AZ16</f>
        <v>NA</v>
      </c>
      <c r="BA19" s="582">
        <f>[2]BD!BA16</f>
        <v>43378</v>
      </c>
      <c r="BB19" s="582" t="str">
        <f>[2]BD!BB16</f>
        <v>AJ e CAF</v>
      </c>
      <c r="BC19" s="289" t="str">
        <f>[2]BD!BC16</f>
        <v>AJ SMUL e Gabinete (TID 17013274) -  Despacho_Contrato_SMUL</v>
      </c>
      <c r="BD19" s="554" t="str">
        <f>[2]BD!BD16</f>
        <v>NA</v>
      </c>
      <c r="BE19" s="556" t="str">
        <f>[2]BD!BE16</f>
        <v>-</v>
      </c>
      <c r="BF19" s="557" t="str">
        <f>[2]BD!BF16</f>
        <v>-</v>
      </c>
      <c r="BG19" s="578" t="str">
        <f>[2]BD!BG16</f>
        <v>-</v>
      </c>
      <c r="BH19" s="289" t="str">
        <f>[2]BD!BH16</f>
        <v>-</v>
      </c>
      <c r="BI19" s="554" t="str">
        <f>[2]BD!BI16</f>
        <v>-</v>
      </c>
      <c r="BJ19" s="554" t="str">
        <f>[2]BD!BJ16</f>
        <v>-</v>
      </c>
      <c r="BK19" s="554" t="str">
        <f>[2]BD!BK16</f>
        <v>-</v>
      </c>
      <c r="BL19" s="554" t="str">
        <f>[2]BD!BL16</f>
        <v>-</v>
      </c>
      <c r="BM19" s="554" t="str">
        <f>[2]BD!BM16</f>
        <v>-</v>
      </c>
      <c r="BN19" s="554" t="str">
        <f>[2]BD!BN16</f>
        <v>-</v>
      </c>
      <c r="BO19" s="554" t="str">
        <f>[2]BD!BO16</f>
        <v>-</v>
      </c>
      <c r="BP19" s="571" t="str">
        <f>[2]BD!BP16</f>
        <v>-</v>
      </c>
      <c r="BQ19" s="556" t="str">
        <f>[2]BD!BQ16</f>
        <v>-</v>
      </c>
      <c r="BR19" s="560" t="str">
        <f>[2]BD!BR16</f>
        <v>-</v>
      </c>
      <c r="BS19" s="415" t="str">
        <f>[2]BD!BS16</f>
        <v>-</v>
      </c>
      <c r="BT19" s="554" t="str">
        <f>[2]BD!BT16</f>
        <v>-</v>
      </c>
      <c r="BU19" s="538" t="str">
        <f>[2]BD!BU16</f>
        <v>-</v>
      </c>
      <c r="BV19" s="554" t="str">
        <f>[2]BD!BV16</f>
        <v>-</v>
      </c>
      <c r="BW19" s="554" t="str">
        <f>[2]BD!BW16</f>
        <v>-</v>
      </c>
      <c r="BX19" s="538" t="str">
        <f>[2]BD!BX16</f>
        <v>-</v>
      </c>
      <c r="BY19" s="538" t="str">
        <f>[2]BD!BY16</f>
        <v>-</v>
      </c>
      <c r="BZ19" s="554" t="str">
        <f>[2]BD!BZ16</f>
        <v>-</v>
      </c>
      <c r="CA19" s="554" t="str">
        <f>[2]BD!CA16</f>
        <v>-</v>
      </c>
      <c r="CB19" s="289" t="str">
        <f>[2]BD!CB16</f>
        <v>-</v>
      </c>
      <c r="CC19" s="23" t="str">
        <f>[2]BD!CC16</f>
        <v>-</v>
      </c>
      <c r="CD19" s="543" t="str">
        <f>[2]BD!CD16</f>
        <v>-</v>
      </c>
      <c r="CE19" s="543" t="str">
        <f>[2]BD!CE16</f>
        <v>-</v>
      </c>
      <c r="CF19" s="970" t="str">
        <f>[2]BD!CF16</f>
        <v>-</v>
      </c>
      <c r="CG19" s="536" t="str">
        <f>[2]BD!CG16</f>
        <v>-</v>
      </c>
      <c r="CH19" s="536" t="str">
        <f>[2]BD!CH16</f>
        <v>-</v>
      </c>
      <c r="CI19" s="543" t="str">
        <f>[2]BD!CI16</f>
        <v>-</v>
      </c>
      <c r="CJ19" s="543" t="str">
        <f>[2]BD!CJ16</f>
        <v>-</v>
      </c>
      <c r="CK19" s="967" t="str">
        <f>[2]BD!CK16</f>
        <v>-</v>
      </c>
      <c r="CL19" s="543" t="str">
        <f>[2]BD!CL16</f>
        <v>-</v>
      </c>
      <c r="CM19" s="543" t="str">
        <f>[2]BD!CM16</f>
        <v>-</v>
      </c>
      <c r="CN19" s="23" t="str">
        <f>[2]BD!CN16</f>
        <v>-</v>
      </c>
      <c r="CO19" s="543" t="str">
        <f>[2]BD!CO16</f>
        <v>-</v>
      </c>
      <c r="CP19" s="543" t="str">
        <f>[2]BD!CP16</f>
        <v>-</v>
      </c>
      <c r="CQ19" s="23" t="str">
        <f>[2]BD!CQ16</f>
        <v>-</v>
      </c>
      <c r="CR19" s="23" t="str">
        <f>[2]BD!CR16</f>
        <v>-</v>
      </c>
      <c r="CS19" s="585" t="str">
        <f>[2]BD!CS16</f>
        <v>-</v>
      </c>
      <c r="CT19" s="622" t="str">
        <f>[2]BD!CT16</f>
        <v>-</v>
      </c>
      <c r="CU19" s="623" t="str">
        <f>[2]BD!CU16</f>
        <v>-</v>
      </c>
      <c r="CV19" s="583" t="str">
        <f>[2]BD!CV16</f>
        <v>-</v>
      </c>
      <c r="CW19" s="584" t="str">
        <f>[2]BD!CW16</f>
        <v>-</v>
      </c>
      <c r="CX19" s="585" t="str">
        <f>[2]BD!CX16</f>
        <v>-</v>
      </c>
      <c r="CY19" s="585" t="str">
        <f>[2]BD!CY16</f>
        <v>-</v>
      </c>
      <c r="CZ19" s="23" t="str">
        <f>[2]BD!CZ16</f>
        <v>-</v>
      </c>
      <c r="DA19" s="585" t="str">
        <f>[2]BD!DA16</f>
        <v>-</v>
      </c>
      <c r="DB19" s="585" t="str">
        <f>[2]BD!DB16</f>
        <v>-</v>
      </c>
      <c r="DC19" s="585" t="str">
        <f>[2]BD!DC16</f>
        <v>-</v>
      </c>
      <c r="DD19" s="585" t="str">
        <f>[2]BD!DD16</f>
        <v>-</v>
      </c>
      <c r="DE19" s="585" t="str">
        <f>[2]BD!DE16</f>
        <v>-</v>
      </c>
      <c r="DF19" s="585" t="str">
        <f>[2]BD!DF16</f>
        <v>-</v>
      </c>
      <c r="DG19" s="52" t="str">
        <f>[2]BD!DG16</f>
        <v>-</v>
      </c>
      <c r="DH19" s="622" t="str">
        <f>[2]BD!DH16</f>
        <v>-</v>
      </c>
      <c r="DI19" s="583" t="str">
        <f>[2]BD!DI16</f>
        <v>-</v>
      </c>
      <c r="DJ19" s="585" t="str">
        <f>[2]BD!DJ16</f>
        <v>-</v>
      </c>
      <c r="DK19" s="585" t="str">
        <f>[2]BD!DK16</f>
        <v>-</v>
      </c>
      <c r="DL19" s="585" t="str">
        <f>[2]BD!DL16</f>
        <v>-</v>
      </c>
      <c r="DM19" s="585" t="str">
        <f>[2]BD!DM16</f>
        <v>-</v>
      </c>
      <c r="DN19" s="23" t="str">
        <f>[2]BD!DN16</f>
        <v>-</v>
      </c>
      <c r="DO19" s="585" t="str">
        <f>[2]BD!DO16</f>
        <v>-</v>
      </c>
      <c r="DP19" s="23" t="str">
        <f>[2]BD!DP16</f>
        <v>-</v>
      </c>
      <c r="DQ19" s="52" t="str">
        <f>[2]BD!DQ16</f>
        <v>-</v>
      </c>
      <c r="DR19" s="623"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v>
      </c>
      <c r="EH19" s="9" t="str">
        <f>[2]BD!EH16</f>
        <v>-</v>
      </c>
      <c r="EI19" s="4" t="str">
        <f>[2]BD!EI16</f>
        <v>-</v>
      </c>
      <c r="EJ19" s="285" t="str">
        <f>[2]BD!EJ16</f>
        <v>A depender do instrumento: 164 milhões (OODC) / 1.420 milhões (CEPAC) /86 milhões (AIU)</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7</v>
      </c>
      <c r="EY19" s="286"/>
      <c r="EZ19" s="287" t="s">
        <v>1176</v>
      </c>
      <c r="FA19" s="383"/>
      <c r="FB19" s="292"/>
      <c r="FG19" s="381"/>
    </row>
    <row r="20" spans="1:172" s="14" customFormat="1" ht="77.25" customHeight="1" x14ac:dyDescent="0.25">
      <c r="A20" s="525">
        <f>[2]BD!A17</f>
        <v>10</v>
      </c>
      <c r="B20" s="15" t="str">
        <f>[2]BD!B17</f>
        <v>PIU Nações Unidas</v>
      </c>
      <c r="C20" s="542" t="str">
        <f>[2]BD!C17</f>
        <v>ZOE</v>
      </c>
      <c r="D20" s="543" t="str">
        <f>[2]BD!D17</f>
        <v>Pública</v>
      </c>
      <c r="E20" s="543" t="str">
        <f>[2]BD!E17</f>
        <v>Pré-PIU</v>
      </c>
      <c r="F20" s="543" t="str">
        <f>[2]BD!F17</f>
        <v>PMSP - SMUL</v>
      </c>
      <c r="G20" s="544" t="str">
        <f>[2]BD!G17</f>
        <v>Ainda não definido</v>
      </c>
      <c r="H20" s="569" t="str">
        <f>[2]BD!H17</f>
        <v>7810.2018/0000074-2</v>
      </c>
      <c r="I20" s="546" t="str">
        <f>[2]BD!I17</f>
        <v>SEP</v>
      </c>
      <c r="J20" s="547" t="str">
        <f>[2]BD!J17</f>
        <v>Elaboração</v>
      </c>
      <c r="K20" s="548" t="str">
        <f>[2]BD!K17</f>
        <v>Em andamento</v>
      </c>
      <c r="L20" s="567" t="str">
        <f>[2]BD!L17</f>
        <v>Protocolo de intenções entre PMSP e Interessado terreno Parque Augusta (Ação civil pública: 1017163-55.2016.8.26.0053 (13a. Vara da Fazenda Pública de São Paulo) - Folha 2975 e 2988. Decisão homologatória: Folhas 2996-2998)</v>
      </c>
      <c r="M20" s="542" t="str">
        <f>[2]BD!M17</f>
        <v>Ação civil pública: 1017163-55.2016.8.26.0053 (13a. Vara da Fazenda Pública de São Paulo) - Folha 2975 até 2988. Decisão homologatória: Folhas 2996-2998</v>
      </c>
      <c r="N20" s="549">
        <f>[2]BD!N17</f>
        <v>2017</v>
      </c>
      <c r="O20" s="550">
        <f>[2]BD!O17</f>
        <v>42951</v>
      </c>
      <c r="P20" s="542" t="str">
        <f>[2]BD!P17</f>
        <v>-</v>
      </c>
      <c r="Q20" s="543" t="str">
        <f>[2]BD!Q17</f>
        <v>Aprovada</v>
      </c>
      <c r="R20" s="543" t="str">
        <f>[2]BD!R17</f>
        <v>Finalizado</v>
      </c>
      <c r="S20" s="562" t="str">
        <f>[2]BD!S17</f>
        <v>Aprovado</v>
      </c>
      <c r="T20" s="530" t="str">
        <f>[2]BD!T17</f>
        <v>Finalizado</v>
      </c>
      <c r="U20" s="542" t="str">
        <f>[2]BD!U17</f>
        <v>SEP/Fernando</v>
      </c>
      <c r="V20" s="542" t="str">
        <f>[2]BD!V17</f>
        <v>-</v>
      </c>
      <c r="W20" s="551">
        <f>[2]BD!W17</f>
        <v>43241</v>
      </c>
      <c r="X20" s="552">
        <f>[2]BD!X17</f>
        <v>43242</v>
      </c>
      <c r="Y20" s="553" t="str">
        <f>[2]BD!Y17</f>
        <v>NA</v>
      </c>
      <c r="Z20" s="543" t="str">
        <f>[2]BD!Z17</f>
        <v>SABESP, CETESB</v>
      </c>
      <c r="AA20" s="543" t="str">
        <f>[2]BD!AA17</f>
        <v>Conselho Getor OUCFL</v>
      </c>
      <c r="AB20" s="530" t="str">
        <f>[2]BD!AB17</f>
        <v>Convocação Conselho Gestor OUCFL</v>
      </c>
      <c r="AC20" s="543" t="str">
        <f>[2]BD!AC17</f>
        <v>Finalizado</v>
      </c>
      <c r="AD20" s="554">
        <f>[2]BD!AD17</f>
        <v>43242</v>
      </c>
      <c r="AE20" s="526" t="str">
        <f>[2]BD!AE17</f>
        <v>SIM</v>
      </c>
      <c r="AF20" s="592" t="str">
        <f>[2]BD!AF17</f>
        <v>sem ATA ainda</v>
      </c>
      <c r="AG20" s="542" t="str">
        <f>[2]BD!AG17</f>
        <v>Noticia no Gestão Urbana</v>
      </c>
      <c r="AH20" s="526" t="str">
        <f>[2]BD!AH17</f>
        <v>Notícia</v>
      </c>
      <c r="AI20" s="543" t="str">
        <f>[2]BD!AI17</f>
        <v>Internet</v>
      </c>
      <c r="AJ20" s="543" t="str">
        <f>[2]BD!AJ17</f>
        <v>encerrada</v>
      </c>
      <c r="AK20" s="554">
        <f>[2]BD!AK17</f>
        <v>43168</v>
      </c>
      <c r="AL20" s="554">
        <f>[2]BD!AL17</f>
        <v>43189</v>
      </c>
      <c r="AM20" s="543" t="str">
        <f>[2]BD!AM17</f>
        <v>SEP/SPURB</v>
      </c>
      <c r="AN20" s="543">
        <f>[2]BD!AN17</f>
        <v>5</v>
      </c>
      <c r="AO20" s="976" t="str">
        <f>[2]BD!AO17</f>
        <v>SIM</v>
      </c>
      <c r="AP20" s="550" t="str">
        <f>[2]BD!AP17</f>
        <v>Aprovado</v>
      </c>
      <c r="AQ20" s="635" t="str">
        <f>[2]BD!AQ17</f>
        <v>Enviado para SMUL</v>
      </c>
      <c r="AR20" s="577">
        <f>[2]BD!AR17</f>
        <v>43313</v>
      </c>
      <c r="AS20" s="583">
        <f>[2]BD!AS17</f>
        <v>43314</v>
      </c>
      <c r="AT20" s="584" t="str">
        <f>[2]BD!AT17</f>
        <v>Finalizado</v>
      </c>
      <c r="AU20" s="585" t="str">
        <f>[2]BD!AU17</f>
        <v>-</v>
      </c>
      <c r="AV20" s="585" t="str">
        <f>[2]BD!AV17</f>
        <v>NA</v>
      </c>
      <c r="AW20" s="585" t="str">
        <f>[2]BD!AW17</f>
        <v>NA</v>
      </c>
      <c r="AX20" s="585" t="str">
        <f>[2]BD!AX17</f>
        <v>NA</v>
      </c>
      <c r="AY20" s="585" t="str">
        <f>[2]BD!AY17</f>
        <v>NA</v>
      </c>
      <c r="AZ20" s="585" t="str">
        <f>[2]BD!AZ17</f>
        <v>NA</v>
      </c>
      <c r="BA20" s="585">
        <f>[2]BD!BA17</f>
        <v>43379</v>
      </c>
      <c r="BB20" s="585" t="str">
        <f>[2]BD!BB17</f>
        <v>Assessoria Jurídica</v>
      </c>
      <c r="BC20" s="23" t="str">
        <f>[2]BD!BC17</f>
        <v>Parecer SMUL/AJ</v>
      </c>
      <c r="BD20" s="543" t="str">
        <f>[2]BD!BD17</f>
        <v>SMG deve se manifestar sobre interesse na venda do terreno</v>
      </c>
      <c r="BE20" s="544" t="str">
        <f>[2]BD!BE17</f>
        <v>-</v>
      </c>
      <c r="BF20" s="570" t="str">
        <f>[2]BD!BF17</f>
        <v>-</v>
      </c>
      <c r="BG20" s="553" t="str">
        <f>[2]BD!BG17</f>
        <v>-</v>
      </c>
      <c r="BH20" s="23" t="str">
        <f>[2]BD!BH17</f>
        <v>-</v>
      </c>
      <c r="BI20" s="543" t="str">
        <f>[2]BD!BI17</f>
        <v>-</v>
      </c>
      <c r="BJ20" s="543" t="str">
        <f>[2]BD!BJ17</f>
        <v>-</v>
      </c>
      <c r="BK20" s="543" t="str">
        <f>[2]BD!BK17</f>
        <v>-</v>
      </c>
      <c r="BL20" s="543" t="str">
        <f>[2]BD!BL17</f>
        <v>-</v>
      </c>
      <c r="BM20" s="543" t="str">
        <f>[2]BD!BM17</f>
        <v>-</v>
      </c>
      <c r="BN20" s="543" t="str">
        <f>[2]BD!BN17</f>
        <v>-</v>
      </c>
      <c r="BO20" s="543" t="str">
        <f>[2]BD!BO17</f>
        <v>-</v>
      </c>
      <c r="BP20" s="546" t="str">
        <f>[2]BD!BP17</f>
        <v>-</v>
      </c>
      <c r="BQ20" s="544" t="str">
        <f>[2]BD!BQ17</f>
        <v>-</v>
      </c>
      <c r="BR20" s="586" t="str">
        <f>[2]BD!BR17</f>
        <v>-</v>
      </c>
      <c r="BS20" s="414" t="str">
        <f>[2]BD!BS17</f>
        <v>-</v>
      </c>
      <c r="BT20" s="543" t="str">
        <f>[2]BD!BT17</f>
        <v>-</v>
      </c>
      <c r="BU20" s="536" t="str">
        <f>[2]BD!BU17</f>
        <v>-</v>
      </c>
      <c r="BV20" s="543" t="str">
        <f>[2]BD!BV17</f>
        <v>-</v>
      </c>
      <c r="BW20" s="543" t="str">
        <f>[2]BD!BW17</f>
        <v>-</v>
      </c>
      <c r="BX20" s="536" t="str">
        <f>[2]BD!BX17</f>
        <v>-</v>
      </c>
      <c r="BY20" s="536" t="str">
        <f>[2]BD!BY17</f>
        <v>-</v>
      </c>
      <c r="BZ20" s="543" t="str">
        <f>[2]BD!BZ17</f>
        <v>-</v>
      </c>
      <c r="CA20" s="543" t="str">
        <f>[2]BD!CA17</f>
        <v>-</v>
      </c>
      <c r="CB20" s="23" t="str">
        <f>[2]BD!CB17</f>
        <v>-</v>
      </c>
      <c r="CC20" s="23" t="str">
        <f>[2]BD!CC17</f>
        <v>-</v>
      </c>
      <c r="CD20" s="543" t="str">
        <f>[2]BD!CD17</f>
        <v>-</v>
      </c>
      <c r="CE20" s="543" t="str">
        <f>[2]BD!CE17</f>
        <v>-</v>
      </c>
      <c r="CF20" s="970" t="str">
        <f>[2]BD!CF17</f>
        <v>-</v>
      </c>
      <c r="CG20" s="536" t="str">
        <f>[2]BD!CG17</f>
        <v>-</v>
      </c>
      <c r="CH20" s="536" t="str">
        <f>[2]BD!CH17</f>
        <v>-</v>
      </c>
      <c r="CI20" s="543" t="str">
        <f>[2]BD!CI17</f>
        <v>-</v>
      </c>
      <c r="CJ20" s="543" t="str">
        <f>[2]BD!CJ17</f>
        <v>-</v>
      </c>
      <c r="CK20" s="967" t="str">
        <f>[2]BD!CK17</f>
        <v>-</v>
      </c>
      <c r="CL20" s="543" t="str">
        <f>[2]BD!CL17</f>
        <v>-</v>
      </c>
      <c r="CM20" s="543" t="str">
        <f>[2]BD!CM17</f>
        <v>-</v>
      </c>
      <c r="CN20" s="23" t="str">
        <f>[2]BD!CN17</f>
        <v>-</v>
      </c>
      <c r="CO20" s="543" t="str">
        <f>[2]BD!CO17</f>
        <v>-</v>
      </c>
      <c r="CP20" s="543" t="str">
        <f>[2]BD!CP17</f>
        <v>-</v>
      </c>
      <c r="CQ20" s="23" t="str">
        <f>[2]BD!CQ17</f>
        <v>-</v>
      </c>
      <c r="CR20" s="23" t="str">
        <f>[2]BD!CR17</f>
        <v>-</v>
      </c>
      <c r="CS20" s="585" t="str">
        <f>[2]BD!CS17</f>
        <v>-</v>
      </c>
      <c r="CT20" s="622" t="str">
        <f>[2]BD!CT17</f>
        <v>-</v>
      </c>
      <c r="CU20" s="623" t="str">
        <f>[2]BD!CU17</f>
        <v>-</v>
      </c>
      <c r="CV20" s="583" t="str">
        <f>[2]BD!CV17</f>
        <v>-</v>
      </c>
      <c r="CW20" s="584" t="str">
        <f>[2]BD!CW17</f>
        <v>-</v>
      </c>
      <c r="CX20" s="585" t="str">
        <f>[2]BD!CX17</f>
        <v>-</v>
      </c>
      <c r="CY20" s="585" t="str">
        <f>[2]BD!CY17</f>
        <v>-</v>
      </c>
      <c r="CZ20" s="23" t="str">
        <f>[2]BD!CZ17</f>
        <v>-</v>
      </c>
      <c r="DA20" s="585" t="str">
        <f>[2]BD!DA17</f>
        <v>-</v>
      </c>
      <c r="DB20" s="585" t="str">
        <f>[2]BD!DB17</f>
        <v>-</v>
      </c>
      <c r="DC20" s="585" t="str">
        <f>[2]BD!DC17</f>
        <v>-</v>
      </c>
      <c r="DD20" s="585" t="str">
        <f>[2]BD!DD17</f>
        <v>-</v>
      </c>
      <c r="DE20" s="585" t="str">
        <f>[2]BD!DE17</f>
        <v>-</v>
      </c>
      <c r="DF20" s="585" t="str">
        <f>[2]BD!DF17</f>
        <v>-</v>
      </c>
      <c r="DG20" s="52" t="str">
        <f>[2]BD!DG17</f>
        <v>-</v>
      </c>
      <c r="DH20" s="622" t="str">
        <f>[2]BD!DH17</f>
        <v>-</v>
      </c>
      <c r="DI20" s="583" t="str">
        <f>[2]BD!DI17</f>
        <v>-</v>
      </c>
      <c r="DJ20" s="585" t="str">
        <f>[2]BD!DJ17</f>
        <v>-</v>
      </c>
      <c r="DK20" s="585" t="str">
        <f>[2]BD!DK17</f>
        <v>-</v>
      </c>
      <c r="DL20" s="585" t="str">
        <f>[2]BD!DL17</f>
        <v>-</v>
      </c>
      <c r="DM20" s="585" t="str">
        <f>[2]BD!DM17</f>
        <v>-</v>
      </c>
      <c r="DN20" s="23" t="str">
        <f>[2]BD!DN17</f>
        <v>-</v>
      </c>
      <c r="DO20" s="585" t="str">
        <f>[2]BD!DO17</f>
        <v>-</v>
      </c>
      <c r="DP20" s="23" t="str">
        <f>[2]BD!DP17</f>
        <v>-</v>
      </c>
      <c r="DQ20" s="52" t="str">
        <f>[2]BD!DQ17</f>
        <v>-</v>
      </c>
      <c r="DR20" s="623"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v>
      </c>
      <c r="EH20" s="9" t="str">
        <f>[2]BD!EH17</f>
        <v>-</v>
      </c>
      <c r="EI20" s="4" t="str">
        <f>[2]BD!EI17</f>
        <v>-</v>
      </c>
      <c r="EJ20" s="285" t="str">
        <f>[2]BD!EJ17</f>
        <v>Não definido</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989</v>
      </c>
      <c r="FA20" s="383"/>
      <c r="FB20" s="379"/>
      <c r="FD20" s="14" t="s">
        <v>1178</v>
      </c>
      <c r="FG20" s="381"/>
    </row>
    <row r="21" spans="1:172" s="14" customFormat="1" ht="33" customHeight="1" x14ac:dyDescent="0.25">
      <c r="A21" s="525">
        <f>[2]BD!A18</f>
        <v>11</v>
      </c>
      <c r="B21" s="4" t="str">
        <f>[2]BD!B18</f>
        <v>PIU Setor Central</v>
      </c>
      <c r="C21" s="543" t="str">
        <f>[2]BD!C18</f>
        <v>PDE - Artigo 382</v>
      </c>
      <c r="D21" s="543" t="str">
        <f>[2]BD!D18</f>
        <v>Pública</v>
      </c>
      <c r="E21" s="542" t="str">
        <f>[2]BD!E18</f>
        <v>Elementos prévios PIU</v>
      </c>
      <c r="F21" s="543" t="str">
        <f>[2]BD!F18</f>
        <v>PMSP - SMUL</v>
      </c>
      <c r="G21" s="544" t="str">
        <f>[2]BD!G18</f>
        <v>Ainda não definido</v>
      </c>
      <c r="H21" s="569" t="str">
        <f>[2]BD!H18</f>
        <v>7810.2018/0000071-8</v>
      </c>
      <c r="I21" s="564" t="str">
        <f>[2]BD!I18</f>
        <v>SDE</v>
      </c>
      <c r="J21" s="547" t="str">
        <f>[2]BD!J18</f>
        <v>Discussão pública</v>
      </c>
      <c r="K21" s="548" t="str">
        <f>[2]BD!K18</f>
        <v>Em andamento</v>
      </c>
      <c r="L21" s="563" t="str">
        <f>[2]BD!L18</f>
        <v>Ofício</v>
      </c>
      <c r="M21" s="542" t="str">
        <f>[2]BD!M18</f>
        <v>-</v>
      </c>
      <c r="N21" s="555">
        <f>[2]BD!N18</f>
        <v>2017</v>
      </c>
      <c r="O21" s="554">
        <f>[2]BD!O18</f>
        <v>43080</v>
      </c>
      <c r="P21" s="543" t="str">
        <f>[2]BD!P18</f>
        <v>NA</v>
      </c>
      <c r="Q21" s="543" t="str">
        <f>[2]BD!Q18</f>
        <v>NA</v>
      </c>
      <c r="R21" s="543" t="str">
        <f>[2]BD!R18</f>
        <v>NA</v>
      </c>
      <c r="S21" s="562" t="str">
        <f>[2]BD!S18</f>
        <v>NA</v>
      </c>
      <c r="T21" s="636" t="str">
        <f>[2]BD!T18</f>
        <v>Finalizado</v>
      </c>
      <c r="U21" s="543" t="str">
        <f>[2]BD!U18</f>
        <v>SDE/Rita</v>
      </c>
      <c r="V21" s="543">
        <f>[2]BD!V18</f>
        <v>43285</v>
      </c>
      <c r="W21" s="557">
        <f>[2]BD!W18</f>
        <v>43286</v>
      </c>
      <c r="X21" s="557">
        <f>[2]BD!X18</f>
        <v>43291</v>
      </c>
      <c r="Y21" s="553" t="str">
        <f>[2]BD!Y18</f>
        <v>SEHAB, SMC, SMT - CET</v>
      </c>
      <c r="Z21" s="543" t="str">
        <f>[2]BD!Z18</f>
        <v>CONDEPHAAT</v>
      </c>
      <c r="AA21" s="543" t="str">
        <f>[2]BD!AA18</f>
        <v>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SECOVI (04/10/18), ASBEA (15/10/18), SMDHC (19/10/18), PEUC Comissão Executiva FAUUSP (29/10/18)</v>
      </c>
      <c r="AB21" s="960" t="str">
        <f>[2]BD!AB18</f>
        <v>Convocação CMPU</v>
      </c>
      <c r="AC21" s="543" t="str">
        <f>[2]BD!AC18</f>
        <v>Finalizado</v>
      </c>
      <c r="AD21" s="554" t="str">
        <f>[2]BD!AD18</f>
        <v>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04/10/18 - SECOVI, 15/10/18 - ASBEA, 19/10/18 - SMDHC, 29/10/18 - PEUC Comissão Executiva (FAUUSP)</v>
      </c>
      <c r="AE21" s="594" t="str">
        <f>[2]BD!AE18</f>
        <v>PPT CMH, PPT CMPU</v>
      </c>
      <c r="AF21" s="293" t="str">
        <f>[2]BD!AF18</f>
        <v>-</v>
      </c>
      <c r="AG21" s="543" t="str">
        <f>[2]BD!AG18</f>
        <v>Noticia no Gestão Urbana, propaganda Metrô</v>
      </c>
      <c r="AH21" s="293" t="str">
        <f>[2]BD!AH18</f>
        <v>Prorrogação de Prazo Consulta</v>
      </c>
      <c r="AI21" s="543" t="str">
        <f>[2]BD!AI18</f>
        <v>Internet, reuniões bilaterais, CMH, CMPU</v>
      </c>
      <c r="AJ21" s="543" t="str">
        <f>[2]BD!AJ18</f>
        <v>encerrada</v>
      </c>
      <c r="AK21" s="543">
        <f>[2]BD!AK18</f>
        <v>43291</v>
      </c>
      <c r="AL21" s="543">
        <f>[2]BD!AL18</f>
        <v>43339</v>
      </c>
      <c r="AM21" s="543" t="str">
        <f>[2]BD!AM18</f>
        <v>DDE/SPURB</v>
      </c>
      <c r="AN21" s="543">
        <f>[2]BD!AN18</f>
        <v>46</v>
      </c>
      <c r="AO21" s="23" t="str">
        <f>[2]BD!AO18</f>
        <v>Publicada (sem devolutiva ainda)</v>
      </c>
      <c r="AP21" s="543" t="str">
        <f>[2]BD!AP18</f>
        <v>Não publicado</v>
      </c>
      <c r="AQ21" s="52" t="str">
        <f>[2]BD!AQ18</f>
        <v>-</v>
      </c>
      <c r="AR21" s="556">
        <f>[2]BD!AR18</f>
        <v>43432</v>
      </c>
      <c r="AS21" s="583">
        <f>[2]BD!AS18</f>
        <v>43433</v>
      </c>
      <c r="AT21" s="584" t="str">
        <f>[2]BD!AT18</f>
        <v>Finalizado</v>
      </c>
      <c r="AU21" s="585" t="str">
        <f>[2]BD!AU18</f>
        <v>-</v>
      </c>
      <c r="AV21" s="585" t="str">
        <f>[2]BD!AV18</f>
        <v>-</v>
      </c>
      <c r="AW21" s="585" t="str">
        <f>[2]BD!AW18</f>
        <v>-</v>
      </c>
      <c r="AX21" s="585" t="str">
        <f>[2]BD!AX18</f>
        <v>-</v>
      </c>
      <c r="AY21" s="585" t="str">
        <f>[2]BD!AY18</f>
        <v>-</v>
      </c>
      <c r="AZ21" s="585" t="str">
        <f>[2]BD!AZ18</f>
        <v>-</v>
      </c>
      <c r="BA21" s="585">
        <f>[2]BD!BA18</f>
        <v>43474</v>
      </c>
      <c r="BB21" s="585" t="str">
        <f>[2]BD!BB18</f>
        <v>AJ, PLANURBE, DEUSO</v>
      </c>
      <c r="BC21" s="23" t="str">
        <f>[2]BD!BC18</f>
        <v>PARECER AJ, PLANURBE, DEUSO</v>
      </c>
      <c r="BD21" s="543" t="str">
        <f>[2]BD!BD18</f>
        <v>-</v>
      </c>
      <c r="BE21" s="544">
        <f>[2]BD!BE18</f>
        <v>43507</v>
      </c>
      <c r="BF21" s="570">
        <f>[2]BD!BF18</f>
        <v>43508</v>
      </c>
      <c r="BG21" s="553" t="str">
        <f>[2]BD!BG18</f>
        <v>DDE-SPURB</v>
      </c>
      <c r="BH21" s="23" t="str">
        <f>[2]BD!BH18</f>
        <v>-</v>
      </c>
      <c r="BI21" s="543" t="str">
        <f>[2]BD!BI18</f>
        <v>Finalizada</v>
      </c>
      <c r="BJ21" s="543" t="str">
        <f>[2]BD!BJ18</f>
        <v>SEHAB, SMC, SMT, SMDHC, CADES SUB Sé e Sub Moóca, Conselho Participativo da Sé</v>
      </c>
      <c r="BK21" s="543">
        <f>[2]BD!BK18</f>
        <v>0</v>
      </c>
      <c r="BL21" s="543" t="str">
        <f>[2]BD!BL18</f>
        <v>CONDEPHAAT, IPHAN</v>
      </c>
      <c r="BM21" s="543" t="str">
        <f>[2]BD!BM18</f>
        <v>Levantar</v>
      </c>
      <c r="BN21" s="543" t="str">
        <f>[2]BD!BN18</f>
        <v>Caderno</v>
      </c>
      <c r="BO21" s="543" t="str">
        <f>[2]BD!BO18</f>
        <v>Finalizado</v>
      </c>
      <c r="BP21" s="546" t="str">
        <f>[2]BD!BP18</f>
        <v>Proposta inicial finalizada</v>
      </c>
      <c r="BQ21" s="544">
        <f>[2]BD!BQ18</f>
        <v>43593</v>
      </c>
      <c r="BR21" s="586">
        <f>[2]BD!BR18</f>
        <v>43594</v>
      </c>
      <c r="BS21" s="414" t="str">
        <f>[2]BD!BS18</f>
        <v>Realizado</v>
      </c>
      <c r="BT21" s="543" t="str">
        <f>[2]BD!BT18</f>
        <v>Reuniões bilaterais (a serem reagendadas): Habitação e Vulnerabilidade, Patrimônio e Gestão Participativa, Polos Econômicos e Produção Imobiliária</v>
      </c>
      <c r="BU21" s="536">
        <f>[2]BD!BU18</f>
        <v>0</v>
      </c>
      <c r="BV21" s="543" t="str">
        <f>[2]BD!BV18</f>
        <v>Em elaboração</v>
      </c>
      <c r="BW21" s="543" t="str">
        <f>[2]BD!BW18</f>
        <v>-</v>
      </c>
      <c r="BX21" s="536" t="str">
        <f>[2]BD!BX18</f>
        <v>-</v>
      </c>
      <c r="BY21" s="536" t="str">
        <f>[2]BD!BY18</f>
        <v>-</v>
      </c>
      <c r="BZ21" s="543" t="str">
        <f>[2]BD!BZ18</f>
        <v>-</v>
      </c>
      <c r="CA21" s="543" t="str">
        <f>[2]BD!CA18</f>
        <v>Internet, reuniões bilaterais, reuniões conselhos</v>
      </c>
      <c r="CB21" s="23" t="str">
        <f>[2]BD!CB18</f>
        <v>Publicação Consulta</v>
      </c>
      <c r="CC21" s="289" t="str">
        <f>[2]BD!CC18</f>
        <v>Encerrada</v>
      </c>
      <c r="CD21" s="554">
        <f>[2]BD!CD18</f>
        <v>43594</v>
      </c>
      <c r="CE21" s="554">
        <f>[2]BD!CE18</f>
        <v>43693</v>
      </c>
      <c r="CF21" s="971" t="str">
        <f>[2]BD!CF18</f>
        <v>Finalizado</v>
      </c>
      <c r="CG21" s="538" t="str">
        <f>[2]BD!CG18</f>
        <v>URL</v>
      </c>
      <c r="CH21" s="538" t="str">
        <f>[2]BD!CH18</f>
        <v>aberta</v>
      </c>
      <c r="CI21" s="554">
        <f>[2]BD!CI18</f>
        <v>43763</v>
      </c>
      <c r="CJ21" s="554" t="str">
        <f>[2]BD!CJ18</f>
        <v>-</v>
      </c>
      <c r="CK21" s="968" t="str">
        <f>[2]BD!CK18</f>
        <v>URL</v>
      </c>
      <c r="CL21" s="554" t="str">
        <f>[2]BD!CL18</f>
        <v>Finalizado</v>
      </c>
      <c r="CM21" s="554" t="str">
        <f>[2]BD!CM18</f>
        <v>-</v>
      </c>
      <c r="CN21" s="289" t="str">
        <f>[2]BD!CN18</f>
        <v>-</v>
      </c>
      <c r="CO21" s="554" t="str">
        <f>[2]BD!CO18</f>
        <v>Agendada</v>
      </c>
      <c r="CP21" s="554" t="str">
        <f>[2]BD!CP18</f>
        <v>18/06/2019 -  03/07/2019 -  06/08/2019</v>
      </c>
      <c r="CQ21" s="289" t="str">
        <f>[2]BD!CQ18</f>
        <v>Em elaboração</v>
      </c>
      <c r="CR21" s="289" t="str">
        <f>[2]BD!CR18</f>
        <v>-</v>
      </c>
      <c r="CS21" s="582" t="str">
        <f>[2]BD!CS18</f>
        <v>-</v>
      </c>
      <c r="CT21" s="619" t="str">
        <f>[2]BD!CT18</f>
        <v>-</v>
      </c>
      <c r="CU21" s="637" t="str">
        <f>[2]BD!CU18</f>
        <v>-</v>
      </c>
      <c r="CV21" s="580" t="str">
        <f>[2]BD!CV18</f>
        <v>-</v>
      </c>
      <c r="CW21" s="581" t="str">
        <f>[2]BD!CW18</f>
        <v>-</v>
      </c>
      <c r="CX21" s="582" t="str">
        <f>[2]BD!CX18</f>
        <v>-</v>
      </c>
      <c r="CY21" s="582" t="str">
        <f>[2]BD!CY18</f>
        <v>-</v>
      </c>
      <c r="CZ21" s="289" t="str">
        <f>[2]BD!CZ18</f>
        <v>-</v>
      </c>
      <c r="DA21" s="582" t="str">
        <f>[2]BD!DA18</f>
        <v>-</v>
      </c>
      <c r="DB21" s="582" t="str">
        <f>[2]BD!DB18</f>
        <v>-</v>
      </c>
      <c r="DC21" s="582" t="str">
        <f>[2]BD!DC18</f>
        <v>-</v>
      </c>
      <c r="DD21" s="582" t="str">
        <f>[2]BD!DD18</f>
        <v>-</v>
      </c>
      <c r="DE21" s="582" t="str">
        <f>[2]BD!DE18</f>
        <v>-</v>
      </c>
      <c r="DF21" s="582" t="str">
        <f>[2]BD!DF18</f>
        <v>-</v>
      </c>
      <c r="DG21" s="361" t="str">
        <f>[2]BD!DG18</f>
        <v>-</v>
      </c>
      <c r="DH21" s="619" t="str">
        <f>[2]BD!DH18</f>
        <v>-</v>
      </c>
      <c r="DI21" s="580" t="str">
        <f>[2]BD!DI18</f>
        <v>-</v>
      </c>
      <c r="DJ21" s="582" t="str">
        <f>[2]BD!DJ18</f>
        <v>-</v>
      </c>
      <c r="DK21" s="582" t="str">
        <f>[2]BD!DK18</f>
        <v>-</v>
      </c>
      <c r="DL21" s="582" t="str">
        <f>[2]BD!DL18</f>
        <v>-</v>
      </c>
      <c r="DM21" s="582" t="str">
        <f>[2]BD!DM18</f>
        <v>-</v>
      </c>
      <c r="DN21" s="289" t="str">
        <f>[2]BD!DN18</f>
        <v>-</v>
      </c>
      <c r="DO21" s="582" t="str">
        <f>[2]BD!DO18</f>
        <v>-</v>
      </c>
      <c r="DP21" s="289" t="str">
        <f>[2]BD!DP18</f>
        <v>-</v>
      </c>
      <c r="DQ21" s="361" t="str">
        <f>[2]BD!DQ18</f>
        <v>-</v>
      </c>
      <c r="DR21" s="637" t="str">
        <f>[2]BD!DR18</f>
        <v>-</v>
      </c>
      <c r="DS21" s="291" t="str">
        <f>[2]BD!DS18</f>
        <v>-</v>
      </c>
      <c r="DT21" s="289" t="str">
        <f>[2]BD!DT18</f>
        <v>-</v>
      </c>
      <c r="DU21" s="289" t="str">
        <f>[2]BD!DU18</f>
        <v>-</v>
      </c>
      <c r="DV21" s="289" t="str">
        <f>[2]BD!DV18</f>
        <v>-</v>
      </c>
      <c r="DW21" s="361" t="str">
        <f>[2]BD!DW18</f>
        <v>-</v>
      </c>
      <c r="DX21" s="290" t="str">
        <f>[2]BD!DX18</f>
        <v>-</v>
      </c>
      <c r="DY21" s="3" t="str">
        <f>[2]BD!DY18</f>
        <v>PDE</v>
      </c>
      <c r="DZ21" s="288" t="str">
        <f>[2]BD!DZ18</f>
        <v>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21" s="6" t="str">
        <f>[2]BD!EA18</f>
        <v>-</v>
      </c>
      <c r="EB21" s="7" t="str">
        <f>[2]BD!EB18</f>
        <v>MEM - Setor Central</v>
      </c>
      <c r="EC21" s="4" t="str">
        <f>[2]BD!EC18</f>
        <v>-</v>
      </c>
      <c r="ED21" s="4" t="str">
        <f>[2]BD!ED18</f>
        <v>sim</v>
      </c>
      <c r="EE21" s="10" t="str">
        <f>[2]BD!EE18</f>
        <v>-5191103.00000</v>
      </c>
      <c r="EF21" s="11" t="str">
        <f>[2]BD!EF18</f>
        <v>-2696913.00000</v>
      </c>
      <c r="EG21" s="284">
        <f>[2]BD!EG18</f>
        <v>1818.21</v>
      </c>
      <c r="EH21" s="9" t="str">
        <f>[2]BD!EH18</f>
        <v>-</v>
      </c>
      <c r="EI21" s="4" t="str">
        <f>[2]BD!EI18</f>
        <v>-</v>
      </c>
      <c r="EJ21" s="285" t="str">
        <f>[2]BD!EJ18</f>
        <v>Não definido</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996</v>
      </c>
      <c r="FA21" s="383"/>
      <c r="FB21" s="379"/>
    </row>
    <row r="22" spans="1:172" s="14" customFormat="1" ht="31.5" customHeight="1" x14ac:dyDescent="0.25">
      <c r="A22" s="525">
        <f>[2]BD!A19</f>
        <v>12</v>
      </c>
      <c r="B22" s="4" t="str">
        <f>[2]BD!B19</f>
        <v>PIU Arco Pinheiros</v>
      </c>
      <c r="C22" s="543" t="str">
        <f>[2]BD!C19</f>
        <v>PDE - Artigo 76</v>
      </c>
      <c r="D22" s="543" t="str">
        <f>[2]BD!D19</f>
        <v>Pública</v>
      </c>
      <c r="E22" s="542" t="str">
        <f>[2]BD!E19</f>
        <v>Elementos prévios PIU</v>
      </c>
      <c r="F22" s="543" t="str">
        <f>[2]BD!F19</f>
        <v>PMSP - SMUL</v>
      </c>
      <c r="G22" s="544" t="str">
        <f>[2]BD!G19</f>
        <v>Ainda não definido</v>
      </c>
      <c r="H22" s="553" t="str">
        <f>[2]BD!H19</f>
        <v>7810.2018/0000716-0 / Prorrogação de prazo 7810.2018/0000990-1 / ATL 7810.2019/0000570-3 / Melhoramentos viários 7810.2019/0000487-1</v>
      </c>
      <c r="I22" s="546" t="str">
        <f>[2]BD!I19</f>
        <v>SDE</v>
      </c>
      <c r="J22" s="547" t="str">
        <f>[2]BD!J19</f>
        <v>Em tratativa na CMSP</v>
      </c>
      <c r="K22" s="548" t="str">
        <f>[2]BD!K19</f>
        <v>Encaminhamento jurídico</v>
      </c>
      <c r="L22" s="563" t="str">
        <f>[2]BD!L19</f>
        <v>Ofício</v>
      </c>
      <c r="M22" s="543" t="str">
        <f>[2]BD!M19</f>
        <v>Oficio_SPURB</v>
      </c>
      <c r="N22" s="555">
        <f>[2]BD!N19</f>
        <v>2018</v>
      </c>
      <c r="O22" s="554">
        <f>[2]BD!O19</f>
        <v>43356</v>
      </c>
      <c r="P22" s="543" t="str">
        <f>[2]BD!P19</f>
        <v>NA</v>
      </c>
      <c r="Q22" s="543" t="str">
        <f>[2]BD!Q19</f>
        <v>NA</v>
      </c>
      <c r="R22" s="543" t="str">
        <f>[2]BD!R19</f>
        <v>NA</v>
      </c>
      <c r="S22" s="562" t="str">
        <f>[2]BD!S19</f>
        <v>NA</v>
      </c>
      <c r="T22" s="636" t="str">
        <f>[2]BD!T19</f>
        <v>Finalizado</v>
      </c>
      <c r="U22" s="543" t="str">
        <f>[2]BD!U19</f>
        <v>SDE/Anna</v>
      </c>
      <c r="V22" s="543">
        <f>[2]BD!V19</f>
        <v>43356</v>
      </c>
      <c r="W22" s="546">
        <f>[2]BD!W19</f>
        <v>43356</v>
      </c>
      <c r="X22" s="570">
        <f>[2]BD!X19</f>
        <v>43357</v>
      </c>
      <c r="Y22" s="553" t="str">
        <f>[2]BD!Y19</f>
        <v>-</v>
      </c>
      <c r="Z22" s="543" t="str">
        <f>[2]BD!Z19</f>
        <v>-</v>
      </c>
      <c r="AA22" s="543" t="str">
        <f>[2]BD!AA19</f>
        <v>CMPU (30/10/2018)</v>
      </c>
      <c r="AB22" s="293" t="str">
        <f>[2]BD!AB19</f>
        <v>-</v>
      </c>
      <c r="AC22" s="543" t="str">
        <f>[2]BD!AC19</f>
        <v>Finalizado</v>
      </c>
      <c r="AD22" s="543">
        <f>[2]BD!AD19</f>
        <v>43403</v>
      </c>
      <c r="AE22" s="293" t="str">
        <f>[2]BD!AE19</f>
        <v>Ainda não publicado</v>
      </c>
      <c r="AF22" s="293" t="str">
        <f>[2]BD!AF19</f>
        <v>Ainda não publicado</v>
      </c>
      <c r="AG22" s="543" t="str">
        <f>[2]BD!AG19</f>
        <v>Noticia no Gestão Urbana, Diário Oficial do Município</v>
      </c>
      <c r="AH22" s="293" t="str">
        <f>[2]BD!AH19</f>
        <v>Noticia no Gestão Urbana, propaganda Metrô</v>
      </c>
      <c r="AI22" s="543" t="str">
        <f>[2]BD!AI19</f>
        <v>Internet</v>
      </c>
      <c r="AJ22" s="543" t="str">
        <f>[2]BD!AJ19</f>
        <v>encerrada</v>
      </c>
      <c r="AK22" s="543">
        <f>[2]BD!AK19</f>
        <v>43357</v>
      </c>
      <c r="AL22" s="543">
        <f>[2]BD!AL19</f>
        <v>43405</v>
      </c>
      <c r="AM22" s="543" t="str">
        <f>[2]BD!AM19</f>
        <v>DDE/SPURB</v>
      </c>
      <c r="AN22" s="543">
        <f>[2]BD!AN19</f>
        <v>115</v>
      </c>
      <c r="AO22" s="23" t="str">
        <f>[2]BD!AO19</f>
        <v>Publicada (sem devolutiva ainda)</v>
      </c>
      <c r="AP22" s="543" t="str">
        <f>[2]BD!AP19</f>
        <v>Finalizado</v>
      </c>
      <c r="AQ22" s="52" t="str">
        <f>[2]BD!AQ19</f>
        <v>Enviado para SMUL</v>
      </c>
      <c r="AR22" s="556">
        <f>[2]BD!AR19</f>
        <v>43510</v>
      </c>
      <c r="AS22" s="583">
        <f>[2]BD!AS19</f>
        <v>43511</v>
      </c>
      <c r="AT22" s="584" t="str">
        <f>[2]BD!AT19</f>
        <v>Submetido a SMUL</v>
      </c>
      <c r="AU22" s="585" t="str">
        <f>[2]BD!AU19</f>
        <v>Externo</v>
      </c>
      <c r="AV22" s="585" t="str">
        <f>[2]BD!AV19</f>
        <v>-</v>
      </c>
      <c r="AW22" s="585" t="str">
        <f>[2]BD!AW19</f>
        <v>-</v>
      </c>
      <c r="AX22" s="585" t="str">
        <f>[2]BD!AX19</f>
        <v>-</v>
      </c>
      <c r="AY22" s="585" t="str">
        <f>[2]BD!AY19</f>
        <v>-</v>
      </c>
      <c r="AZ22" s="585" t="str">
        <f>[2]BD!AZ19</f>
        <v>-</v>
      </c>
      <c r="BA22" s="585">
        <f>[2]BD!BA19</f>
        <v>43525</v>
      </c>
      <c r="BB22" s="585">
        <f>[2]BD!BB19</f>
        <v>43549</v>
      </c>
      <c r="BC22" s="23" t="str">
        <f>[2]BD!BC19</f>
        <v>PARECER AJ, PLANURBE, DEUSO</v>
      </c>
      <c r="BD22" s="543" t="str">
        <f>[2]BD!BD19</f>
        <v>-</v>
      </c>
      <c r="BE22" s="544">
        <f>[2]BD!BE19</f>
        <v>43560</v>
      </c>
      <c r="BF22" s="570">
        <f>[2]BD!BF19</f>
        <v>43561</v>
      </c>
      <c r="BG22" s="553" t="str">
        <f>[2]BD!BG19</f>
        <v>DDE-SPURB</v>
      </c>
      <c r="BH22" s="23" t="str">
        <f>[2]BD!BH19</f>
        <v>-</v>
      </c>
      <c r="BI22" s="543" t="str">
        <f>[2]BD!BI19</f>
        <v>Finalizada</v>
      </c>
      <c r="BJ22" s="543" t="str">
        <f>[2]BD!BJ19</f>
        <v>SEHAB, SMT, SVMA</v>
      </c>
      <c r="BK22" s="543" t="str">
        <f>[2]BD!BK19</f>
        <v>SEI SEHAB (6014.2018/0001627-4)</v>
      </c>
      <c r="BL22" s="543" t="str">
        <f>[2]BD!BL19</f>
        <v>USP, EMAE, CPTM, INVESTE SP, FIPE</v>
      </c>
      <c r="BM22" s="543" t="str">
        <f>[2]BD!BM19</f>
        <v>Será enviado por Laisa</v>
      </c>
      <c r="BN22" s="543" t="str">
        <f>[2]BD!BN19</f>
        <v>Caderno</v>
      </c>
      <c r="BO22" s="543" t="str">
        <f>[2]BD!BO19</f>
        <v>Finalizado</v>
      </c>
      <c r="BP22" s="546" t="str">
        <f>[2]BD!BP19</f>
        <v>Finalizado</v>
      </c>
      <c r="BQ22" s="544">
        <f>[2]BD!BQ19</f>
        <v>43577</v>
      </c>
      <c r="BR22" s="586">
        <f>[2]BD!BR19</f>
        <v>43578</v>
      </c>
      <c r="BS22" s="414" t="str">
        <f>[2]BD!BS19</f>
        <v>Realizado</v>
      </c>
      <c r="BT22" s="543" t="str">
        <f>[2]BD!BT19</f>
        <v>C.P.M + Cades (23/04/19), CMPU (30/04/19), Reuniões bilaterais Setor Imobiliário (07/05/19), Movimento de Moradia (08/05/19), GG OUCAB (08/05/19), COM + Cades Lapa (09/05/19) Acadêmico (10/05/19)</v>
      </c>
      <c r="BU22" s="536" t="str">
        <f>[2]BD!BU19</f>
        <v>-</v>
      </c>
      <c r="BV22" s="543" t="str">
        <f>[2]BD!BV19</f>
        <v>Finalizado</v>
      </c>
      <c r="BW22" s="543" t="str">
        <f>[2]BD!BW19</f>
        <v>CMPU</v>
      </c>
      <c r="BX22" s="536" t="str">
        <f>[2]BD!BX19</f>
        <v>-</v>
      </c>
      <c r="BY22" s="536" t="str">
        <f>[2]BD!BY19</f>
        <v>-</v>
      </c>
      <c r="BZ22" s="543" t="str">
        <f>[2]BD!BZ19</f>
        <v>-</v>
      </c>
      <c r="CA22" s="543" t="str">
        <f>[2]BD!CA19</f>
        <v>Internet, reuniões bilaterais, reuniões conselhos</v>
      </c>
      <c r="CB22" s="23" t="str">
        <f>[2]BD!CB19</f>
        <v>Publicação Consulta</v>
      </c>
      <c r="CC22" s="23" t="str">
        <f>[2]BD!CC19</f>
        <v>Encerrada</v>
      </c>
      <c r="CD22" s="543">
        <f>[2]BD!CD19</f>
        <v>43578</v>
      </c>
      <c r="CE22" s="543">
        <f>[2]BD!CE19</f>
        <v>43607</v>
      </c>
      <c r="CF22" s="970" t="str">
        <f>[2]BD!CF19</f>
        <v>Devolutiva</v>
      </c>
      <c r="CG22" s="536" t="str">
        <f>[2]BD!CG19</f>
        <v>URL</v>
      </c>
      <c r="CH22" s="536" t="str">
        <f>[2]BD!CH19</f>
        <v>encerrada</v>
      </c>
      <c r="CI22" s="543">
        <f>[2]BD!CI19</f>
        <v>43619</v>
      </c>
      <c r="CJ22" s="543">
        <f>[2]BD!CJ19</f>
        <v>43640</v>
      </c>
      <c r="CK22" s="967" t="str">
        <f>[2]BD!CK19</f>
        <v>URL</v>
      </c>
      <c r="CL22" s="543" t="str">
        <f>[2]BD!CL19</f>
        <v>-</v>
      </c>
      <c r="CM22" s="543" t="str">
        <f>[2]BD!CM19</f>
        <v>-</v>
      </c>
      <c r="CN22" s="23" t="str">
        <f>[2]BD!CN19</f>
        <v>URL</v>
      </c>
      <c r="CO22" s="543" t="str">
        <f>[2]BD!CO19</f>
        <v>Agendada</v>
      </c>
      <c r="CP22" s="543" t="str">
        <f>[2]BD!CP19</f>
        <v>13/06/2019 e 17/06/2019</v>
      </c>
      <c r="CQ22" s="23" t="str">
        <f>[2]BD!CQ19</f>
        <v>Realizada</v>
      </c>
      <c r="CR22" s="23" t="str">
        <f>[2]BD!CR19</f>
        <v>-</v>
      </c>
      <c r="CS22" s="585" t="str">
        <f>[2]BD!CS19</f>
        <v>-</v>
      </c>
      <c r="CT22" s="622" t="str">
        <f>[2]BD!CT19</f>
        <v>-</v>
      </c>
      <c r="CU22" s="623">
        <f>[2]BD!CU19</f>
        <v>43633</v>
      </c>
      <c r="CV22" s="583">
        <f>[2]BD!CV19</f>
        <v>43634</v>
      </c>
      <c r="CW22" s="584" t="str">
        <f>[2]BD!CW19</f>
        <v>SPURBANISMO-DDE</v>
      </c>
      <c r="CX22" s="585" t="str">
        <f>[2]BD!CX19</f>
        <v>Finalizado</v>
      </c>
      <c r="CY22" s="585" t="str">
        <f>[2]BD!CY19</f>
        <v>AIU, AEL, ZOE, Projetos Estratégicos</v>
      </c>
      <c r="CZ22" s="23" t="str">
        <f>[2]BD!CZ19</f>
        <v>Lei</v>
      </c>
      <c r="DA22" s="585" t="str">
        <f>[2]BD!DA19</f>
        <v>CMPU</v>
      </c>
      <c r="DB22" s="585" t="str">
        <f>[2]BD!DB19</f>
        <v>NA</v>
      </c>
      <c r="DC22" s="585" t="str">
        <f>[2]BD!DC19</f>
        <v>Finalizado</v>
      </c>
      <c r="DD22" s="585">
        <f>[2]BD!DD19</f>
        <v>43635</v>
      </c>
      <c r="DE22" s="585" t="str">
        <f>[2]BD!DE19</f>
        <v>URL</v>
      </c>
      <c r="DF22" s="585">
        <f>[2]BD!DF19</f>
        <v>0</v>
      </c>
      <c r="DG22" s="52" t="str">
        <f>[2]BD!DG19</f>
        <v>Finalizado</v>
      </c>
      <c r="DH22" s="622">
        <f>[2]BD!DH19</f>
        <v>43641</v>
      </c>
      <c r="DI22" s="583" t="str">
        <f>[2]BD!DI19</f>
        <v>José Apparecido Jr.</v>
      </c>
      <c r="DJ22" s="585" t="str">
        <f>[2]BD!DJ19</f>
        <v>Finalizado</v>
      </c>
      <c r="DK22" s="585">
        <f>[2]BD!DK19</f>
        <v>43644</v>
      </c>
      <c r="DL22" s="585" t="str">
        <f>[2]BD!DL19</f>
        <v>SMDU-AJ, SMDU-Gab, ATL</v>
      </c>
      <c r="DM22" s="585" t="str">
        <f>[2]BD!DM19</f>
        <v>SMDU-Gab, Ofício ATL</v>
      </c>
      <c r="DN22" s="23" t="str">
        <f>[2]BD!DN19</f>
        <v>-</v>
      </c>
      <c r="DO22" s="585">
        <f>[2]BD!DO19</f>
        <v>43644</v>
      </c>
      <c r="DP22" s="23" t="str">
        <f>[2]BD!DP19</f>
        <v>PL enviado a CMSP</v>
      </c>
      <c r="DQ22" s="52" t="str">
        <f>[2]BD!DQ19</f>
        <v>PL 427/2019</v>
      </c>
      <c r="DR22" s="623">
        <f>[2]BD!DR19</f>
        <v>43279</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v>
      </c>
      <c r="EH22" s="9" t="str">
        <f>[2]BD!EH19</f>
        <v>-</v>
      </c>
      <c r="EI22" s="4" t="str">
        <f>[2]BD!EI19</f>
        <v>-</v>
      </c>
      <c r="EJ22" s="285" t="str">
        <f>[2]BD!EJ19</f>
        <v>Não definido</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1164</v>
      </c>
      <c r="FA22" s="383"/>
      <c r="FB22" s="379" t="s">
        <v>1165</v>
      </c>
    </row>
    <row r="23" spans="1:172" ht="24" customHeight="1" x14ac:dyDescent="0.25">
      <c r="A23" s="651">
        <f>[2]BD!A20</f>
        <v>13</v>
      </c>
      <c r="B23" s="652" t="str">
        <f>[2]BD!B20</f>
        <v>PMI Concessão dos 24 Terminais</v>
      </c>
      <c r="C23" s="652" t="str">
        <f>[2]BD!C20</f>
        <v>Lei 16.211/2015 e 16.703/2017 (Concessão terminais)</v>
      </c>
      <c r="D23" s="653" t="str">
        <f>[2]BD!D20</f>
        <v>-</v>
      </c>
      <c r="E23" s="653" t="str">
        <f>[2]BD!E20</f>
        <v>0 - PMI</v>
      </c>
      <c r="F23" s="653" t="str">
        <f>[2]BD!F20</f>
        <v>PMSP - SMDP/SPP</v>
      </c>
      <c r="G23" s="654" t="str">
        <f>[2]BD!G20</f>
        <v>nd</v>
      </c>
      <c r="H23" s="655" t="str">
        <f>[2]BD!H20</f>
        <v>SDE</v>
      </c>
      <c r="I23" s="656" t="str">
        <f>[2]BD!I20</f>
        <v>SDE</v>
      </c>
      <c r="J23" s="651" t="str">
        <f>[2]BD!J20</f>
        <v>Em prospecção</v>
      </c>
      <c r="K23" s="654" t="str">
        <f>[2]BD!K20</f>
        <v>Não iniciado</v>
      </c>
      <c r="L23" s="606" t="str">
        <f>[2]BD!L20</f>
        <v>NC</v>
      </c>
      <c r="M23" s="653" t="str">
        <f>[2]BD!M20</f>
        <v>-</v>
      </c>
      <c r="N23" s="653" t="str">
        <f>[2]BD!N20</f>
        <v>-</v>
      </c>
      <c r="O23" s="657" t="str">
        <f>[2]BD!O20</f>
        <v>-</v>
      </c>
      <c r="P23" s="652" t="str">
        <f>[2]BD!P20</f>
        <v>-</v>
      </c>
      <c r="Q23" s="652" t="str">
        <f>[2]BD!Q20</f>
        <v>-</v>
      </c>
      <c r="R23" s="653" t="str">
        <f>[2]BD!R20</f>
        <v>-</v>
      </c>
      <c r="S23" s="652" t="str">
        <f>[2]BD!S20</f>
        <v>-</v>
      </c>
      <c r="T23" s="652" t="str">
        <f>[2]BD!T20</f>
        <v>-</v>
      </c>
      <c r="U23" s="652" t="str">
        <f>[2]BD!U20</f>
        <v>-</v>
      </c>
      <c r="V23" s="652" t="str">
        <f>[2]BD!V20</f>
        <v>-</v>
      </c>
      <c r="W23" s="658" t="str">
        <f>[2]BD!W20</f>
        <v>-</v>
      </c>
      <c r="X23" s="659" t="str">
        <f>[2]BD!X20</f>
        <v>-</v>
      </c>
      <c r="Y23" s="655" t="str">
        <f>[2]BD!Y20</f>
        <v>-</v>
      </c>
      <c r="Z23" s="653" t="str">
        <f>[2]BD!Z20</f>
        <v>-</v>
      </c>
      <c r="AA23" s="653" t="str">
        <f>[2]BD!AA20</f>
        <v>-</v>
      </c>
      <c r="AB23" s="653" t="str">
        <f>[2]BD!AB20</f>
        <v>-</v>
      </c>
      <c r="AC23" s="608" t="str">
        <f>[2]BD!AC20</f>
        <v>-</v>
      </c>
      <c r="AD23" s="608" t="str">
        <f>[2]BD!AD20</f>
        <v>-</v>
      </c>
      <c r="AE23" s="653" t="str">
        <f>[2]BD!AE20</f>
        <v>-</v>
      </c>
      <c r="AF23" s="653" t="str">
        <f>[2]BD!AF20</f>
        <v>-</v>
      </c>
      <c r="AG23" s="653" t="str">
        <f>[2]BD!AG20</f>
        <v>-</v>
      </c>
      <c r="AH23" s="653" t="str">
        <f>[2]BD!AH20</f>
        <v>-</v>
      </c>
      <c r="AI23" s="653" t="str">
        <f>[2]BD!AI20</f>
        <v>-</v>
      </c>
      <c r="AJ23" s="653" t="str">
        <f>[2]BD!AJ20</f>
        <v>encerrada</v>
      </c>
      <c r="AK23" s="660">
        <f>[2]BD!AK20</f>
        <v>42963</v>
      </c>
      <c r="AL23" s="660">
        <f>[2]BD!AL20</f>
        <v>42993</v>
      </c>
      <c r="AM23" s="660" t="str">
        <f>[2]BD!AM20</f>
        <v>-</v>
      </c>
      <c r="AN23" s="653" t="str">
        <f>[2]BD!AN20</f>
        <v>-</v>
      </c>
      <c r="AO23" s="653" t="str">
        <f>[2]BD!AO20</f>
        <v>-</v>
      </c>
      <c r="AP23" s="653" t="str">
        <f>[2]BD!AP20</f>
        <v>-</v>
      </c>
      <c r="AQ23" s="656" t="str">
        <f>[2]BD!AQ20</f>
        <v>-</v>
      </c>
      <c r="AR23" s="661" t="str">
        <f>[2]BD!AR20</f>
        <v>-</v>
      </c>
      <c r="AS23" s="651" t="str">
        <f>[2]BD!AS20</f>
        <v>-</v>
      </c>
      <c r="AT23" s="655" t="str">
        <f>[2]BD!AT20</f>
        <v>-</v>
      </c>
      <c r="AU23" s="653" t="str">
        <f>[2]BD!AU20</f>
        <v>-</v>
      </c>
      <c r="AV23" s="653" t="str">
        <f>[2]BD!AV20</f>
        <v>-</v>
      </c>
      <c r="AW23" s="653" t="str">
        <f>[2]BD!AW20</f>
        <v>-</v>
      </c>
      <c r="AX23" s="653" t="str">
        <f>[2]BD!AX20</f>
        <v>-</v>
      </c>
      <c r="AY23" s="653" t="str">
        <f>[2]BD!AY20</f>
        <v>-</v>
      </c>
      <c r="AZ23" s="653" t="str">
        <f>[2]BD!AZ20</f>
        <v>-</v>
      </c>
      <c r="BA23" s="653" t="str">
        <f>[2]BD!BA20</f>
        <v>-</v>
      </c>
      <c r="BB23" s="653" t="str">
        <f>[2]BD!BB20</f>
        <v>-</v>
      </c>
      <c r="BC23" s="653" t="str">
        <f>[2]BD!BC20</f>
        <v>-</v>
      </c>
      <c r="BD23" s="608" t="str">
        <f>[2]BD!BD20</f>
        <v>-</v>
      </c>
      <c r="BE23" s="609" t="str">
        <f>[2]BD!BE20</f>
        <v>-</v>
      </c>
      <c r="BF23" s="612" t="str">
        <f>[2]BD!BF20</f>
        <v>-</v>
      </c>
      <c r="BG23" s="613" t="str">
        <f>[2]BD!BG20</f>
        <v>-</v>
      </c>
      <c r="BH23" s="653" t="str">
        <f>[2]BD!BH20</f>
        <v>-</v>
      </c>
      <c r="BI23" s="608" t="str">
        <f>[2]BD!BI20</f>
        <v>-</v>
      </c>
      <c r="BJ23" s="608" t="str">
        <f>[2]BD!BJ20</f>
        <v>-</v>
      </c>
      <c r="BK23" s="608" t="str">
        <f>[2]BD!BK20</f>
        <v>-</v>
      </c>
      <c r="BL23" s="608" t="str">
        <f>[2]BD!BL20</f>
        <v>-</v>
      </c>
      <c r="BM23" s="608" t="str">
        <f>[2]BD!BM20</f>
        <v>-</v>
      </c>
      <c r="BN23" s="608" t="str">
        <f>[2]BD!BN20</f>
        <v>-</v>
      </c>
      <c r="BO23" s="608" t="str">
        <f>[2]BD!BO20</f>
        <v>-</v>
      </c>
      <c r="BP23" s="611" t="str">
        <f>[2]BD!BP20</f>
        <v>-</v>
      </c>
      <c r="BQ23" s="609" t="str">
        <f>[2]BD!BQ20</f>
        <v>-</v>
      </c>
      <c r="BR23" s="662" t="str">
        <f>[2]BD!BR20</f>
        <v>-</v>
      </c>
      <c r="BS23" s="663" t="str">
        <f>[2]BD!BS20</f>
        <v>-</v>
      </c>
      <c r="BT23" s="608" t="str">
        <f>[2]BD!BT20</f>
        <v>-</v>
      </c>
      <c r="BU23" s="608" t="str">
        <f>[2]BD!BU20</f>
        <v>-</v>
      </c>
      <c r="BV23" s="608" t="str">
        <f>[2]BD!BV20</f>
        <v>-</v>
      </c>
      <c r="BW23" s="608" t="str">
        <f>[2]BD!BW20</f>
        <v>-</v>
      </c>
      <c r="BX23" s="608" t="str">
        <f>[2]BD!BX20</f>
        <v>-</v>
      </c>
      <c r="BY23" s="608" t="str">
        <f>[2]BD!BY20</f>
        <v>-</v>
      </c>
      <c r="BZ23" s="608" t="str">
        <f>[2]BD!BZ20</f>
        <v>-</v>
      </c>
      <c r="CA23" s="608" t="str">
        <f>[2]BD!CA20</f>
        <v>-</v>
      </c>
      <c r="CB23" s="653" t="str">
        <f>[2]BD!CB20</f>
        <v>-</v>
      </c>
      <c r="CC23" s="660" t="str">
        <f>[2]BD!CC20</f>
        <v>-</v>
      </c>
      <c r="CD23" s="610" t="str">
        <f>[2]BD!CD20</f>
        <v>-</v>
      </c>
      <c r="CE23" s="610" t="str">
        <f>[2]BD!CE20</f>
        <v>-</v>
      </c>
      <c r="CF23" s="971" t="str">
        <f>[2]BD!CF20</f>
        <v>-</v>
      </c>
      <c r="CG23" s="610" t="str">
        <f>[2]BD!CG20</f>
        <v>-</v>
      </c>
      <c r="CH23" s="610" t="str">
        <f>[2]BD!CH20</f>
        <v>-</v>
      </c>
      <c r="CI23" s="610" t="str">
        <f>[2]BD!CI20</f>
        <v>-</v>
      </c>
      <c r="CJ23" s="610" t="str">
        <f>[2]BD!CJ20</f>
        <v>-</v>
      </c>
      <c r="CK23" s="968" t="str">
        <f>[2]BD!CK20</f>
        <v>-</v>
      </c>
      <c r="CL23" s="610" t="str">
        <f>[2]BD!CL20</f>
        <v>-</v>
      </c>
      <c r="CM23" s="610" t="str">
        <f>[2]BD!CM20</f>
        <v>-</v>
      </c>
      <c r="CN23" s="660" t="str">
        <f>[2]BD!CN20</f>
        <v>-</v>
      </c>
      <c r="CO23" s="610" t="str">
        <f>[2]BD!CO20</f>
        <v>-</v>
      </c>
      <c r="CP23" s="610" t="str">
        <f>[2]BD!CP20</f>
        <v>-</v>
      </c>
      <c r="CQ23" s="660" t="str">
        <f>[2]BD!CQ20</f>
        <v>-</v>
      </c>
      <c r="CR23" s="660" t="str">
        <f>[2]BD!CR20</f>
        <v>-</v>
      </c>
      <c r="CS23" s="660" t="str">
        <f>[2]BD!CS20</f>
        <v>-</v>
      </c>
      <c r="CT23" s="664" t="str">
        <f>[2]BD!CT20</f>
        <v>-</v>
      </c>
      <c r="CU23" s="661" t="str">
        <f>[2]BD!CU20</f>
        <v>-</v>
      </c>
      <c r="CV23" s="665" t="str">
        <f>[2]BD!CV20</f>
        <v>-</v>
      </c>
      <c r="CW23" s="666" t="str">
        <f>[2]BD!CW20</f>
        <v>-</v>
      </c>
      <c r="CX23" s="660" t="str">
        <f>[2]BD!CX20</f>
        <v>-</v>
      </c>
      <c r="CY23" s="660" t="str">
        <f>[2]BD!CY20</f>
        <v>-</v>
      </c>
      <c r="CZ23" s="660" t="str">
        <f>[2]BD!CZ20</f>
        <v>-</v>
      </c>
      <c r="DA23" s="660" t="str">
        <f>[2]BD!DA20</f>
        <v>-</v>
      </c>
      <c r="DB23" s="660" t="str">
        <f>[2]BD!DB20</f>
        <v>-</v>
      </c>
      <c r="DC23" s="660" t="str">
        <f>[2]BD!DC20</f>
        <v>-</v>
      </c>
      <c r="DD23" s="660" t="str">
        <f>[2]BD!DD20</f>
        <v>-</v>
      </c>
      <c r="DE23" s="660" t="str">
        <f>[2]BD!DE20</f>
        <v>-</v>
      </c>
      <c r="DF23" s="660" t="str">
        <f>[2]BD!DF20</f>
        <v>-</v>
      </c>
      <c r="DG23" s="664" t="str">
        <f>[2]BD!DG20</f>
        <v>-</v>
      </c>
      <c r="DH23" s="664" t="str">
        <f>[2]BD!DH20</f>
        <v>-</v>
      </c>
      <c r="DI23" s="665" t="str">
        <f>[2]BD!DI20</f>
        <v>-</v>
      </c>
      <c r="DJ23" s="660" t="str">
        <f>[2]BD!DJ20</f>
        <v>-</v>
      </c>
      <c r="DK23" s="660" t="str">
        <f>[2]BD!DK20</f>
        <v>-</v>
      </c>
      <c r="DL23" s="660" t="str">
        <f>[2]BD!DL20</f>
        <v>-</v>
      </c>
      <c r="DM23" s="660" t="str">
        <f>[2]BD!DM20</f>
        <v>-</v>
      </c>
      <c r="DN23" s="660" t="str">
        <f>[2]BD!DN20</f>
        <v>-</v>
      </c>
      <c r="DO23" s="660" t="str">
        <f>[2]BD!DO20</f>
        <v>-</v>
      </c>
      <c r="DP23" s="660" t="str">
        <f>[2]BD!DP20</f>
        <v>-</v>
      </c>
      <c r="DQ23" s="664" t="str">
        <f>[2]BD!DQ20</f>
        <v>-</v>
      </c>
      <c r="DR23" s="661" t="str">
        <f>[2]BD!DR20</f>
        <v>-</v>
      </c>
      <c r="DS23" s="665" t="str">
        <f>[2]BD!DS20</f>
        <v>-</v>
      </c>
      <c r="DT23" s="660" t="str">
        <f>[2]BD!DT20</f>
        <v>-</v>
      </c>
      <c r="DU23" s="660" t="str">
        <f>[2]BD!DU20</f>
        <v>-</v>
      </c>
      <c r="DV23" s="660" t="str">
        <f>[2]BD!DV20</f>
        <v>-</v>
      </c>
      <c r="DW23" s="664" t="str">
        <f>[2]BD!DW20</f>
        <v>-</v>
      </c>
      <c r="DX23" s="661" t="str">
        <f>[2]BD!DX20</f>
        <v>-</v>
      </c>
      <c r="DY23" s="384" t="str">
        <f>[2]BD!DY20</f>
        <v>PMD</v>
      </c>
      <c r="DZ23" s="385" t="str">
        <f>[2]BD!DZ20</f>
        <v>-</v>
      </c>
      <c r="EA23" s="387" t="str">
        <f>[2]BD!EA20</f>
        <v>-</v>
      </c>
      <c r="EB23" s="388" t="str">
        <f>[2]BD!EB20</f>
        <v>EETU</v>
      </c>
      <c r="EC23" s="385" t="str">
        <f>[2]BD!EC20</f>
        <v>-</v>
      </c>
      <c r="ED23" s="385" t="str">
        <f>[2]BD!ED20</f>
        <v>sim</v>
      </c>
      <c r="EE23" s="389" t="str">
        <f>[2]BD!EE20</f>
        <v>-</v>
      </c>
      <c r="EF23" s="386" t="str">
        <f>[2]BD!EF20</f>
        <v>-</v>
      </c>
      <c r="EG23" s="385" t="str">
        <f>[2]BD!EG20</f>
        <v>-</v>
      </c>
      <c r="EH23" s="385" t="str">
        <f>[2]BD!EH20</f>
        <v>-</v>
      </c>
      <c r="EI23" s="385" t="str">
        <f>[2]BD!EI20</f>
        <v>-</v>
      </c>
      <c r="EJ23" s="390" t="str">
        <f>[2]BD!EJ20</f>
        <v>-</v>
      </c>
      <c r="EK23" s="385" t="str">
        <f>[2]BD!EK20</f>
        <v>-</v>
      </c>
      <c r="EL23" s="385" t="str">
        <f>[2]BD!EL20</f>
        <v>-</v>
      </c>
      <c r="EM23" s="385" t="str">
        <f>[2]BD!EM20</f>
        <v>-</v>
      </c>
      <c r="EN23" s="385" t="str">
        <f>[2]BD!EN20</f>
        <v>-</v>
      </c>
      <c r="EO23" s="385" t="str">
        <f>[2]BD!EO20</f>
        <v>-</v>
      </c>
      <c r="EP23" s="385" t="str">
        <f>[2]BD!EP20</f>
        <v>-</v>
      </c>
      <c r="EQ23" s="385" t="str">
        <f>[2]BD!EQ20</f>
        <v>-</v>
      </c>
      <c r="ER23" s="385" t="str">
        <f>[2]BD!ER20</f>
        <v>-</v>
      </c>
      <c r="ES23" s="385" t="str">
        <f>[2]BD!ES20</f>
        <v>-</v>
      </c>
      <c r="ET23" s="385" t="str">
        <f>[2]BD!ET20</f>
        <v>-</v>
      </c>
      <c r="EU23" s="385" t="str">
        <f>[2]BD!EU20</f>
        <v>-</v>
      </c>
      <c r="EV23" s="385" t="str">
        <f>[2]BD!EV20</f>
        <v>-</v>
      </c>
      <c r="EW23" s="386" t="str">
        <f>[2]BD!EW20</f>
        <v>-</v>
      </c>
      <c r="EX23" s="391" t="str">
        <f>IF($J23=$EZ$28,9,IF($J23=$EZ$29,10,IF($J23=$EZ$23,11,IFERROR(HLOOKUP([2]Resumo!$D$3,[2]Resumo!$D$3:$D$49,(ROW(23:23)-7)*3+2,FALSE),""))))</f>
        <v/>
      </c>
      <c r="EY23" s="286"/>
      <c r="EZ23" s="287" t="s">
        <v>935</v>
      </c>
      <c r="FA23" s="383"/>
      <c r="FB23" s="379"/>
      <c r="FC23" s="292"/>
      <c r="FD23" s="292"/>
      <c r="FE23" s="292"/>
      <c r="FF23" s="292"/>
      <c r="FG23" s="292"/>
      <c r="FH23" s="292"/>
      <c r="FI23" s="292"/>
    </row>
    <row r="24" spans="1:172" ht="60" x14ac:dyDescent="0.25">
      <c r="A24" s="651">
        <f>[2]BD!A21</f>
        <v>14</v>
      </c>
      <c r="B24" s="652" t="str">
        <f>[2]BD!B21</f>
        <v>CEAGESP</v>
      </c>
      <c r="C24" s="652" t="str">
        <f>[2]BD!C21</f>
        <v>ZOE</v>
      </c>
      <c r="D24" s="653" t="str">
        <f>[2]BD!D21</f>
        <v>-</v>
      </c>
      <c r="E24" s="652" t="str">
        <f>[2]BD!E21</f>
        <v>0 - Projeto proposto</v>
      </c>
      <c r="F24" s="653" t="str">
        <f>[2]BD!F21</f>
        <v>-</v>
      </c>
      <c r="G24" s="654" t="str">
        <f>[2]BD!G21</f>
        <v>nd</v>
      </c>
      <c r="H24" s="655" t="str">
        <f>[2]BD!H21</f>
        <v>N/C</v>
      </c>
      <c r="I24" s="656" t="str">
        <f>[2]BD!I21</f>
        <v>a definir</v>
      </c>
      <c r="J24" s="651" t="str">
        <f>[2]BD!J21</f>
        <v>Em prospecção</v>
      </c>
      <c r="K24" s="654" t="str">
        <f>[2]BD!K21</f>
        <v>Não iniciado</v>
      </c>
      <c r="L24" s="659" t="str">
        <f>[2]BD!L21</f>
        <v>-</v>
      </c>
      <c r="M24" s="652" t="str">
        <f>[2]BD!M21</f>
        <v>-</v>
      </c>
      <c r="N24" s="652" t="str">
        <f>[2]BD!N21</f>
        <v>-</v>
      </c>
      <c r="O24" s="657" t="str">
        <f>[2]BD!O21</f>
        <v>-</v>
      </c>
      <c r="P24" s="652" t="str">
        <f>[2]BD!P21</f>
        <v>-</v>
      </c>
      <c r="Q24" s="652" t="str">
        <f>[2]BD!Q21</f>
        <v>-</v>
      </c>
      <c r="R24" s="652" t="str">
        <f>[2]BD!R21</f>
        <v>-</v>
      </c>
      <c r="S24" s="652" t="str">
        <f>[2]BD!S21</f>
        <v>-</v>
      </c>
      <c r="T24" s="652" t="str">
        <f>[2]BD!T21</f>
        <v>-</v>
      </c>
      <c r="U24" s="652" t="str">
        <f>[2]BD!U21</f>
        <v>-</v>
      </c>
      <c r="V24" s="652" t="str">
        <f>[2]BD!V21</f>
        <v>-</v>
      </c>
      <c r="W24" s="658" t="str">
        <f>[2]BD!W21</f>
        <v>-</v>
      </c>
      <c r="X24" s="659" t="str">
        <f>[2]BD!X21</f>
        <v>-</v>
      </c>
      <c r="Y24" s="655" t="str">
        <f>[2]BD!Y21</f>
        <v>-</v>
      </c>
      <c r="Z24" s="653" t="str">
        <f>[2]BD!Z21</f>
        <v>-</v>
      </c>
      <c r="AA24" s="653" t="str">
        <f>[2]BD!AA21</f>
        <v>-</v>
      </c>
      <c r="AB24" s="653" t="str">
        <f>[2]BD!AB21</f>
        <v>-</v>
      </c>
      <c r="AC24" s="608" t="str">
        <f>[2]BD!AC21</f>
        <v>-</v>
      </c>
      <c r="AD24" s="608" t="str">
        <f>[2]BD!AD21</f>
        <v>-</v>
      </c>
      <c r="AE24" s="653" t="str">
        <f>[2]BD!AE21</f>
        <v>-</v>
      </c>
      <c r="AF24" s="653" t="str">
        <f>[2]BD!AF21</f>
        <v>-</v>
      </c>
      <c r="AG24" s="653" t="str">
        <f>[2]BD!AG21</f>
        <v>-</v>
      </c>
      <c r="AH24" s="653" t="str">
        <f>[2]BD!AH21</f>
        <v>-</v>
      </c>
      <c r="AI24" s="653" t="str">
        <f>[2]BD!AI21</f>
        <v>-</v>
      </c>
      <c r="AJ24" s="653" t="str">
        <f>[2]BD!AJ21</f>
        <v>-</v>
      </c>
      <c r="AK24" s="653" t="str">
        <f>[2]BD!AK21</f>
        <v>-</v>
      </c>
      <c r="AL24" s="653" t="str">
        <f>[2]BD!AL21</f>
        <v>-</v>
      </c>
      <c r="AM24" s="653" t="str">
        <f>[2]BD!AM21</f>
        <v>-</v>
      </c>
      <c r="AN24" s="653" t="str">
        <f>[2]BD!AN21</f>
        <v>-</v>
      </c>
      <c r="AO24" s="653" t="str">
        <f>[2]BD!AO21</f>
        <v>-</v>
      </c>
      <c r="AP24" s="653" t="str">
        <f>[2]BD!AP21</f>
        <v>-</v>
      </c>
      <c r="AQ24" s="656" t="str">
        <f>[2]BD!AQ21</f>
        <v>-</v>
      </c>
      <c r="AR24" s="661" t="str">
        <f>[2]BD!AR21</f>
        <v>-</v>
      </c>
      <c r="AS24" s="651" t="str">
        <f>[2]BD!AS21</f>
        <v>-</v>
      </c>
      <c r="AT24" s="655" t="str">
        <f>[2]BD!AT21</f>
        <v>-</v>
      </c>
      <c r="AU24" s="653" t="str">
        <f>[2]BD!AU21</f>
        <v>-</v>
      </c>
      <c r="AV24" s="653" t="str">
        <f>[2]BD!AV21</f>
        <v>-</v>
      </c>
      <c r="AW24" s="653" t="str">
        <f>[2]BD!AW21</f>
        <v>-</v>
      </c>
      <c r="AX24" s="653" t="str">
        <f>[2]BD!AX21</f>
        <v>-</v>
      </c>
      <c r="AY24" s="653" t="str">
        <f>[2]BD!AY21</f>
        <v>-</v>
      </c>
      <c r="AZ24" s="653" t="str">
        <f>[2]BD!AZ21</f>
        <v>-</v>
      </c>
      <c r="BA24" s="653" t="str">
        <f>[2]BD!BA21</f>
        <v>-</v>
      </c>
      <c r="BB24" s="653" t="str">
        <f>[2]BD!BB21</f>
        <v>-</v>
      </c>
      <c r="BC24" s="653" t="str">
        <f>[2]BD!BC21</f>
        <v>-</v>
      </c>
      <c r="BD24" s="608" t="str">
        <f>[2]BD!BD21</f>
        <v>-</v>
      </c>
      <c r="BE24" s="609" t="str">
        <f>[2]BD!BE21</f>
        <v>-</v>
      </c>
      <c r="BF24" s="612" t="str">
        <f>[2]BD!BF21</f>
        <v>-</v>
      </c>
      <c r="BG24" s="613" t="str">
        <f>[2]BD!BG21</f>
        <v>-</v>
      </c>
      <c r="BH24" s="653" t="str">
        <f>[2]BD!BH21</f>
        <v>-</v>
      </c>
      <c r="BI24" s="608" t="str">
        <f>[2]BD!BI21</f>
        <v>-</v>
      </c>
      <c r="BJ24" s="608" t="str">
        <f>[2]BD!BJ21</f>
        <v>-</v>
      </c>
      <c r="BK24" s="608" t="str">
        <f>[2]BD!BK21</f>
        <v>-</v>
      </c>
      <c r="BL24" s="608" t="str">
        <f>[2]BD!BL21</f>
        <v>-</v>
      </c>
      <c r="BM24" s="608" t="str">
        <f>[2]BD!BM21</f>
        <v>-</v>
      </c>
      <c r="BN24" s="608" t="str">
        <f>[2]BD!BN21</f>
        <v>-</v>
      </c>
      <c r="BO24" s="608" t="str">
        <f>[2]BD!BO21</f>
        <v>-</v>
      </c>
      <c r="BP24" s="611" t="str">
        <f>[2]BD!BP21</f>
        <v>-</v>
      </c>
      <c r="BQ24" s="609" t="str">
        <f>[2]BD!BQ21</f>
        <v>-</v>
      </c>
      <c r="BR24" s="662" t="str">
        <f>[2]BD!BR21</f>
        <v>-</v>
      </c>
      <c r="BS24" s="663" t="str">
        <f>[2]BD!BS21</f>
        <v>-</v>
      </c>
      <c r="BT24" s="608" t="str">
        <f>[2]BD!BT21</f>
        <v>-</v>
      </c>
      <c r="BU24" s="608" t="str">
        <f>[2]BD!BU21</f>
        <v>-</v>
      </c>
      <c r="BV24" s="608" t="str">
        <f>[2]BD!BV21</f>
        <v>-</v>
      </c>
      <c r="BW24" s="608" t="str">
        <f>[2]BD!BW21</f>
        <v>-</v>
      </c>
      <c r="BX24" s="608" t="str">
        <f>[2]BD!BX21</f>
        <v>-</v>
      </c>
      <c r="BY24" s="608" t="str">
        <f>[2]BD!BY21</f>
        <v>-</v>
      </c>
      <c r="BZ24" s="608" t="str">
        <f>[2]BD!BZ21</f>
        <v>-</v>
      </c>
      <c r="CA24" s="608" t="str">
        <f>[2]BD!CA21</f>
        <v>-</v>
      </c>
      <c r="CB24" s="653" t="str">
        <f>[2]BD!CB21</f>
        <v>-</v>
      </c>
      <c r="CC24" s="653" t="str">
        <f>[2]BD!CC21</f>
        <v>-</v>
      </c>
      <c r="CD24" s="608" t="str">
        <f>[2]BD!CD21</f>
        <v>-</v>
      </c>
      <c r="CE24" s="608" t="str">
        <f>[2]BD!CE21</f>
        <v>-</v>
      </c>
      <c r="CF24" s="970" t="str">
        <f>[2]BD!CF21</f>
        <v>-</v>
      </c>
      <c r="CG24" s="608" t="str">
        <f>[2]BD!CG21</f>
        <v>-</v>
      </c>
      <c r="CH24" s="608" t="str">
        <f>[2]BD!CH21</f>
        <v>-</v>
      </c>
      <c r="CI24" s="608" t="str">
        <f>[2]BD!CI21</f>
        <v>-</v>
      </c>
      <c r="CJ24" s="608" t="str">
        <f>[2]BD!CJ21</f>
        <v>-</v>
      </c>
      <c r="CK24" s="967" t="str">
        <f>[2]BD!CK21</f>
        <v>-</v>
      </c>
      <c r="CL24" s="608" t="str">
        <f>[2]BD!CL21</f>
        <v>-</v>
      </c>
      <c r="CM24" s="608" t="str">
        <f>[2]BD!CM21</f>
        <v>-</v>
      </c>
      <c r="CN24" s="653" t="str">
        <f>[2]BD!CN21</f>
        <v>-</v>
      </c>
      <c r="CO24" s="608" t="str">
        <f>[2]BD!CO21</f>
        <v>-</v>
      </c>
      <c r="CP24" s="608" t="str">
        <f>[2]BD!CP21</f>
        <v>-</v>
      </c>
      <c r="CQ24" s="653" t="str">
        <f>[2]BD!CQ21</f>
        <v>-</v>
      </c>
      <c r="CR24" s="653" t="str">
        <f>[2]BD!CR21</f>
        <v>-</v>
      </c>
      <c r="CS24" s="653" t="str">
        <f>[2]BD!CS21</f>
        <v>-</v>
      </c>
      <c r="CT24" s="656" t="str">
        <f>[2]BD!CT21</f>
        <v>-</v>
      </c>
      <c r="CU24" s="654" t="str">
        <f>[2]BD!CU21</f>
        <v>-</v>
      </c>
      <c r="CV24" s="651" t="str">
        <f>[2]BD!CV21</f>
        <v>-</v>
      </c>
      <c r="CW24" s="655" t="str">
        <f>[2]BD!CW21</f>
        <v>-</v>
      </c>
      <c r="CX24" s="653" t="str">
        <f>[2]BD!CX21</f>
        <v>-</v>
      </c>
      <c r="CY24" s="653" t="str">
        <f>[2]BD!CY21</f>
        <v>-</v>
      </c>
      <c r="CZ24" s="653" t="str">
        <f>[2]BD!CZ21</f>
        <v>-</v>
      </c>
      <c r="DA24" s="653" t="str">
        <f>[2]BD!DA21</f>
        <v>-</v>
      </c>
      <c r="DB24" s="653" t="str">
        <f>[2]BD!DB21</f>
        <v>-</v>
      </c>
      <c r="DC24" s="653" t="str">
        <f>[2]BD!DC21</f>
        <v>-</v>
      </c>
      <c r="DD24" s="653" t="str">
        <f>[2]BD!DD21</f>
        <v>-</v>
      </c>
      <c r="DE24" s="653" t="str">
        <f>[2]BD!DE21</f>
        <v>-</v>
      </c>
      <c r="DF24" s="653" t="str">
        <f>[2]BD!DF21</f>
        <v>-</v>
      </c>
      <c r="DG24" s="656" t="str">
        <f>[2]BD!DG21</f>
        <v>-</v>
      </c>
      <c r="DH24" s="656" t="str">
        <f>[2]BD!DH21</f>
        <v>-</v>
      </c>
      <c r="DI24" s="651" t="str">
        <f>[2]BD!DI21</f>
        <v>-</v>
      </c>
      <c r="DJ24" s="653" t="str">
        <f>[2]BD!DJ21</f>
        <v>-</v>
      </c>
      <c r="DK24" s="653" t="str">
        <f>[2]BD!DK21</f>
        <v>-</v>
      </c>
      <c r="DL24" s="653" t="str">
        <f>[2]BD!DL21</f>
        <v>-</v>
      </c>
      <c r="DM24" s="653" t="str">
        <f>[2]BD!DM21</f>
        <v>-</v>
      </c>
      <c r="DN24" s="653" t="str">
        <f>[2]BD!DN21</f>
        <v>-</v>
      </c>
      <c r="DO24" s="653" t="str">
        <f>[2]BD!DO21</f>
        <v>-</v>
      </c>
      <c r="DP24" s="653" t="str">
        <f>[2]BD!DP21</f>
        <v>-</v>
      </c>
      <c r="DQ24" s="656" t="str">
        <f>[2]BD!DQ21</f>
        <v>-</v>
      </c>
      <c r="DR24" s="654" t="str">
        <f>[2]BD!DR21</f>
        <v>-</v>
      </c>
      <c r="DS24" s="651" t="str">
        <f>[2]BD!DS21</f>
        <v>-</v>
      </c>
      <c r="DT24" s="653" t="str">
        <f>[2]BD!DT21</f>
        <v>-</v>
      </c>
      <c r="DU24" s="653" t="str">
        <f>[2]BD!DU21</f>
        <v>-</v>
      </c>
      <c r="DV24" s="653" t="str">
        <f>[2]BD!DV21</f>
        <v>-</v>
      </c>
      <c r="DW24" s="656" t="str">
        <f>[2]BD!DW21</f>
        <v>-</v>
      </c>
      <c r="DX24" s="654"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898</v>
      </c>
      <c r="FA24" s="383"/>
      <c r="FB24" s="379"/>
      <c r="FC24" s="292"/>
      <c r="FD24" s="292"/>
      <c r="FE24" s="292"/>
      <c r="FF24" s="292"/>
      <c r="FG24" s="292"/>
      <c r="FH24" s="292"/>
      <c r="FI24" s="292"/>
    </row>
    <row r="25" spans="1:172" ht="36.75" thickBot="1" x14ac:dyDescent="0.3">
      <c r="A25" s="667">
        <f>[2]BD!A22</f>
        <v>15</v>
      </c>
      <c r="B25" s="668" t="str">
        <f>[2]BD!B22</f>
        <v>Campo de Marte</v>
      </c>
      <c r="C25" s="668" t="str">
        <f>[2]BD!C22</f>
        <v>Programa de Desestatização</v>
      </c>
      <c r="D25" s="669" t="str">
        <f>[2]BD!D22</f>
        <v>-</v>
      </c>
      <c r="E25" s="669" t="str">
        <f>[2]BD!E22</f>
        <v>0 - PMI</v>
      </c>
      <c r="F25" s="669" t="str">
        <f>[2]BD!F22</f>
        <v>PMSP - SMDP/SPP</v>
      </c>
      <c r="G25" s="654" t="str">
        <f>[2]BD!G22</f>
        <v>nd</v>
      </c>
      <c r="H25" s="670" t="str">
        <f>[2]BD!H22</f>
        <v>7810.2018/0000070-0</v>
      </c>
      <c r="I25" s="671" t="str">
        <f>[2]BD!I22</f>
        <v>SEP</v>
      </c>
      <c r="J25" s="667" t="str">
        <f>[2]BD!J22</f>
        <v>Em prospecção</v>
      </c>
      <c r="K25" s="672" t="str">
        <f>[2]BD!K22</f>
        <v>Não iniciado</v>
      </c>
      <c r="L25" s="673" t="str">
        <f>[2]BD!L22</f>
        <v>-</v>
      </c>
      <c r="M25" s="668" t="str">
        <f>[2]BD!M22</f>
        <v>-</v>
      </c>
      <c r="N25" s="668" t="str">
        <f>[2]BD!N22</f>
        <v>-</v>
      </c>
      <c r="O25" s="674" t="str">
        <f>[2]BD!O22</f>
        <v>-</v>
      </c>
      <c r="P25" s="668" t="str">
        <f>[2]BD!P22</f>
        <v>-</v>
      </c>
      <c r="Q25" s="668" t="str">
        <f>[2]BD!Q22</f>
        <v>-</v>
      </c>
      <c r="R25" s="668" t="str">
        <f>[2]BD!R22</f>
        <v>-</v>
      </c>
      <c r="S25" s="668" t="str">
        <f>[2]BD!S22</f>
        <v>-</v>
      </c>
      <c r="T25" s="668" t="str">
        <f>[2]BD!T22</f>
        <v>-</v>
      </c>
      <c r="U25" s="668" t="str">
        <f>[2]BD!U22</f>
        <v>-</v>
      </c>
      <c r="V25" s="668" t="str">
        <f>[2]BD!V22</f>
        <v>-</v>
      </c>
      <c r="W25" s="675" t="str">
        <f>[2]BD!W22</f>
        <v>-</v>
      </c>
      <c r="X25" s="673" t="str">
        <f>[2]BD!X22</f>
        <v>-</v>
      </c>
      <c r="Y25" s="676" t="str">
        <f>[2]BD!Y22</f>
        <v>-</v>
      </c>
      <c r="Z25" s="669" t="str">
        <f>[2]BD!Z22</f>
        <v>-</v>
      </c>
      <c r="AA25" s="669" t="str">
        <f>[2]BD!AA22</f>
        <v>-</v>
      </c>
      <c r="AB25" s="669" t="str">
        <f>[2]BD!AB22</f>
        <v>-</v>
      </c>
      <c r="AC25" s="634" t="str">
        <f>[2]BD!AC22</f>
        <v>-</v>
      </c>
      <c r="AD25" s="634" t="str">
        <f>[2]BD!AD22</f>
        <v>-</v>
      </c>
      <c r="AE25" s="669" t="str">
        <f>[2]BD!AE22</f>
        <v>-</v>
      </c>
      <c r="AF25" s="669" t="str">
        <f>[2]BD!AF22</f>
        <v>-</v>
      </c>
      <c r="AG25" s="669" t="str">
        <f>[2]BD!AG22</f>
        <v>-</v>
      </c>
      <c r="AH25" s="669" t="str">
        <f>[2]BD!AH22</f>
        <v>-</v>
      </c>
      <c r="AI25" s="669" t="str">
        <f>[2]BD!AI22</f>
        <v>-</v>
      </c>
      <c r="AJ25" s="669" t="str">
        <f>[2]BD!AJ22</f>
        <v>-</v>
      </c>
      <c r="AK25" s="669" t="str">
        <f>[2]BD!AK22</f>
        <v>-</v>
      </c>
      <c r="AL25" s="669" t="str">
        <f>[2]BD!AL22</f>
        <v>-</v>
      </c>
      <c r="AM25" s="669" t="str">
        <f>[2]BD!AM22</f>
        <v>-</v>
      </c>
      <c r="AN25" s="669" t="str">
        <f>[2]BD!AN22</f>
        <v>-</v>
      </c>
      <c r="AO25" s="669" t="str">
        <f>[2]BD!AO22</f>
        <v>-</v>
      </c>
      <c r="AP25" s="669" t="str">
        <f>[2]BD!AP22</f>
        <v>-</v>
      </c>
      <c r="AQ25" s="671" t="str">
        <f>[2]BD!AQ22</f>
        <v>-</v>
      </c>
      <c r="AR25" s="677" t="str">
        <f>[2]BD!AR22</f>
        <v>-</v>
      </c>
      <c r="AS25" s="667" t="str">
        <f>[2]BD!AS22</f>
        <v>-</v>
      </c>
      <c r="AT25" s="676" t="str">
        <f>[2]BD!AT22</f>
        <v>-</v>
      </c>
      <c r="AU25" s="669" t="str">
        <f>[2]BD!AU22</f>
        <v>-</v>
      </c>
      <c r="AV25" s="669" t="str">
        <f>[2]BD!AV22</f>
        <v>-</v>
      </c>
      <c r="AW25" s="669" t="str">
        <f>[2]BD!AW22</f>
        <v>-</v>
      </c>
      <c r="AX25" s="669" t="str">
        <f>[2]BD!AX22</f>
        <v>-</v>
      </c>
      <c r="AY25" s="669" t="str">
        <f>[2]BD!AY22</f>
        <v>-</v>
      </c>
      <c r="AZ25" s="669" t="str">
        <f>[2]BD!AZ22</f>
        <v>-</v>
      </c>
      <c r="BA25" s="669" t="str">
        <f>[2]BD!BA22</f>
        <v>-</v>
      </c>
      <c r="BB25" s="669" t="str">
        <f>[2]BD!BB22</f>
        <v>-</v>
      </c>
      <c r="BC25" s="669" t="str">
        <f>[2]BD!BC22</f>
        <v>-</v>
      </c>
      <c r="BD25" s="634" t="str">
        <f>[2]BD!BD22</f>
        <v>-</v>
      </c>
      <c r="BE25" s="678" t="str">
        <f>[2]BD!BE22</f>
        <v>-</v>
      </c>
      <c r="BF25" s="679" t="str">
        <f>[2]BD!BF22</f>
        <v>-</v>
      </c>
      <c r="BG25" s="680" t="str">
        <f>[2]BD!BG22</f>
        <v>-</v>
      </c>
      <c r="BH25" s="669" t="str">
        <f>[2]BD!BH22</f>
        <v>-</v>
      </c>
      <c r="BI25" s="634" t="str">
        <f>[2]BD!BI22</f>
        <v>-</v>
      </c>
      <c r="BJ25" s="634" t="str">
        <f>[2]BD!BJ22</f>
        <v>-</v>
      </c>
      <c r="BK25" s="634" t="str">
        <f>[2]BD!BK22</f>
        <v>-</v>
      </c>
      <c r="BL25" s="634" t="str">
        <f>[2]BD!BL22</f>
        <v>-</v>
      </c>
      <c r="BM25" s="634" t="str">
        <f>[2]BD!BM22</f>
        <v>-</v>
      </c>
      <c r="BN25" s="634" t="str">
        <f>[2]BD!BN22</f>
        <v>-</v>
      </c>
      <c r="BO25" s="634" t="str">
        <f>[2]BD!BO22</f>
        <v>-</v>
      </c>
      <c r="BP25" s="681" t="str">
        <f>[2]BD!BP22</f>
        <v>-</v>
      </c>
      <c r="BQ25" s="678" t="str">
        <f>[2]BD!BQ22</f>
        <v>-</v>
      </c>
      <c r="BR25" s="682" t="str">
        <f>[2]BD!BR22</f>
        <v>-</v>
      </c>
      <c r="BS25" s="683" t="str">
        <f>[2]BD!BS22</f>
        <v>-</v>
      </c>
      <c r="BT25" s="634" t="str">
        <f>[2]BD!BT22</f>
        <v>-</v>
      </c>
      <c r="BU25" s="634" t="str">
        <f>[2]BD!BU22</f>
        <v>-</v>
      </c>
      <c r="BV25" s="634" t="str">
        <f>[2]BD!BV22</f>
        <v>-</v>
      </c>
      <c r="BW25" s="634" t="str">
        <f>[2]BD!BW22</f>
        <v>-</v>
      </c>
      <c r="BX25" s="634" t="str">
        <f>[2]BD!BX22</f>
        <v>-</v>
      </c>
      <c r="BY25" s="634" t="str">
        <f>[2]BD!BY22</f>
        <v>-</v>
      </c>
      <c r="BZ25" s="634" t="str">
        <f>[2]BD!BZ22</f>
        <v>-</v>
      </c>
      <c r="CA25" s="634" t="str">
        <f>[2]BD!CA22</f>
        <v>-</v>
      </c>
      <c r="CB25" s="669" t="str">
        <f>[2]BD!CB22</f>
        <v>-</v>
      </c>
      <c r="CC25" s="669" t="str">
        <f>[2]BD!CC22</f>
        <v>-</v>
      </c>
      <c r="CD25" s="634" t="str">
        <f>[2]BD!CD22</f>
        <v>-</v>
      </c>
      <c r="CE25" s="634" t="str">
        <f>[2]BD!CE22</f>
        <v>-</v>
      </c>
      <c r="CF25" s="972" t="str">
        <f>[2]BD!CF22</f>
        <v>-</v>
      </c>
      <c r="CG25" s="634" t="str">
        <f>[2]BD!CG22</f>
        <v>-</v>
      </c>
      <c r="CH25" s="634" t="str">
        <f>[2]BD!CH22</f>
        <v>-</v>
      </c>
      <c r="CI25" s="634" t="str">
        <f>[2]BD!CI22</f>
        <v>-</v>
      </c>
      <c r="CJ25" s="634" t="str">
        <f>[2]BD!CJ22</f>
        <v>-</v>
      </c>
      <c r="CK25" s="969" t="str">
        <f>[2]BD!CK22</f>
        <v>-</v>
      </c>
      <c r="CL25" s="634" t="str">
        <f>[2]BD!CL22</f>
        <v>-</v>
      </c>
      <c r="CM25" s="634" t="str">
        <f>[2]BD!CM22</f>
        <v>-</v>
      </c>
      <c r="CN25" s="669" t="str">
        <f>[2]BD!CN22</f>
        <v>-</v>
      </c>
      <c r="CO25" s="634" t="str">
        <f>[2]BD!CO22</f>
        <v>-</v>
      </c>
      <c r="CP25" s="634" t="str">
        <f>[2]BD!CP22</f>
        <v>-</v>
      </c>
      <c r="CQ25" s="669" t="str">
        <f>[2]BD!CQ22</f>
        <v>-</v>
      </c>
      <c r="CR25" s="669" t="str">
        <f>[2]BD!CR22</f>
        <v>-</v>
      </c>
      <c r="CS25" s="669" t="str">
        <f>[2]BD!CS22</f>
        <v>-</v>
      </c>
      <c r="CT25" s="671" t="str">
        <f>[2]BD!CT22</f>
        <v>-</v>
      </c>
      <c r="CU25" s="672" t="str">
        <f>[2]BD!CU22</f>
        <v>-</v>
      </c>
      <c r="CV25" s="667" t="str">
        <f>[2]BD!CV22</f>
        <v>-</v>
      </c>
      <c r="CW25" s="676" t="str">
        <f>[2]BD!CW22</f>
        <v>-</v>
      </c>
      <c r="CX25" s="669" t="str">
        <f>[2]BD!CX22</f>
        <v>-</v>
      </c>
      <c r="CY25" s="669" t="str">
        <f>[2]BD!CY22</f>
        <v>-</v>
      </c>
      <c r="CZ25" s="669" t="str">
        <f>[2]BD!CZ22</f>
        <v>-</v>
      </c>
      <c r="DA25" s="669" t="str">
        <f>[2]BD!DA22</f>
        <v>-</v>
      </c>
      <c r="DB25" s="669" t="str">
        <f>[2]BD!DB22</f>
        <v>-</v>
      </c>
      <c r="DC25" s="669" t="str">
        <f>[2]BD!DC22</f>
        <v>-</v>
      </c>
      <c r="DD25" s="669" t="str">
        <f>[2]BD!DD22</f>
        <v>-</v>
      </c>
      <c r="DE25" s="669" t="str">
        <f>[2]BD!DE22</f>
        <v>-</v>
      </c>
      <c r="DF25" s="669" t="str">
        <f>[2]BD!DF22</f>
        <v>-</v>
      </c>
      <c r="DG25" s="671" t="str">
        <f>[2]BD!DG22</f>
        <v>-</v>
      </c>
      <c r="DH25" s="671" t="str">
        <f>[2]BD!DH22</f>
        <v>-</v>
      </c>
      <c r="DI25" s="667" t="str">
        <f>[2]BD!DI22</f>
        <v>-</v>
      </c>
      <c r="DJ25" s="669" t="str">
        <f>[2]BD!DJ22</f>
        <v>-</v>
      </c>
      <c r="DK25" s="669" t="str">
        <f>[2]BD!DK22</f>
        <v>-</v>
      </c>
      <c r="DL25" s="669" t="str">
        <f>[2]BD!DL22</f>
        <v>-</v>
      </c>
      <c r="DM25" s="669" t="str">
        <f>[2]BD!DM22</f>
        <v>-</v>
      </c>
      <c r="DN25" s="669" t="str">
        <f>[2]BD!DN22</f>
        <v>-</v>
      </c>
      <c r="DO25" s="669" t="str">
        <f>[2]BD!DO22</f>
        <v>-</v>
      </c>
      <c r="DP25" s="669" t="str">
        <f>[2]BD!DP22</f>
        <v>-</v>
      </c>
      <c r="DQ25" s="671" t="str">
        <f>[2]BD!DQ22</f>
        <v>-</v>
      </c>
      <c r="DR25" s="672" t="str">
        <f>[2]BD!DR22</f>
        <v>-</v>
      </c>
      <c r="DS25" s="667" t="str">
        <f>[2]BD!DS22</f>
        <v>-</v>
      </c>
      <c r="DT25" s="669" t="str">
        <f>[2]BD!DT22</f>
        <v>-</v>
      </c>
      <c r="DU25" s="669" t="str">
        <f>[2]BD!DU22</f>
        <v>-</v>
      </c>
      <c r="DV25" s="669" t="str">
        <f>[2]BD!DV22</f>
        <v>-</v>
      </c>
      <c r="DW25" s="671" t="str">
        <f>[2]BD!DW22</f>
        <v>-</v>
      </c>
      <c r="DX25" s="672"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6" t="str">
        <f>[2]BD!EG22</f>
        <v>-</v>
      </c>
      <c r="EH25" s="302" t="str">
        <f>[2]BD!EH22</f>
        <v>-</v>
      </c>
      <c r="EI25" s="302" t="str">
        <f>[2]BD!EI22</f>
        <v>-</v>
      </c>
      <c r="EJ25" s="307"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920</v>
      </c>
      <c r="FA25" s="383"/>
      <c r="FB25" s="379"/>
      <c r="FC25" s="292"/>
      <c r="FD25" s="292"/>
      <c r="FE25" s="292"/>
      <c r="FF25" s="292"/>
      <c r="FG25" s="292"/>
      <c r="FH25" s="292"/>
      <c r="FI25" s="292"/>
    </row>
    <row r="26" spans="1:172" s="292" customFormat="1" ht="40.5" customHeight="1" x14ac:dyDescent="0.25">
      <c r="A26" s="525">
        <f>[2]BD!A23</f>
        <v>16</v>
      </c>
      <c r="B26" s="15" t="str">
        <f>[2]BD!B23</f>
        <v>Bairros Tamanduateí</v>
      </c>
      <c r="C26" s="543" t="str">
        <f>[2]BD!C23</f>
        <v>PDE - Artigo 76</v>
      </c>
      <c r="D26" s="543" t="str">
        <f>[2]BD!D23</f>
        <v>Pública</v>
      </c>
      <c r="E26" s="542">
        <f>[2]BD!E23</f>
        <v>0</v>
      </c>
      <c r="F26" s="543" t="str">
        <f>[2]BD!F23</f>
        <v>PMSP - SMUL</v>
      </c>
      <c r="G26" s="544" t="str">
        <f>[2]BD!G23</f>
        <v>Lei</v>
      </c>
      <c r="H26" s="553" t="str">
        <f>[2]BD!H23</f>
        <v>2015-0.230.695-2</v>
      </c>
      <c r="I26" s="546" t="str">
        <f>[2]BD!I23</f>
        <v>SDE</v>
      </c>
      <c r="J26" s="547" t="str">
        <f>[2]BD!J23</f>
        <v>Em tratativa na CMSP</v>
      </c>
      <c r="K26" s="548" t="str">
        <f>[2]BD!K23</f>
        <v>Encaminhamento jurídico</v>
      </c>
      <c r="L26" s="563" t="str">
        <f>[2]BD!L23</f>
        <v>NA</v>
      </c>
      <c r="M26" s="543" t="str">
        <f>[2]BD!M23</f>
        <v>NA</v>
      </c>
      <c r="N26" s="555">
        <f>[2]BD!N23</f>
        <v>2015</v>
      </c>
      <c r="O26" s="554" t="str">
        <f>[2]BD!O23</f>
        <v>NA</v>
      </c>
      <c r="P26" s="543" t="str">
        <f>[2]BD!P23</f>
        <v>NA</v>
      </c>
      <c r="Q26" s="543" t="str">
        <f>[2]BD!Q23</f>
        <v>NA</v>
      </c>
      <c r="R26" s="543" t="str">
        <f>[2]BD!R23</f>
        <v>NA</v>
      </c>
      <c r="S26" s="562" t="str">
        <f>[2]BD!S23</f>
        <v>NA</v>
      </c>
      <c r="T26" s="976" t="str">
        <f>[2]BD!T23</f>
        <v>NA</v>
      </c>
      <c r="U26" s="543" t="str">
        <f>[2]BD!U23</f>
        <v>NA</v>
      </c>
      <c r="V26" s="543" t="str">
        <f>[2]BD!V23</f>
        <v>NA</v>
      </c>
      <c r="W26" s="546" t="str">
        <f>[2]BD!W23</f>
        <v>NA</v>
      </c>
      <c r="X26" s="570" t="str">
        <f>[2]BD!X23</f>
        <v>NA</v>
      </c>
      <c r="Y26" s="553" t="str">
        <f>[2]BD!Y23</f>
        <v>NA</v>
      </c>
      <c r="Z26" s="543" t="str">
        <f>[2]BD!Z23</f>
        <v>CMH, CADES</v>
      </c>
      <c r="AA26" s="543" t="str">
        <f>[2]BD!AA23</f>
        <v>Movimento de moradia, associação comercial, CADES, associações de moradores</v>
      </c>
      <c r="AB26" s="589" t="str">
        <f>[2]BD!AB23</f>
        <v>NA</v>
      </c>
      <c r="AC26" s="543" t="str">
        <f>[2]BD!AC23</f>
        <v>NA</v>
      </c>
      <c r="AD26" s="543" t="str">
        <f>[2]BD!AD23</f>
        <v>NA</v>
      </c>
      <c r="AE26" s="589" t="str">
        <f>[2]BD!AE23</f>
        <v>NA</v>
      </c>
      <c r="AF26" s="589" t="str">
        <f>[2]BD!AF23</f>
        <v>NA</v>
      </c>
      <c r="AG26" s="543" t="str">
        <f>[2]BD!AG23</f>
        <v>NA</v>
      </c>
      <c r="AH26" s="978" t="str">
        <f>[2]BD!AH23</f>
        <v>NA</v>
      </c>
      <c r="AI26" s="543" t="str">
        <f>[2]BD!AI23</f>
        <v xml:space="preserve">Reuniões bilaterais com segmentos sociedade civil, audiências públicas (Estudo de Impacto Ambiental EIA-RIMA) </v>
      </c>
      <c r="AJ26" s="543" t="str">
        <f>[2]BD!AJ23</f>
        <v>NA</v>
      </c>
      <c r="AK26" s="543">
        <f>[2]BD!AK23</f>
        <v>41760</v>
      </c>
      <c r="AL26" s="543">
        <f>[2]BD!AL23</f>
        <v>41973</v>
      </c>
      <c r="AM26" s="543" t="str">
        <f>[2]BD!AM23</f>
        <v>NA</v>
      </c>
      <c r="AN26" s="543" t="str">
        <f>[2]BD!AN23</f>
        <v>NA</v>
      </c>
      <c r="AO26" s="562" t="str">
        <f>[2]BD!AO23</f>
        <v>NA</v>
      </c>
      <c r="AP26" s="543" t="str">
        <f>[2]BD!AP23</f>
        <v>NA</v>
      </c>
      <c r="AQ26" s="600" t="str">
        <f>[2]BD!AQ23</f>
        <v>NA</v>
      </c>
      <c r="AR26" s="556" t="str">
        <f>[2]BD!AR23</f>
        <v>NA</v>
      </c>
      <c r="AS26" s="583" t="str">
        <f>[2]BD!AS23</f>
        <v>NA</v>
      </c>
      <c r="AT26" s="584" t="str">
        <f>[2]BD!AT23</f>
        <v>NA</v>
      </c>
      <c r="AU26" s="585" t="str">
        <f>[2]BD!AU23</f>
        <v>NA</v>
      </c>
      <c r="AV26" s="585" t="str">
        <f>[2]BD!AV23</f>
        <v>NA</v>
      </c>
      <c r="AW26" s="585" t="str">
        <f>[2]BD!AW23</f>
        <v>NA</v>
      </c>
      <c r="AX26" s="585" t="str">
        <f>[2]BD!AX23</f>
        <v>NA</v>
      </c>
      <c r="AY26" s="585" t="str">
        <f>[2]BD!AY23</f>
        <v>NA</v>
      </c>
      <c r="AZ26" s="585" t="str">
        <f>[2]BD!AZ23</f>
        <v>NA</v>
      </c>
      <c r="BA26" s="585" t="str">
        <f>[2]BD!BA23</f>
        <v>NA</v>
      </c>
      <c r="BB26" s="585" t="str">
        <f>[2]BD!BB23</f>
        <v>NA</v>
      </c>
      <c r="BC26" s="562" t="str">
        <f>[2]BD!BC23</f>
        <v>NA</v>
      </c>
      <c r="BD26" s="543" t="str">
        <f>[2]BD!BD23</f>
        <v>NA</v>
      </c>
      <c r="BE26" s="544" t="str">
        <f>[2]BD!BE23</f>
        <v>NA</v>
      </c>
      <c r="BF26" s="570">
        <f>[2]BD!BF23</f>
        <v>43435</v>
      </c>
      <c r="BG26" s="553" t="str">
        <f>[2]BD!BG23</f>
        <v>NA</v>
      </c>
      <c r="BH26" s="562" t="str">
        <f>[2]BD!BH23</f>
        <v>NA</v>
      </c>
      <c r="BI26" s="543" t="str">
        <f>[2]BD!BI23</f>
        <v>NA</v>
      </c>
      <c r="BJ26" s="543" t="str">
        <f>[2]BD!BJ23</f>
        <v>NA</v>
      </c>
      <c r="BK26" s="543" t="str">
        <f>[2]BD!BK23</f>
        <v>NA</v>
      </c>
      <c r="BL26" s="543" t="str">
        <f>[2]BD!BL23</f>
        <v>NA</v>
      </c>
      <c r="BM26" s="543" t="str">
        <f>[2]BD!BM23</f>
        <v>NA</v>
      </c>
      <c r="BN26" s="543" t="str">
        <f>[2]BD!BN23</f>
        <v>NA</v>
      </c>
      <c r="BO26" s="543" t="str">
        <f>[2]BD!BO23</f>
        <v>NA</v>
      </c>
      <c r="BP26" s="546" t="str">
        <f>[2]BD!BP23</f>
        <v>NA</v>
      </c>
      <c r="BQ26" s="544">
        <f>[2]BD!BQ23</f>
        <v>42185</v>
      </c>
      <c r="BR26" s="586">
        <f>[2]BD!BR23</f>
        <v>42186</v>
      </c>
      <c r="BS26" s="592" t="str">
        <f>[2]BD!BS23</f>
        <v>NA</v>
      </c>
      <c r="BT26" s="543" t="str">
        <f>[2]BD!BT23</f>
        <v>NA</v>
      </c>
      <c r="BU26" s="701" t="str">
        <f>[2]BD!BU23</f>
        <v>NA</v>
      </c>
      <c r="BV26" s="543" t="str">
        <f>[2]BD!BV23</f>
        <v>NA</v>
      </c>
      <c r="BW26" s="543" t="str">
        <f>[2]BD!BW23</f>
        <v>NA</v>
      </c>
      <c r="BX26" s="701" t="str">
        <f>[2]BD!BX23</f>
        <v>NA</v>
      </c>
      <c r="BY26" s="701" t="str">
        <f>[2]BD!BY23</f>
        <v>NA</v>
      </c>
      <c r="BZ26" s="543" t="str">
        <f>[2]BD!BZ23</f>
        <v>NA</v>
      </c>
      <c r="CA26" s="543" t="str">
        <f>[2]BD!CA23</f>
        <v>NA</v>
      </c>
      <c r="CB26" s="976" t="str">
        <f>[2]BD!CB23</f>
        <v>NA</v>
      </c>
      <c r="CC26" s="976" t="str">
        <f>[2]BD!CC23</f>
        <v>NA</v>
      </c>
      <c r="CD26" s="543" t="str">
        <f>[2]BD!CD23</f>
        <v>NA</v>
      </c>
      <c r="CE26" s="543" t="str">
        <f>[2]BD!CE23</f>
        <v>NA</v>
      </c>
      <c r="CF26" s="970" t="str">
        <f>[2]BD!CF23</f>
        <v>NA</v>
      </c>
      <c r="CG26" s="698" t="str">
        <f>[2]BD!CG23</f>
        <v>URL</v>
      </c>
      <c r="CH26" s="698" t="str">
        <f>[2]BD!CH23</f>
        <v>encerrada</v>
      </c>
      <c r="CI26" s="543">
        <f>[2]BD!CI23</f>
        <v>42242</v>
      </c>
      <c r="CJ26" s="543">
        <f>[2]BD!CJ23</f>
        <v>42277</v>
      </c>
      <c r="CK26" s="967" t="str">
        <f>[2]BD!CK23</f>
        <v>SIM</v>
      </c>
      <c r="CL26" s="543" t="str">
        <f>[2]BD!CL23</f>
        <v>NA</v>
      </c>
      <c r="CM26" s="543" t="str">
        <f>[2]BD!CM23</f>
        <v>NA</v>
      </c>
      <c r="CN26" s="535" t="str">
        <f>[2]BD!CN23</f>
        <v>DOC 29/08/2015 fl.89</v>
      </c>
      <c r="CO26" s="543" t="str">
        <f>[2]BD!CO23</f>
        <v>encerradas</v>
      </c>
      <c r="CP26" s="543" t="str">
        <f>[2]BD!CP23</f>
        <v>14/09/2015 -  21/09/2015 -  08/09/2015</v>
      </c>
      <c r="CQ26" s="534" t="str">
        <f>[2]BD!CQ23</f>
        <v>PPT set/2015 e PPT nov/2015 (Devolutiva)</v>
      </c>
      <c r="CR26" s="534" t="str">
        <f>[2]BD!CR23</f>
        <v>Ata, Lista e contribuições presenciais</v>
      </c>
      <c r="CS26" s="585" t="str">
        <f>[2]BD!CS23</f>
        <v>NA</v>
      </c>
      <c r="CT26" s="622" t="str">
        <f>[2]BD!CT23</f>
        <v>NA</v>
      </c>
      <c r="CU26" s="623">
        <f>[2]BD!CU23</f>
        <v>42325</v>
      </c>
      <c r="CV26" s="583">
        <f>[2]BD!CV23</f>
        <v>42326</v>
      </c>
      <c r="CW26" s="584" t="str">
        <f>[2]BD!CW23</f>
        <v>NA</v>
      </c>
      <c r="CX26" s="585" t="str">
        <f>[2]BD!CX23</f>
        <v>NA</v>
      </c>
      <c r="CY26" s="585" t="str">
        <f>[2]BD!CY23</f>
        <v>Operação Urbana</v>
      </c>
      <c r="CZ26" s="562" t="str">
        <f>[2]BD!CZ23</f>
        <v>Lei</v>
      </c>
      <c r="DA26" s="585" t="str">
        <f>[2]BD!DA23</f>
        <v>NA</v>
      </c>
      <c r="DB26" s="585" t="str">
        <f>[2]BD!DB23</f>
        <v>NA</v>
      </c>
      <c r="DC26" s="585" t="str">
        <f>[2]BD!DC23</f>
        <v>NA</v>
      </c>
      <c r="DD26" s="585" t="str">
        <f>[2]BD!DD23</f>
        <v>NA</v>
      </c>
      <c r="DE26" s="585" t="str">
        <f>[2]BD!DE23</f>
        <v>NA</v>
      </c>
      <c r="DF26" s="585" t="str">
        <f>[2]BD!DF23</f>
        <v>NA</v>
      </c>
      <c r="DG26" s="600" t="str">
        <f>[2]BD!DG23</f>
        <v>NA</v>
      </c>
      <c r="DH26" s="622">
        <f>[2]BD!DH23</f>
        <v>42353</v>
      </c>
      <c r="DI26" s="583">
        <f>[2]BD!DI23</f>
        <v>42354</v>
      </c>
      <c r="DJ26" s="585" t="str">
        <f>[2]BD!DJ23</f>
        <v>NA</v>
      </c>
      <c r="DK26" s="585" t="str">
        <f>[2]BD!DK23</f>
        <v>NA</v>
      </c>
      <c r="DL26" s="585" t="str">
        <f>[2]BD!DL23</f>
        <v>NA</v>
      </c>
      <c r="DM26" s="585" t="str">
        <f>[2]BD!DM23</f>
        <v>NA</v>
      </c>
      <c r="DN26" s="562" t="str">
        <f>[2]BD!DN23</f>
        <v>NA</v>
      </c>
      <c r="DO26" s="647">
        <f>[2]BD!DO23</f>
        <v>42355</v>
      </c>
      <c r="DP26" s="403" t="str">
        <f>[2]BD!DP23</f>
        <v>PL enviado a CMSP (Ofício ATL 204/15)</v>
      </c>
      <c r="DQ26" s="405" t="str">
        <f>[2]BD!DQ23</f>
        <v>PL 723/2015</v>
      </c>
      <c r="DR26" s="623"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1640.66</v>
      </c>
      <c r="EH26" s="9">
        <f>[2]BD!EH23</f>
        <v>0</v>
      </c>
      <c r="EI26" s="4">
        <f>[2]BD!EI23</f>
        <v>0</v>
      </c>
      <c r="EJ26" s="285">
        <f>[2]BD!EJ23</f>
        <v>0</v>
      </c>
      <c r="EK26" s="4">
        <f>[2]BD!EK23</f>
        <v>0</v>
      </c>
      <c r="EL26" s="4" t="str">
        <f>[2]BD!EL23</f>
        <v>Operação Urbana</v>
      </c>
      <c r="EM26" s="4" t="str">
        <f>[2]BD!EM23</f>
        <v>Lei</v>
      </c>
      <c r="EN26" s="4" t="str">
        <f>[2]BD!EN23</f>
        <v>-</v>
      </c>
      <c r="EO26" s="4" t="str">
        <f>[2]BD!EO23</f>
        <v>-</v>
      </c>
      <c r="EP26" s="4" t="str">
        <f>[2]BD!EP23</f>
        <v>-</v>
      </c>
      <c r="EQ26" s="4" t="str">
        <f>[2]BD!EQ23</f>
        <v>-</v>
      </c>
      <c r="ER26" s="4" t="str">
        <f>[2]BD!ER23</f>
        <v>-</v>
      </c>
      <c r="ES26" s="4" t="str">
        <f>[2]BD!ES23</f>
        <v>-</v>
      </c>
      <c r="ET26" s="4" t="str">
        <f>[2]BD!ET23</f>
        <v>-</v>
      </c>
      <c r="EU26" s="4" t="str">
        <f>[2]BD!EU23</f>
        <v>-</v>
      </c>
      <c r="EV26" s="4" t="str">
        <f>[2]BD!EV23</f>
        <v>-</v>
      </c>
      <c r="EW26" s="5" t="str">
        <f>[2]BD!EW23</f>
        <v>-</v>
      </c>
      <c r="EX26" s="14">
        <v>7</v>
      </c>
      <c r="EY26" s="286"/>
      <c r="EZ26" s="287"/>
      <c r="FA26" s="383"/>
      <c r="FB26" s="379"/>
      <c r="FC26" s="14"/>
      <c r="FD26" s="14"/>
      <c r="FE26" s="14"/>
      <c r="FF26" s="14"/>
      <c r="FG26" s="14"/>
      <c r="FH26" s="14"/>
      <c r="FI26" s="14"/>
      <c r="FJ26" s="14"/>
      <c r="FK26" s="14"/>
      <c r="FL26" s="14"/>
      <c r="FM26" s="14"/>
      <c r="FN26" s="14"/>
      <c r="FO26" s="14"/>
      <c r="FP26" s="14"/>
    </row>
    <row r="27" spans="1:172" s="292" customFormat="1" ht="27.75" customHeight="1" x14ac:dyDescent="0.25">
      <c r="A27" s="525">
        <f>[2]BD!A24</f>
        <v>17</v>
      </c>
      <c r="B27" s="15" t="str">
        <f>[2]BD!B24</f>
        <v>PIU Terminal Capelinha</v>
      </c>
      <c r="C27" s="558" t="str">
        <f>[2]BD!C24</f>
        <v>Lei 16.211/2015 e 16.703/2017 (Concessão terminais)</v>
      </c>
      <c r="D27" s="543" t="str">
        <f>[2]BD!D24</f>
        <v>Pública</v>
      </c>
      <c r="E27" s="543" t="str">
        <f>[2]BD!E24</f>
        <v>PIU</v>
      </c>
      <c r="F27" s="543" t="str">
        <f>[2]BD!F24</f>
        <v>PMSP - SMDP/SPP e SMT</v>
      </c>
      <c r="G27" s="544" t="str">
        <f>[2]BD!G24</f>
        <v>Decretos</v>
      </c>
      <c r="H27" s="569" t="str">
        <f>[2]BD!H24</f>
        <v>7810.2018/0000075-0</v>
      </c>
      <c r="I27" s="564" t="str">
        <f>[2]BD!I24</f>
        <v>SDE</v>
      </c>
      <c r="J27" s="547" t="str">
        <f>[2]BD!J24</f>
        <v>Consolidação</v>
      </c>
      <c r="K27" s="548" t="str">
        <f>[2]BD!K24</f>
        <v>Em andamento</v>
      </c>
      <c r="L27" s="568" t="str">
        <f>[2]BD!L24</f>
        <v>Ofício</v>
      </c>
      <c r="M27" s="543" t="str">
        <f>[2]BD!M24</f>
        <v>-</v>
      </c>
      <c r="N27" s="555">
        <f>[2]BD!N24</f>
        <v>2017</v>
      </c>
      <c r="O27" s="554">
        <f>[2]BD!O24</f>
        <v>42767</v>
      </c>
      <c r="P27" s="543" t="str">
        <f>[2]BD!P24</f>
        <v>NA</v>
      </c>
      <c r="Q27" s="543" t="str">
        <f>[2]BD!Q24</f>
        <v>Aprovada</v>
      </c>
      <c r="R27" s="543" t="str">
        <f>[2]BD!R24</f>
        <v>Finalizado</v>
      </c>
      <c r="S27" s="562" t="str">
        <f>[2]BD!S24</f>
        <v>Aprovado</v>
      </c>
      <c r="T27" s="530" t="str">
        <f>[2]BD!T24</f>
        <v>Finalizada</v>
      </c>
      <c r="U27" s="543" t="str">
        <f>[2]BD!U24</f>
        <v>SDE/Rita</v>
      </c>
      <c r="V27" s="554">
        <f>[2]BD!V24</f>
        <v>43285</v>
      </c>
      <c r="W27" s="571">
        <f>[2]BD!W24</f>
        <v>42920</v>
      </c>
      <c r="X27" s="557">
        <f>[2]BD!X24</f>
        <v>42920</v>
      </c>
      <c r="Y27" s="553" t="str">
        <f>[2]BD!Y24</f>
        <v>SMDP</v>
      </c>
      <c r="Z27" s="543" t="str">
        <f>[2]BD!Z24</f>
        <v>NA</v>
      </c>
      <c r="AA27" s="543" t="str">
        <f>[2]BD!AA24</f>
        <v>NA</v>
      </c>
      <c r="AB27" s="593" t="str">
        <f>[2]BD!AB24</f>
        <v>NA</v>
      </c>
      <c r="AC27" s="543" t="str">
        <f>[2]BD!AC24</f>
        <v>NA</v>
      </c>
      <c r="AD27" s="543" t="str">
        <f>[2]BD!AD24</f>
        <v>NA</v>
      </c>
      <c r="AE27" s="593" t="str">
        <f>[2]BD!AE24</f>
        <v>NA</v>
      </c>
      <c r="AF27" s="593" t="str">
        <f>[2]BD!AF24</f>
        <v>NA</v>
      </c>
      <c r="AG27" s="543" t="str">
        <f>[2]BD!AG24</f>
        <v>Notícia</v>
      </c>
      <c r="AH27" s="526" t="str">
        <f>[2]BD!AH24</f>
        <v>Notícia</v>
      </c>
      <c r="AI27" s="543" t="str">
        <f>[2]BD!AI24</f>
        <v>Internet</v>
      </c>
      <c r="AJ27" s="543" t="str">
        <f>[2]BD!AJ24</f>
        <v>encerrada</v>
      </c>
      <c r="AK27" s="554">
        <f>[2]BD!AK24</f>
        <v>42920</v>
      </c>
      <c r="AL27" s="554">
        <f>[2]BD!AL24</f>
        <v>42940</v>
      </c>
      <c r="AM27" s="543" t="str">
        <f>[2]BD!AM24</f>
        <v>DDE/SPURB</v>
      </c>
      <c r="AN27" s="555">
        <f>[2]BD!AN24</f>
        <v>10</v>
      </c>
      <c r="AO27" s="526" t="str">
        <f>[2]BD!AO24</f>
        <v>SIM</v>
      </c>
      <c r="AP27" s="554" t="str">
        <f>[2]BD!AP24</f>
        <v>Aprovado</v>
      </c>
      <c r="AQ27" s="526" t="str">
        <f>[2]BD!AQ24</f>
        <v>SIM</v>
      </c>
      <c r="AR27" s="556">
        <f>[2]BD!AR24</f>
        <v>42977</v>
      </c>
      <c r="AS27" s="582" t="str">
        <f>[2]BD!AS24</f>
        <v>NA</v>
      </c>
      <c r="AT27" s="582" t="str">
        <f>[2]BD!AT24</f>
        <v>NA</v>
      </c>
      <c r="AU27" s="582" t="str">
        <f>[2]BD!AU24</f>
        <v>NA</v>
      </c>
      <c r="AV27" s="582" t="str">
        <f>[2]BD!AV24</f>
        <v>NA</v>
      </c>
      <c r="AW27" s="582" t="str">
        <f>[2]BD!AW24</f>
        <v>NA</v>
      </c>
      <c r="AX27" s="582" t="str">
        <f>[2]BD!AX24</f>
        <v>NA</v>
      </c>
      <c r="AY27" s="582" t="str">
        <f>[2]BD!AY24</f>
        <v>NA</v>
      </c>
      <c r="AZ27" s="582" t="str">
        <f>[2]BD!AZ24</f>
        <v>NA</v>
      </c>
      <c r="BA27" s="582" t="str">
        <f>[2]BD!BA24</f>
        <v>NA</v>
      </c>
      <c r="BB27" s="582" t="str">
        <f>[2]BD!BB24</f>
        <v>NA</v>
      </c>
      <c r="BC27" s="590" t="str">
        <f>[2]BD!BC24</f>
        <v>NA</v>
      </c>
      <c r="BD27" s="554" t="str">
        <f>[2]BD!BD24</f>
        <v>NA</v>
      </c>
      <c r="BE27" s="554" t="str">
        <f>[2]BD!BE24</f>
        <v>NA</v>
      </c>
      <c r="BF27" s="557">
        <f>[2]BD!BF24</f>
        <v>42979</v>
      </c>
      <c r="BG27" s="554" t="str">
        <f>[2]BD!BG24</f>
        <v>DDE-SPURB</v>
      </c>
      <c r="BH27" s="596">
        <f>[2]BD!BH24</f>
        <v>0</v>
      </c>
      <c r="BI27" s="554" t="str">
        <f>[2]BD!BI24</f>
        <v>Finalizada</v>
      </c>
      <c r="BJ27" s="550" t="str">
        <f>[2]BD!BJ24</f>
        <v>SMT/CET/SPTRANS, SMDP/SPP</v>
      </c>
      <c r="BK27" s="554" t="str">
        <f>[2]BD!BK24</f>
        <v>-</v>
      </c>
      <c r="BL27" s="554" t="str">
        <f>[2]BD!BL24</f>
        <v>NA</v>
      </c>
      <c r="BM27" s="554" t="str">
        <f>[2]BD!BM24</f>
        <v>NA</v>
      </c>
      <c r="BN27" s="543" t="str">
        <f>[2]BD!BN24</f>
        <v>Caderno e Minuta</v>
      </c>
      <c r="BO27" s="554" t="str">
        <f>[2]BD!BO24</f>
        <v>Finalizado</v>
      </c>
      <c r="BP27" s="554" t="str">
        <f>[2]BD!BP24</f>
        <v>NA</v>
      </c>
      <c r="BQ27" s="560">
        <f>[2]BD!BQ24</f>
        <v>43215</v>
      </c>
      <c r="BR27" s="560">
        <f>[2]BD!BR24</f>
        <v>43215</v>
      </c>
      <c r="BS27" s="593" t="str">
        <f>[2]BD!BS24</f>
        <v>NA</v>
      </c>
      <c r="BT27" s="543" t="str">
        <f>[2]BD!BT24</f>
        <v>NA</v>
      </c>
      <c r="BU27" s="698" t="str">
        <f>[2]BD!BU24</f>
        <v>NA</v>
      </c>
      <c r="BV27" s="543" t="str">
        <f>[2]BD!BV24</f>
        <v>NA</v>
      </c>
      <c r="BW27" s="543" t="str">
        <f>[2]BD!BW24</f>
        <v>NA</v>
      </c>
      <c r="BX27" s="698" t="str">
        <f>[2]BD!BX24</f>
        <v>NA</v>
      </c>
      <c r="BY27" s="698" t="str">
        <f>[2]BD!BY24</f>
        <v>NA</v>
      </c>
      <c r="BZ27" s="543" t="str">
        <f>[2]BD!BZ24</f>
        <v>NA</v>
      </c>
      <c r="CA27" s="554" t="str">
        <f>[2]BD!CA24</f>
        <v>Internet</v>
      </c>
      <c r="CB27" s="528" t="str">
        <f>[2]BD!CB24</f>
        <v>URL</v>
      </c>
      <c r="CC27" s="526" t="str">
        <f>[2]BD!CC24</f>
        <v>encerrada</v>
      </c>
      <c r="CD27" s="554">
        <f>[2]BD!CD24</f>
        <v>43215</v>
      </c>
      <c r="CE27" s="554">
        <f>[2]BD!CE24</f>
        <v>43235</v>
      </c>
      <c r="CF27" s="973" t="str">
        <f>[2]BD!CF24</f>
        <v>Não publicado</v>
      </c>
      <c r="CG27" s="536" t="str">
        <f>[2]BD!CG24</f>
        <v>NA</v>
      </c>
      <c r="CH27" s="536" t="str">
        <f>[2]BD!CH24</f>
        <v>NA</v>
      </c>
      <c r="CI27" s="543" t="str">
        <f>[2]BD!CI24</f>
        <v>NA</v>
      </c>
      <c r="CJ27" s="543" t="str">
        <f>[2]BD!CJ24</f>
        <v>NA</v>
      </c>
      <c r="CK27" s="967" t="str">
        <f>[2]BD!CK24</f>
        <v>NA</v>
      </c>
      <c r="CL27" s="587" t="str">
        <f>[2]BD!CL24</f>
        <v>Avaliado</v>
      </c>
      <c r="CM27" s="543" t="str">
        <f>[2]BD!CM24</f>
        <v>-</v>
      </c>
      <c r="CN27" s="23" t="str">
        <f>[2]BD!CN24</f>
        <v>-</v>
      </c>
      <c r="CO27" s="543" t="str">
        <f>[2]BD!CO24</f>
        <v>-</v>
      </c>
      <c r="CP27" s="543" t="str">
        <f>[2]BD!CP24</f>
        <v>-</v>
      </c>
      <c r="CQ27" s="23" t="str">
        <f>[2]BD!CQ24</f>
        <v>-</v>
      </c>
      <c r="CR27" s="23" t="str">
        <f>[2]BD!CR24</f>
        <v>-</v>
      </c>
      <c r="CS27" s="585" t="str">
        <f>[2]BD!CS24</f>
        <v>-</v>
      </c>
      <c r="CT27" s="622" t="str">
        <f>[2]BD!CT24</f>
        <v>-</v>
      </c>
      <c r="CU27" s="623" t="str">
        <f>[2]BD!CU24</f>
        <v>-</v>
      </c>
      <c r="CV27" s="583" t="str">
        <f>[2]BD!CV24</f>
        <v>-</v>
      </c>
      <c r="CW27" s="584" t="str">
        <f>[2]BD!CW24</f>
        <v>-</v>
      </c>
      <c r="CX27" s="585" t="str">
        <f>[2]BD!CX24</f>
        <v>-</v>
      </c>
      <c r="CY27" s="585" t="str">
        <f>[2]BD!CY24</f>
        <v>-</v>
      </c>
      <c r="CZ27" s="23" t="str">
        <f>[2]BD!CZ24</f>
        <v>-</v>
      </c>
      <c r="DA27" s="585" t="str">
        <f>[2]BD!DA24</f>
        <v>-</v>
      </c>
      <c r="DB27" s="585" t="str">
        <f>[2]BD!DB24</f>
        <v>-</v>
      </c>
      <c r="DC27" s="585" t="str">
        <f>[2]BD!DC24</f>
        <v>-</v>
      </c>
      <c r="DD27" s="585" t="str">
        <f>[2]BD!DD24</f>
        <v>-</v>
      </c>
      <c r="DE27" s="585" t="str">
        <f>[2]BD!DE24</f>
        <v>-</v>
      </c>
      <c r="DF27" s="585" t="str">
        <f>[2]BD!DF24</f>
        <v>-</v>
      </c>
      <c r="DG27" s="52" t="str">
        <f>[2]BD!DG24</f>
        <v>-</v>
      </c>
      <c r="DH27" s="622" t="str">
        <f>[2]BD!DH24</f>
        <v>-</v>
      </c>
      <c r="DI27" s="583" t="str">
        <f>[2]BD!DI24</f>
        <v>-</v>
      </c>
      <c r="DJ27" s="585" t="str">
        <f>[2]BD!DJ24</f>
        <v>-</v>
      </c>
      <c r="DK27" s="585" t="str">
        <f>[2]BD!DK24</f>
        <v>-</v>
      </c>
      <c r="DL27" s="585" t="str">
        <f>[2]BD!DL24</f>
        <v>-</v>
      </c>
      <c r="DM27" s="585" t="str">
        <f>[2]BD!DM24</f>
        <v>-</v>
      </c>
      <c r="DN27" s="23" t="str">
        <f>[2]BD!DN24</f>
        <v>-</v>
      </c>
      <c r="DO27" s="585" t="str">
        <f>[2]BD!DO24</f>
        <v>-</v>
      </c>
      <c r="DP27" s="23" t="str">
        <f>[2]BD!DP24</f>
        <v>-</v>
      </c>
      <c r="DQ27" s="52" t="str">
        <f>[2]BD!DQ24</f>
        <v>-</v>
      </c>
      <c r="DR27" s="623" t="str">
        <f>[2]BD!DR24</f>
        <v>-</v>
      </c>
      <c r="DS27" s="25" t="str">
        <f>[2]BD!DS24</f>
        <v>-</v>
      </c>
      <c r="DT27" s="23" t="str">
        <f>[2]BD!DT24</f>
        <v>-</v>
      </c>
      <c r="DU27" s="23" t="str">
        <f>[2]BD!DU24</f>
        <v>-</v>
      </c>
      <c r="DV27" s="23" t="str">
        <f>[2]BD!DV24</f>
        <v>-</v>
      </c>
      <c r="DW27" s="52" t="str">
        <f>[2]BD!DW24</f>
        <v>-</v>
      </c>
      <c r="DX27" s="24" t="str">
        <f>[2]BD!DX24</f>
        <v>-</v>
      </c>
      <c r="DY27" s="3" t="str">
        <f>[2]BD!DY24</f>
        <v>PMD</v>
      </c>
      <c r="DZ27" s="503" t="str">
        <f>[2]BD!DZ24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91.96</v>
      </c>
      <c r="EH27" s="9" t="str">
        <f>[2]BD!EH24</f>
        <v>-</v>
      </c>
      <c r="EI27" s="4" t="str">
        <f>[2]BD!EI24</f>
        <v>-</v>
      </c>
      <c r="EJ27" s="285">
        <f>[2]BD!EJ24</f>
        <v>83000000</v>
      </c>
      <c r="EK27" s="4" t="str">
        <f>[2]BD!EK24</f>
        <v>AEL</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399"/>
      <c r="FB27" s="379"/>
      <c r="FC27" s="14"/>
      <c r="FD27" s="14"/>
      <c r="FE27" s="14"/>
      <c r="FF27" s="14"/>
      <c r="FG27" s="14"/>
      <c r="FH27" s="14"/>
      <c r="FI27" s="14"/>
    </row>
    <row r="28" spans="1:172" s="292" customFormat="1" ht="64.5" customHeight="1" x14ac:dyDescent="0.25">
      <c r="A28" s="525">
        <f>[2]BD!A25</f>
        <v>18</v>
      </c>
      <c r="B28" s="15" t="str">
        <f>[2]BD!B25</f>
        <v>PIU Terminal Campo Limpo</v>
      </c>
      <c r="C28" s="558" t="str">
        <f>[2]BD!C25</f>
        <v>Lei 16.211/2015 e 16.703/2017 (Concessão terminais)</v>
      </c>
      <c r="D28" s="543" t="str">
        <f>[2]BD!D25</f>
        <v>Pública</v>
      </c>
      <c r="E28" s="543" t="str">
        <f>[2]BD!E25</f>
        <v>PIU</v>
      </c>
      <c r="F28" s="543" t="str">
        <f>[2]BD!F25</f>
        <v>PMSP - SMDP/SPP e SMT</v>
      </c>
      <c r="G28" s="544" t="str">
        <f>[2]BD!G25</f>
        <v>Decretos</v>
      </c>
      <c r="H28" s="569" t="str">
        <f>[2]BD!H25</f>
        <v>7810.2018/0000075-0</v>
      </c>
      <c r="I28" s="564" t="str">
        <f>[2]BD!I25</f>
        <v>SDE</v>
      </c>
      <c r="J28" s="547" t="str">
        <f>[2]BD!J25</f>
        <v>Consolidação</v>
      </c>
      <c r="K28" s="548" t="str">
        <f>[2]BD!K25</f>
        <v>Em andamento</v>
      </c>
      <c r="L28" s="568" t="str">
        <f>[2]BD!L25</f>
        <v>Ofício</v>
      </c>
      <c r="M28" s="543" t="str">
        <f>[2]BD!M25</f>
        <v>-</v>
      </c>
      <c r="N28" s="555">
        <f>[2]BD!N25</f>
        <v>2017</v>
      </c>
      <c r="O28" s="554">
        <f>[2]BD!O25</f>
        <v>42767</v>
      </c>
      <c r="P28" s="543" t="str">
        <f>[2]BD!P25</f>
        <v>NA</v>
      </c>
      <c r="Q28" s="543" t="str">
        <f>[2]BD!Q25</f>
        <v>Aprovada</v>
      </c>
      <c r="R28" s="543" t="str">
        <f>[2]BD!R25</f>
        <v>Finalizado</v>
      </c>
      <c r="S28" s="562" t="str">
        <f>[2]BD!S25</f>
        <v>Aprovado</v>
      </c>
      <c r="T28" s="530" t="str">
        <f>[2]BD!T25</f>
        <v>Finalizada</v>
      </c>
      <c r="U28" s="543" t="str">
        <f>[2]BD!U25</f>
        <v>SDE/Rita</v>
      </c>
      <c r="V28" s="554">
        <f>[2]BD!V25</f>
        <v>43285</v>
      </c>
      <c r="W28" s="571">
        <f>[2]BD!W25</f>
        <v>42920</v>
      </c>
      <c r="X28" s="557">
        <f>[2]BD!X25</f>
        <v>42920</v>
      </c>
      <c r="Y28" s="553" t="str">
        <f>[2]BD!Y25</f>
        <v>SMDP</v>
      </c>
      <c r="Z28" s="543" t="str">
        <f>[2]BD!Z25</f>
        <v>NA</v>
      </c>
      <c r="AA28" s="543" t="str">
        <f>[2]BD!AA25</f>
        <v>NA</v>
      </c>
      <c r="AB28" s="593" t="str">
        <f>[2]BD!AB25</f>
        <v>NA</v>
      </c>
      <c r="AC28" s="543" t="str">
        <f>[2]BD!AC25</f>
        <v>NA</v>
      </c>
      <c r="AD28" s="543" t="str">
        <f>[2]BD!AD25</f>
        <v>NA</v>
      </c>
      <c r="AE28" s="593" t="str">
        <f>[2]BD!AE25</f>
        <v>NA</v>
      </c>
      <c r="AF28" s="593" t="str">
        <f>[2]BD!AF25</f>
        <v>NA</v>
      </c>
      <c r="AG28" s="543" t="str">
        <f>[2]BD!AG25</f>
        <v>Notícia</v>
      </c>
      <c r="AH28" s="526" t="str">
        <f>[2]BD!AH25</f>
        <v>Notícia</v>
      </c>
      <c r="AI28" s="543" t="str">
        <f>[2]BD!AI25</f>
        <v>Internet</v>
      </c>
      <c r="AJ28" s="543" t="str">
        <f>[2]BD!AJ25</f>
        <v>encerrada</v>
      </c>
      <c r="AK28" s="554">
        <f>[2]BD!AK25</f>
        <v>42920</v>
      </c>
      <c r="AL28" s="554">
        <f>[2]BD!AL25</f>
        <v>42940</v>
      </c>
      <c r="AM28" s="543" t="str">
        <f>[2]BD!AM25</f>
        <v>DDE/SPURB</v>
      </c>
      <c r="AN28" s="555">
        <f>[2]BD!AN25</f>
        <v>10</v>
      </c>
      <c r="AO28" s="526" t="str">
        <f>[2]BD!AO25</f>
        <v>SIM</v>
      </c>
      <c r="AP28" s="554" t="str">
        <f>[2]BD!AP25</f>
        <v>Aprovado</v>
      </c>
      <c r="AQ28" s="526" t="str">
        <f>[2]BD!AQ25</f>
        <v>SIM</v>
      </c>
      <c r="AR28" s="556">
        <f>[2]BD!AR25</f>
        <v>42977</v>
      </c>
      <c r="AS28" s="582" t="str">
        <f>[2]BD!AS25</f>
        <v>NA</v>
      </c>
      <c r="AT28" s="582" t="str">
        <f>[2]BD!AT25</f>
        <v>NA</v>
      </c>
      <c r="AU28" s="582" t="str">
        <f>[2]BD!AU25</f>
        <v>NA</v>
      </c>
      <c r="AV28" s="582" t="str">
        <f>[2]BD!AV25</f>
        <v>NA</v>
      </c>
      <c r="AW28" s="582" t="str">
        <f>[2]BD!AW25</f>
        <v>NA</v>
      </c>
      <c r="AX28" s="582" t="str">
        <f>[2]BD!AX25</f>
        <v>NA</v>
      </c>
      <c r="AY28" s="582" t="str">
        <f>[2]BD!AY25</f>
        <v>NA</v>
      </c>
      <c r="AZ28" s="582" t="str">
        <f>[2]BD!AZ25</f>
        <v>NA</v>
      </c>
      <c r="BA28" s="582" t="str">
        <f>[2]BD!BA25</f>
        <v>NA</v>
      </c>
      <c r="BB28" s="582" t="str">
        <f>[2]BD!BB25</f>
        <v>NA</v>
      </c>
      <c r="BC28" s="590" t="str">
        <f>[2]BD!BC25</f>
        <v>NA</v>
      </c>
      <c r="BD28" s="554" t="str">
        <f>[2]BD!BD25</f>
        <v>NA</v>
      </c>
      <c r="BE28" s="554" t="str">
        <f>[2]BD!BE25</f>
        <v>NA</v>
      </c>
      <c r="BF28" s="557">
        <f>[2]BD!BF25</f>
        <v>42979</v>
      </c>
      <c r="BG28" s="554" t="str">
        <f>[2]BD!BG25</f>
        <v>DDE-SPURB</v>
      </c>
      <c r="BH28" s="596">
        <f>[2]BD!BH25</f>
        <v>0</v>
      </c>
      <c r="BI28" s="554" t="str">
        <f>[2]BD!BI25</f>
        <v>Finalizada</v>
      </c>
      <c r="BJ28" s="550" t="str">
        <f>[2]BD!BJ25</f>
        <v>SMT/CET/SPTRANS, SMDP/SPP</v>
      </c>
      <c r="BK28" s="554" t="str">
        <f>[2]BD!BK25</f>
        <v>-</v>
      </c>
      <c r="BL28" s="554" t="str">
        <f>[2]BD!BL25</f>
        <v>NA</v>
      </c>
      <c r="BM28" s="554" t="str">
        <f>[2]BD!BM25</f>
        <v>NA</v>
      </c>
      <c r="BN28" s="543" t="str">
        <f>[2]BD!BN25</f>
        <v>Caderno e Minuta</v>
      </c>
      <c r="BO28" s="554" t="str">
        <f>[2]BD!BO25</f>
        <v>Finalizado</v>
      </c>
      <c r="BP28" s="554" t="str">
        <f>[2]BD!BP25</f>
        <v>NA</v>
      </c>
      <c r="BQ28" s="560">
        <f>[2]BD!BQ25</f>
        <v>43215</v>
      </c>
      <c r="BR28" s="560">
        <f>[2]BD!BR25</f>
        <v>43215</v>
      </c>
      <c r="BS28" s="593" t="str">
        <f>[2]BD!BS25</f>
        <v>NA</v>
      </c>
      <c r="BT28" s="543" t="str">
        <f>[2]BD!BT25</f>
        <v>NA</v>
      </c>
      <c r="BU28" s="698" t="str">
        <f>[2]BD!BU25</f>
        <v>NA</v>
      </c>
      <c r="BV28" s="543" t="str">
        <f>[2]BD!BV25</f>
        <v>NA</v>
      </c>
      <c r="BW28" s="543" t="str">
        <f>[2]BD!BW25</f>
        <v>NA</v>
      </c>
      <c r="BX28" s="698" t="str">
        <f>[2]BD!BX25</f>
        <v>NA</v>
      </c>
      <c r="BY28" s="698" t="str">
        <f>[2]BD!BY25</f>
        <v>NA</v>
      </c>
      <c r="BZ28" s="543" t="str">
        <f>[2]BD!BZ25</f>
        <v>NA</v>
      </c>
      <c r="CA28" s="554" t="str">
        <f>[2]BD!CA25</f>
        <v>Internet</v>
      </c>
      <c r="CB28" s="528" t="str">
        <f>[2]BD!CB25</f>
        <v>URL</v>
      </c>
      <c r="CC28" s="526" t="str">
        <f>[2]BD!CC25</f>
        <v>encerrada</v>
      </c>
      <c r="CD28" s="554">
        <f>[2]BD!CD25</f>
        <v>43215</v>
      </c>
      <c r="CE28" s="554">
        <f>[2]BD!CE25</f>
        <v>43235</v>
      </c>
      <c r="CF28" s="973" t="str">
        <f>[2]BD!CF25</f>
        <v>Não publicado</v>
      </c>
      <c r="CG28" s="536" t="str">
        <f>[2]BD!CG25</f>
        <v>NA</v>
      </c>
      <c r="CH28" s="536" t="str">
        <f>[2]BD!CH25</f>
        <v>NA</v>
      </c>
      <c r="CI28" s="543" t="str">
        <f>[2]BD!CI25</f>
        <v>NA</v>
      </c>
      <c r="CJ28" s="543" t="str">
        <f>[2]BD!CJ25</f>
        <v>NA</v>
      </c>
      <c r="CK28" s="967" t="str">
        <f>[2]BD!CK25</f>
        <v>NA</v>
      </c>
      <c r="CL28" s="587" t="str">
        <f>[2]BD!CL25</f>
        <v>Avaliado</v>
      </c>
      <c r="CM28" s="543" t="str">
        <f>[2]BD!CM25</f>
        <v>-</v>
      </c>
      <c r="CN28" s="23" t="str">
        <f>[2]BD!CN25</f>
        <v>-</v>
      </c>
      <c r="CO28" s="543" t="str">
        <f>[2]BD!CO25</f>
        <v>-</v>
      </c>
      <c r="CP28" s="543" t="str">
        <f>[2]BD!CP25</f>
        <v>-</v>
      </c>
      <c r="CQ28" s="23" t="str">
        <f>[2]BD!CQ25</f>
        <v>-</v>
      </c>
      <c r="CR28" s="23" t="str">
        <f>[2]BD!CR25</f>
        <v>-</v>
      </c>
      <c r="CS28" s="585" t="str">
        <f>[2]BD!CS25</f>
        <v>-</v>
      </c>
      <c r="CT28" s="622" t="str">
        <f>[2]BD!CT25</f>
        <v>-</v>
      </c>
      <c r="CU28" s="623" t="str">
        <f>[2]BD!CU25</f>
        <v>-</v>
      </c>
      <c r="CV28" s="583" t="str">
        <f>[2]BD!CV25</f>
        <v>-</v>
      </c>
      <c r="CW28" s="584" t="str">
        <f>[2]BD!CW25</f>
        <v>-</v>
      </c>
      <c r="CX28" s="585" t="str">
        <f>[2]BD!CX25</f>
        <v>-</v>
      </c>
      <c r="CY28" s="585" t="str">
        <f>[2]BD!CY25</f>
        <v>-</v>
      </c>
      <c r="CZ28" s="23" t="str">
        <f>[2]BD!CZ25</f>
        <v>-</v>
      </c>
      <c r="DA28" s="585" t="str">
        <f>[2]BD!DA25</f>
        <v>-</v>
      </c>
      <c r="DB28" s="585" t="str">
        <f>[2]BD!DB25</f>
        <v>-</v>
      </c>
      <c r="DC28" s="585" t="str">
        <f>[2]BD!DC25</f>
        <v>-</v>
      </c>
      <c r="DD28" s="585" t="str">
        <f>[2]BD!DD25</f>
        <v>-</v>
      </c>
      <c r="DE28" s="585" t="str">
        <f>[2]BD!DE25</f>
        <v>-</v>
      </c>
      <c r="DF28" s="585" t="str">
        <f>[2]BD!DF25</f>
        <v>-</v>
      </c>
      <c r="DG28" s="52" t="str">
        <f>[2]BD!DG25</f>
        <v>-</v>
      </c>
      <c r="DH28" s="622" t="str">
        <f>[2]BD!DH25</f>
        <v>-</v>
      </c>
      <c r="DI28" s="583" t="str">
        <f>[2]BD!DI25</f>
        <v>-</v>
      </c>
      <c r="DJ28" s="585" t="str">
        <f>[2]BD!DJ25</f>
        <v>-</v>
      </c>
      <c r="DK28" s="585" t="str">
        <f>[2]BD!DK25</f>
        <v>-</v>
      </c>
      <c r="DL28" s="585" t="str">
        <f>[2]BD!DL25</f>
        <v>-</v>
      </c>
      <c r="DM28" s="585" t="str">
        <f>[2]BD!DM25</f>
        <v>-</v>
      </c>
      <c r="DN28" s="23" t="str">
        <f>[2]BD!DN25</f>
        <v>-</v>
      </c>
      <c r="DO28" s="585" t="str">
        <f>[2]BD!DO25</f>
        <v>-</v>
      </c>
      <c r="DP28" s="23" t="str">
        <f>[2]BD!DP25</f>
        <v>-</v>
      </c>
      <c r="DQ28" s="52" t="str">
        <f>[2]BD!DQ25</f>
        <v>-</v>
      </c>
      <c r="DR28" s="623" t="str">
        <f>[2]BD!DR25</f>
        <v>-</v>
      </c>
      <c r="DS28" s="25" t="str">
        <f>[2]BD!DS25</f>
        <v>-</v>
      </c>
      <c r="DT28" s="23" t="str">
        <f>[2]BD!DT25</f>
        <v>-</v>
      </c>
      <c r="DU28" s="23" t="str">
        <f>[2]BD!DU25</f>
        <v>-</v>
      </c>
      <c r="DV28" s="23" t="str">
        <f>[2]BD!DV25</f>
        <v>-</v>
      </c>
      <c r="DW28" s="52" t="str">
        <f>[2]BD!DW25</f>
        <v>-</v>
      </c>
      <c r="DX28" s="24" t="str">
        <f>[2]BD!DX25</f>
        <v>-</v>
      </c>
      <c r="DY28" s="3" t="str">
        <f>[2]BD!DY25</f>
        <v>PMD</v>
      </c>
      <c r="DZ28" s="503" t="str">
        <f>[2]BD!DZ25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98.06</v>
      </c>
      <c r="EH28" s="9" t="str">
        <f>[2]BD!EH25</f>
        <v>-</v>
      </c>
      <c r="EI28" s="4" t="str">
        <f>[2]BD!EI25</f>
        <v>-</v>
      </c>
      <c r="EJ28" s="285">
        <f>[2]BD!EJ25</f>
        <v>135000000</v>
      </c>
      <c r="EK28" s="4" t="str">
        <f>[2]BD!EK25</f>
        <v>AEL</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399"/>
      <c r="FB28" s="379"/>
      <c r="FC28" s="14"/>
      <c r="FD28" s="14"/>
      <c r="FE28" s="14"/>
      <c r="FF28" s="14"/>
      <c r="FG28" s="14"/>
      <c r="FH28" s="14"/>
      <c r="FI28" s="14"/>
    </row>
    <row r="29" spans="1:172" ht="60.75" customHeight="1" x14ac:dyDescent="0.25">
      <c r="A29" s="525">
        <f>[2]BD!A26</f>
        <v>19</v>
      </c>
      <c r="B29" s="15" t="str">
        <f>[2]BD!B26</f>
        <v>PIU Terminal Princesa Isabel</v>
      </c>
      <c r="C29" s="558" t="str">
        <f>[2]BD!C26</f>
        <v>Lei 16.211/2015 e 16.703/2017 (Concessão terminais)</v>
      </c>
      <c r="D29" s="543" t="str">
        <f>[2]BD!D26</f>
        <v>Pública</v>
      </c>
      <c r="E29" s="543" t="str">
        <f>[2]BD!E26</f>
        <v>PIU</v>
      </c>
      <c r="F29" s="543" t="str">
        <f>[2]BD!F26</f>
        <v>PMSP - SMDP/SPP e SMT</v>
      </c>
      <c r="G29" s="544" t="str">
        <f>[2]BD!G26</f>
        <v>Decretos</v>
      </c>
      <c r="H29" s="569" t="str">
        <f>[2]BD!H26</f>
        <v>7810.2018/0000075-0 / 7810.2018/0000588-4 / 7810.2018/0000601-5 / 6071.2018/0000148-0 (SMDP - concessão)</v>
      </c>
      <c r="I29" s="564" t="str">
        <f>[2]BD!I26</f>
        <v>SDE</v>
      </c>
      <c r="J29" s="547" t="str">
        <f>[2]BD!J26</f>
        <v>Consolidado em Decreto</v>
      </c>
      <c r="K29" s="548" t="str">
        <f>[2]BD!K26</f>
        <v>Implantação</v>
      </c>
      <c r="L29" s="568" t="str">
        <f>[2]BD!L26</f>
        <v>Ofício</v>
      </c>
      <c r="M29" s="543" t="str">
        <f>[2]BD!M26</f>
        <v>-</v>
      </c>
      <c r="N29" s="555">
        <f>[2]BD!N26</f>
        <v>2017</v>
      </c>
      <c r="O29" s="554">
        <f>[2]BD!O26</f>
        <v>42767</v>
      </c>
      <c r="P29" s="543" t="str">
        <f>[2]BD!P26</f>
        <v>NA</v>
      </c>
      <c r="Q29" s="543" t="str">
        <f>[2]BD!Q26</f>
        <v>Aprovada</v>
      </c>
      <c r="R29" s="543" t="str">
        <f>[2]BD!R26</f>
        <v>Finalizado</v>
      </c>
      <c r="S29" s="562" t="str">
        <f>[2]BD!S26</f>
        <v>Aprovado</v>
      </c>
      <c r="T29" s="530" t="str">
        <f>[2]BD!T26</f>
        <v>Finalizada</v>
      </c>
      <c r="U29" s="543" t="str">
        <f>[2]BD!U26</f>
        <v>SDE/Rita</v>
      </c>
      <c r="V29" s="554">
        <f>[2]BD!V26</f>
        <v>43285</v>
      </c>
      <c r="W29" s="571">
        <f>[2]BD!W26</f>
        <v>42920</v>
      </c>
      <c r="X29" s="557">
        <f>[2]BD!X26</f>
        <v>42920</v>
      </c>
      <c r="Y29" s="553" t="str">
        <f>[2]BD!Y26</f>
        <v>SMDP</v>
      </c>
      <c r="Z29" s="543" t="str">
        <f>[2]BD!Z26</f>
        <v>NA</v>
      </c>
      <c r="AA29" s="543" t="str">
        <f>[2]BD!AA26</f>
        <v>NA</v>
      </c>
      <c r="AB29" s="593" t="str">
        <f>[2]BD!AB26</f>
        <v>NA</v>
      </c>
      <c r="AC29" s="543" t="str">
        <f>[2]BD!AC26</f>
        <v>NA</v>
      </c>
      <c r="AD29" s="543" t="str">
        <f>[2]BD!AD26</f>
        <v>NA</v>
      </c>
      <c r="AE29" s="593" t="str">
        <f>[2]BD!AE26</f>
        <v>NA</v>
      </c>
      <c r="AF29" s="593" t="str">
        <f>[2]BD!AF26</f>
        <v>NA</v>
      </c>
      <c r="AG29" s="543" t="str">
        <f>[2]BD!AG26</f>
        <v>Notícia</v>
      </c>
      <c r="AH29" s="526" t="str">
        <f>[2]BD!AH26</f>
        <v>Notícia</v>
      </c>
      <c r="AI29" s="543" t="str">
        <f>[2]BD!AI26</f>
        <v>Internet</v>
      </c>
      <c r="AJ29" s="543" t="str">
        <f>[2]BD!AJ26</f>
        <v>encerrada</v>
      </c>
      <c r="AK29" s="554">
        <f>[2]BD!AK26</f>
        <v>42920</v>
      </c>
      <c r="AL29" s="554">
        <f>[2]BD!AL26</f>
        <v>42940</v>
      </c>
      <c r="AM29" s="543" t="str">
        <f>[2]BD!AM26</f>
        <v>DDE/SPURB</v>
      </c>
      <c r="AN29" s="555">
        <f>[2]BD!AN26</f>
        <v>10</v>
      </c>
      <c r="AO29" s="526" t="str">
        <f>[2]BD!AO26</f>
        <v>SIM</v>
      </c>
      <c r="AP29" s="554" t="str">
        <f>[2]BD!AP26</f>
        <v>Aprovado</v>
      </c>
      <c r="AQ29" s="526" t="str">
        <f>[2]BD!AQ26</f>
        <v>SIM</v>
      </c>
      <c r="AR29" s="556">
        <f>[2]BD!AR26</f>
        <v>42977</v>
      </c>
      <c r="AS29" s="582" t="str">
        <f>[2]BD!AS26</f>
        <v>NA</v>
      </c>
      <c r="AT29" s="582" t="str">
        <f>[2]BD!AT26</f>
        <v>NA</v>
      </c>
      <c r="AU29" s="582" t="str">
        <f>[2]BD!AU26</f>
        <v>NA</v>
      </c>
      <c r="AV29" s="582" t="str">
        <f>[2]BD!AV26</f>
        <v>NA</v>
      </c>
      <c r="AW29" s="582" t="str">
        <f>[2]BD!AW26</f>
        <v>NA</v>
      </c>
      <c r="AX29" s="582" t="str">
        <f>[2]BD!AX26</f>
        <v>NA</v>
      </c>
      <c r="AY29" s="582" t="str">
        <f>[2]BD!AY26</f>
        <v>NA</v>
      </c>
      <c r="AZ29" s="582" t="str">
        <f>[2]BD!AZ26</f>
        <v>NA</v>
      </c>
      <c r="BA29" s="582" t="str">
        <f>[2]BD!BA26</f>
        <v>NA</v>
      </c>
      <c r="BB29" s="582" t="str">
        <f>[2]BD!BB26</f>
        <v>NA</v>
      </c>
      <c r="BC29" s="590" t="str">
        <f>[2]BD!BC26</f>
        <v>NA</v>
      </c>
      <c r="BD29" s="554" t="str">
        <f>[2]BD!BD26</f>
        <v>NA</v>
      </c>
      <c r="BE29" s="554" t="str">
        <f>[2]BD!BE26</f>
        <v>NA</v>
      </c>
      <c r="BF29" s="557">
        <f>[2]BD!BF26</f>
        <v>42979</v>
      </c>
      <c r="BG29" s="554" t="str">
        <f>[2]BD!BG26</f>
        <v>DDE-SPURB</v>
      </c>
      <c r="BH29" s="596">
        <f>[2]BD!BH26</f>
        <v>0</v>
      </c>
      <c r="BI29" s="554" t="str">
        <f>[2]BD!BI26</f>
        <v>Finalizada</v>
      </c>
      <c r="BJ29" s="550" t="str">
        <f>[2]BD!BJ26</f>
        <v>SMT/CET/SPTRANS, SMDP/SPP</v>
      </c>
      <c r="BK29" s="554" t="str">
        <f>[2]BD!BK26</f>
        <v>-</v>
      </c>
      <c r="BL29" s="554" t="str">
        <f>[2]BD!BL26</f>
        <v>NA</v>
      </c>
      <c r="BM29" s="554" t="str">
        <f>[2]BD!BM26</f>
        <v>NA</v>
      </c>
      <c r="BN29" s="543" t="str">
        <f>[2]BD!BN26</f>
        <v>Caderno e Minuta</v>
      </c>
      <c r="BO29" s="554" t="str">
        <f>[2]BD!BO26</f>
        <v>Finalizado</v>
      </c>
      <c r="BP29" s="554" t="str">
        <f>[2]BD!BP26</f>
        <v>NA</v>
      </c>
      <c r="BQ29" s="560">
        <f>[2]BD!BQ26</f>
        <v>43215</v>
      </c>
      <c r="BR29" s="560">
        <f>[2]BD!BR26</f>
        <v>43215</v>
      </c>
      <c r="BS29" s="593" t="str">
        <f>[2]BD!BS26</f>
        <v>NA</v>
      </c>
      <c r="BT29" s="543" t="str">
        <f>[2]BD!BT26</f>
        <v>NA</v>
      </c>
      <c r="BU29" s="698" t="str">
        <f>[2]BD!BU26</f>
        <v>NA</v>
      </c>
      <c r="BV29" s="543" t="str">
        <f>[2]BD!BV26</f>
        <v>NA</v>
      </c>
      <c r="BW29" s="543" t="str">
        <f>[2]BD!BW26</f>
        <v>NA</v>
      </c>
      <c r="BX29" s="698" t="str">
        <f>[2]BD!BX26</f>
        <v>NA</v>
      </c>
      <c r="BY29" s="698" t="str">
        <f>[2]BD!BY26</f>
        <v>NA</v>
      </c>
      <c r="BZ29" s="543" t="str">
        <f>[2]BD!BZ26</f>
        <v>NA</v>
      </c>
      <c r="CA29" s="554" t="str">
        <f>[2]BD!CA26</f>
        <v>Internet</v>
      </c>
      <c r="CB29" s="528" t="str">
        <f>[2]BD!CB26</f>
        <v>URL</v>
      </c>
      <c r="CC29" s="526" t="str">
        <f>[2]BD!CC26</f>
        <v>encerrada</v>
      </c>
      <c r="CD29" s="554">
        <f>[2]BD!CD26</f>
        <v>43215</v>
      </c>
      <c r="CE29" s="554">
        <f>[2]BD!CE26</f>
        <v>43235</v>
      </c>
      <c r="CF29" s="973" t="str">
        <f>[2]BD!CF26</f>
        <v>Não publicado</v>
      </c>
      <c r="CG29" s="536" t="str">
        <f>[2]BD!CG26</f>
        <v>NA</v>
      </c>
      <c r="CH29" s="536" t="str">
        <f>[2]BD!CH26</f>
        <v>NA</v>
      </c>
      <c r="CI29" s="543" t="str">
        <f>[2]BD!CI26</f>
        <v>NA</v>
      </c>
      <c r="CJ29" s="543" t="str">
        <f>[2]BD!CJ26</f>
        <v>NA</v>
      </c>
      <c r="CK29" s="967" t="str">
        <f>[2]BD!CK26</f>
        <v>NA</v>
      </c>
      <c r="CL29" s="587" t="str">
        <f>[2]BD!CL26</f>
        <v>Avaliado</v>
      </c>
      <c r="CM29" s="543" t="str">
        <f>[2]BD!CM26</f>
        <v>-</v>
      </c>
      <c r="CN29" s="23" t="str">
        <f>[2]BD!CN26</f>
        <v>-</v>
      </c>
      <c r="CO29" s="543" t="str">
        <f>[2]BD!CO26</f>
        <v>NA</v>
      </c>
      <c r="CP29" s="543" t="str">
        <f>[2]BD!CP26</f>
        <v>NA</v>
      </c>
      <c r="CQ29" s="23" t="str">
        <f>[2]BD!CQ26</f>
        <v>NA</v>
      </c>
      <c r="CR29" s="23" t="str">
        <f>[2]BD!CR26</f>
        <v>NA</v>
      </c>
      <c r="CS29" s="585" t="str">
        <f>[2]BD!CS26</f>
        <v>-</v>
      </c>
      <c r="CT29" s="622" t="str">
        <f>[2]BD!CT26</f>
        <v>-</v>
      </c>
      <c r="CU29" s="623">
        <f>[2]BD!CU26</f>
        <v>43314</v>
      </c>
      <c r="CV29" s="583">
        <f>[2]BD!CV26</f>
        <v>43315</v>
      </c>
      <c r="CW29" s="584" t="str">
        <f>[2]BD!CW26</f>
        <v>DDE/SPURB</v>
      </c>
      <c r="CX29" s="585" t="str">
        <f>[2]BD!CX26</f>
        <v>Encerrado</v>
      </c>
      <c r="CY29" s="585" t="str">
        <f>[2]BD!CY26</f>
        <v>Área de Estruturação Local - AEL-PI</v>
      </c>
      <c r="CZ29" s="23" t="str">
        <f>[2]BD!CZ26</f>
        <v>Decreto</v>
      </c>
      <c r="DA29" s="585" t="str">
        <f>[2]BD!DA26</f>
        <v>NA</v>
      </c>
      <c r="DB29" s="585" t="str">
        <f>[2]BD!DB26</f>
        <v>NA</v>
      </c>
      <c r="DC29" s="585" t="str">
        <f>[2]BD!DC26</f>
        <v>NA</v>
      </c>
      <c r="DD29" s="585" t="str">
        <f>[2]BD!DD26</f>
        <v>NA</v>
      </c>
      <c r="DE29" s="585" t="str">
        <f>[2]BD!DE26</f>
        <v>NA</v>
      </c>
      <c r="DF29" s="585" t="str">
        <f>[2]BD!DF26</f>
        <v>NA</v>
      </c>
      <c r="DG29" s="52" t="str">
        <f>[2]BD!DG26</f>
        <v>NA</v>
      </c>
      <c r="DH29" s="622">
        <f>[2]BD!DH26</f>
        <v>43319</v>
      </c>
      <c r="DI29" s="583">
        <f>[2]BD!DI26</f>
        <v>43320</v>
      </c>
      <c r="DJ29" s="585" t="str">
        <f>[2]BD!DJ26</f>
        <v>-</v>
      </c>
      <c r="DK29" s="585">
        <f>[2]BD!DK26</f>
        <v>43320</v>
      </c>
      <c r="DL29" s="585" t="str">
        <f>[2]BD!DL26</f>
        <v>ATL</v>
      </c>
      <c r="DM29" s="585" t="str">
        <f>[2]BD!DM26</f>
        <v>-</v>
      </c>
      <c r="DN29" s="23" t="str">
        <f>[2]BD!DN26</f>
        <v>-</v>
      </c>
      <c r="DO29" s="585">
        <f>[2]BD!DO26</f>
        <v>43329</v>
      </c>
      <c r="DP29" s="23" t="str">
        <f>[2]BD!DP26</f>
        <v>Decreto aprovado</v>
      </c>
      <c r="DQ29" s="52" t="str">
        <f>[2]BD!DQ26</f>
        <v>58.368/18</v>
      </c>
      <c r="DR29" s="623">
        <f>[2]BD!DR26</f>
        <v>43329</v>
      </c>
      <c r="DS29" s="25" t="str">
        <f>[2]BD!DS26</f>
        <v>-</v>
      </c>
      <c r="DT29" s="23" t="str">
        <f>[2]BD!DT26</f>
        <v>-</v>
      </c>
      <c r="DU29" s="23">
        <f>[2]BD!DU26</f>
        <v>43333</v>
      </c>
      <c r="DV29" s="23" t="str">
        <f>[2]BD!DV26</f>
        <v>SMDP</v>
      </c>
      <c r="DW29" s="52" t="str">
        <f>[2]BD!DW26</f>
        <v>Suspensão Edital de Concessão (SEI 6071.2018/0000148-0)
Republicação dos documentos do Edital de Concessão (17/10/2018)
SEI 6071.2018/0000148-0</v>
      </c>
      <c r="DX29" s="24" t="str">
        <f>[2]BD!DX26</f>
        <v>-</v>
      </c>
      <c r="DY29" s="3" t="str">
        <f>[2]BD!DY26</f>
        <v>PMD</v>
      </c>
      <c r="DZ29" s="503" t="str">
        <f>[2]BD!DZ26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98.07</v>
      </c>
      <c r="EH29" s="9" t="str">
        <f>[2]BD!EH26</f>
        <v>-</v>
      </c>
      <c r="EI29" s="4" t="str">
        <f>[2]BD!EI26</f>
        <v>-</v>
      </c>
      <c r="EJ29" s="285">
        <f>[2]BD!EJ26</f>
        <v>131935531</v>
      </c>
      <c r="EK29" s="4" t="str">
        <f>[2]BD!EK26</f>
        <v>AEL</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399"/>
      <c r="FB29" s="379"/>
      <c r="FC29" s="14"/>
      <c r="FD29" s="14"/>
      <c r="FE29" s="14"/>
      <c r="FF29" s="14"/>
      <c r="FG29" s="14"/>
      <c r="FH29" s="14"/>
      <c r="FI29" s="14"/>
      <c r="FJ29" s="292"/>
      <c r="FK29" s="292"/>
      <c r="FL29" s="292"/>
      <c r="FM29" s="292"/>
      <c r="FN29" s="292"/>
      <c r="FO29" s="292"/>
      <c r="FP29" s="292"/>
    </row>
    <row r="30" spans="1:172" x14ac:dyDescent="0.25">
      <c r="BI30" s="537"/>
      <c r="BJ30" s="537"/>
      <c r="BK30" s="537"/>
      <c r="BL30" s="537"/>
      <c r="BM30" s="537"/>
      <c r="BN30" s="537"/>
      <c r="BO30" s="537"/>
      <c r="BP30" s="537"/>
      <c r="BQ30" s="537"/>
      <c r="BR30" s="537"/>
      <c r="BT30" s="537"/>
      <c r="BU30" s="537"/>
      <c r="BV30" s="537"/>
      <c r="BW30" s="537"/>
      <c r="BX30" s="537"/>
      <c r="BY30" s="537"/>
      <c r="BZ30" s="537"/>
      <c r="CA30" s="537"/>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1002</v>
      </c>
      <c r="FA30" s="252"/>
    </row>
    <row r="31" spans="1:172" x14ac:dyDescent="0.25">
      <c r="A31" s="253" t="s">
        <v>239</v>
      </c>
      <c r="E31" s="413"/>
      <c r="BI31" s="537"/>
      <c r="BJ31" s="537"/>
      <c r="BK31" s="537"/>
      <c r="BL31" s="537"/>
      <c r="BM31" s="537"/>
      <c r="BN31" s="537"/>
      <c r="BO31" s="537"/>
      <c r="BP31" s="537"/>
      <c r="BQ31" s="537"/>
      <c r="BR31" s="537"/>
      <c r="BT31" s="537"/>
      <c r="BU31" s="537"/>
      <c r="BV31" s="537"/>
      <c r="BW31" s="537"/>
      <c r="BX31" s="537"/>
      <c r="BY31" s="537"/>
      <c r="BZ31" s="537"/>
      <c r="CA31" s="537"/>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x14ac:dyDescent="0.25">
      <c r="A32" s="688"/>
      <c r="B32" s="691" t="s">
        <v>1380</v>
      </c>
      <c r="BI32" s="537"/>
      <c r="BJ32" s="537"/>
      <c r="BK32" s="537"/>
      <c r="BL32" s="537"/>
      <c r="BM32" s="537"/>
      <c r="BN32" s="537"/>
      <c r="BO32" s="537"/>
      <c r="BP32" s="537"/>
      <c r="BQ32" s="537"/>
      <c r="BR32" s="537"/>
      <c r="BT32" s="537"/>
      <c r="BU32" s="537"/>
      <c r="BV32" s="537"/>
      <c r="BW32" s="537"/>
      <c r="BX32" s="537"/>
      <c r="BY32" s="537"/>
      <c r="BZ32" s="537"/>
      <c r="CA32" s="537"/>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x14ac:dyDescent="0.25">
      <c r="A33" s="689"/>
      <c r="B33" s="691" t="s">
        <v>1379</v>
      </c>
      <c r="BI33" s="537"/>
      <c r="BJ33" s="537"/>
      <c r="BK33" s="537"/>
      <c r="BL33" s="537"/>
      <c r="BM33" s="537"/>
      <c r="BN33" s="537"/>
      <c r="BO33" s="537"/>
      <c r="BP33" s="537"/>
      <c r="BQ33" s="537"/>
      <c r="BR33" s="537"/>
      <c r="BT33" s="537"/>
      <c r="BU33" s="537"/>
      <c r="BV33" s="537"/>
      <c r="BW33" s="537"/>
      <c r="BX33" s="537"/>
      <c r="BY33" s="537"/>
      <c r="BZ33" s="537"/>
      <c r="CA33" s="537"/>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x14ac:dyDescent="0.25">
      <c r="A34" s="356"/>
      <c r="B34" s="691" t="s">
        <v>1378</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x14ac:dyDescent="0.25">
      <c r="A35" s="690"/>
      <c r="B35" s="691" t="s">
        <v>1377</v>
      </c>
      <c r="EM35" s="14" t="str">
        <f>IF($J35=$EO$27,9,IF($J35=$EO$28,10,IF($J35=$EO$29,11,IFERROR(HLOOKUP([3]Resumo!$D$3,[3]Resumo!$D$3:$D$49,(ROW(35:35)-7)*3+2,FALSE),""))))</f>
        <v/>
      </c>
      <c r="EN35" s="286"/>
    </row>
    <row r="36" spans="1:159" s="252" customFormat="1" x14ac:dyDescent="0.25">
      <c r="A36" s="692" t="s">
        <v>1381</v>
      </c>
      <c r="B36" s="691" t="s">
        <v>1376</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0"/>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x14ac:dyDescent="0.25">
      <c r="A37" s="961"/>
      <c r="B37" s="691" t="s">
        <v>1592</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0"/>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x14ac:dyDescent="0.25">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0"/>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x14ac:dyDescent="0.25">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0"/>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x14ac:dyDescent="0.25">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0"/>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x14ac:dyDescent="0.25">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0"/>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x14ac:dyDescent="0.25">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0"/>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x14ac:dyDescent="0.25">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0"/>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x14ac:dyDescent="0.25">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8"/>
      <c r="CH44" s="308"/>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x14ac:dyDescent="0.25">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0"/>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x14ac:dyDescent="0.25">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0"/>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x14ac:dyDescent="0.25">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0"/>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x14ac:dyDescent="0.25">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0"/>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x14ac:dyDescent="0.25">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0"/>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x14ac:dyDescent="0.25">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0"/>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x14ac:dyDescent="0.25">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0"/>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x14ac:dyDescent="0.25">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0"/>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x14ac:dyDescent="0.25">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0"/>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x14ac:dyDescent="0.25">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0"/>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x14ac:dyDescent="0.25">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0"/>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x14ac:dyDescent="0.25">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0"/>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x14ac:dyDescent="0.25">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0"/>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x14ac:dyDescent="0.25">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0"/>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x14ac:dyDescent="0.25">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0"/>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x14ac:dyDescent="0.25">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0"/>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x14ac:dyDescent="0.25">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0"/>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x14ac:dyDescent="0.25">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0"/>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x14ac:dyDescent="0.25">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0"/>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x14ac:dyDescent="0.25">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0"/>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x14ac:dyDescent="0.25">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0"/>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x14ac:dyDescent="0.25">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0"/>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x14ac:dyDescent="0.25">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0"/>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x14ac:dyDescent="0.25">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0"/>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x14ac:dyDescent="0.25">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0"/>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x14ac:dyDescent="0.25">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0"/>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x14ac:dyDescent="0.25">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0"/>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x14ac:dyDescent="0.25">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0"/>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x14ac:dyDescent="0.25">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0"/>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x14ac:dyDescent="0.25">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0"/>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x14ac:dyDescent="0.25">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0"/>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x14ac:dyDescent="0.25">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0"/>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x14ac:dyDescent="0.25">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0"/>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x14ac:dyDescent="0.25">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0"/>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x14ac:dyDescent="0.25">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0"/>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x14ac:dyDescent="0.25">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0"/>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x14ac:dyDescent="0.25">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0"/>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x14ac:dyDescent="0.25">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0"/>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x14ac:dyDescent="0.25">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0"/>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x14ac:dyDescent="0.25">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0"/>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x14ac:dyDescent="0.25">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0"/>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x14ac:dyDescent="0.25">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0"/>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x14ac:dyDescent="0.25">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0"/>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x14ac:dyDescent="0.25">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0"/>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x14ac:dyDescent="0.25">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0"/>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x14ac:dyDescent="0.25">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0"/>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x14ac:dyDescent="0.25">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0"/>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x14ac:dyDescent="0.25">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0"/>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x14ac:dyDescent="0.25">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0"/>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x14ac:dyDescent="0.25">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0"/>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x14ac:dyDescent="0.25">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0"/>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x14ac:dyDescent="0.25">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0"/>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x14ac:dyDescent="0.25">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0"/>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x14ac:dyDescent="0.25">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0"/>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x14ac:dyDescent="0.25">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0"/>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x14ac:dyDescent="0.25">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0"/>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x14ac:dyDescent="0.25">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0"/>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x14ac:dyDescent="0.25">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0"/>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x14ac:dyDescent="0.25">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0"/>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x14ac:dyDescent="0.25">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0"/>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x14ac:dyDescent="0.25">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0"/>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x14ac:dyDescent="0.25">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0"/>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x14ac:dyDescent="0.25">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0"/>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x14ac:dyDescent="0.25">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0"/>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x14ac:dyDescent="0.25">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0"/>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x14ac:dyDescent="0.25">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0"/>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x14ac:dyDescent="0.25">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0"/>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BF7:BQ7"/>
    <mergeCell ref="BR7:CU7"/>
    <mergeCell ref="CV7:DH7"/>
    <mergeCell ref="DI7:DR7"/>
    <mergeCell ref="DS7:DX7"/>
    <mergeCell ref="DY7:EA7"/>
    <mergeCell ref="A5:B5"/>
    <mergeCell ref="A6:I6"/>
    <mergeCell ref="J6:DX6"/>
    <mergeCell ref="DY6:EW6"/>
    <mergeCell ref="A7:G7"/>
    <mergeCell ref="H7:I7"/>
    <mergeCell ref="J7:K7"/>
    <mergeCell ref="L7:W7"/>
    <mergeCell ref="X7:AR7"/>
    <mergeCell ref="AS7:BE7"/>
    <mergeCell ref="EB7:EF7"/>
    <mergeCell ref="EG7:EW7"/>
  </mergeCells>
  <conditionalFormatting sqref="B11:C29">
    <cfRule type="containsText" dxfId="657" priority="132" operator="containsText" text="PIU">
      <formula>NOT(ISERROR(SEARCH("PIU",B11)))</formula>
    </cfRule>
  </conditionalFormatting>
  <conditionalFormatting sqref="B10:C29">
    <cfRule type="containsText" dxfId="656"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tabColor rgb="FF92D050"/>
  </sheetPr>
  <dimension ref="A1:AE667"/>
  <sheetViews>
    <sheetView tabSelected="1" zoomScale="70" zoomScaleNormal="70" workbookViewId="0">
      <pane ySplit="1" topLeftCell="A101" activePane="bottomLeft" state="frozen"/>
      <selection pane="bottomLeft" activeCell="E668" sqref="E668"/>
    </sheetView>
  </sheetViews>
  <sheetFormatPr defaultRowHeight="15" x14ac:dyDescent="0.25"/>
  <cols>
    <col min="1" max="1" width="7" style="477" bestFit="1" customWidth="1"/>
    <col min="2" max="2" width="21" style="494" customWidth="1"/>
    <col min="3" max="4" width="8.85546875" style="481" customWidth="1"/>
    <col min="5" max="5" width="28.7109375" style="494" customWidth="1"/>
    <col min="6" max="6" width="8.5703125" style="481" customWidth="1"/>
    <col min="7" max="7" width="7.5703125" style="481" customWidth="1"/>
    <col min="8" max="8" width="73.5703125" style="494" customWidth="1"/>
    <col min="9" max="9" width="101.7109375" style="1076" customWidth="1"/>
    <col min="10" max="10" width="13.42578125" style="496" customWidth="1"/>
    <col min="11" max="11" width="20.140625" style="498" customWidth="1"/>
    <col min="12" max="12" width="16.140625" style="721" customWidth="1"/>
    <col min="13" max="13" width="12.42578125" style="521" customWidth="1"/>
    <col min="14" max="14" width="47.140625" bestFit="1" customWidth="1"/>
    <col min="15" max="15" width="12.140625" customWidth="1"/>
    <col min="32" max="16384" width="9.140625" style="239"/>
  </cols>
  <sheetData>
    <row r="1" spans="1:14" ht="15" customHeight="1" thickBot="1" x14ac:dyDescent="0.3">
      <c r="A1" s="479" t="s">
        <v>207</v>
      </c>
      <c r="B1" s="478" t="s">
        <v>142</v>
      </c>
      <c r="C1" s="527" t="s">
        <v>1370</v>
      </c>
      <c r="D1" s="474" t="s">
        <v>319</v>
      </c>
      <c r="E1" s="478" t="s">
        <v>1358</v>
      </c>
      <c r="F1" s="474" t="s">
        <v>1308</v>
      </c>
      <c r="G1" s="474" t="s">
        <v>1408</v>
      </c>
      <c r="H1" s="478" t="s">
        <v>320</v>
      </c>
      <c r="I1" s="1065" t="s">
        <v>321</v>
      </c>
      <c r="J1" s="495" t="s">
        <v>615</v>
      </c>
      <c r="K1" s="497"/>
      <c r="L1" s="723" t="s">
        <v>1048</v>
      </c>
      <c r="M1" s="510" t="s">
        <v>1331</v>
      </c>
      <c r="N1" s="495" t="s">
        <v>1924</v>
      </c>
    </row>
    <row r="2" spans="1:14" s="240" customFormat="1" ht="15" customHeight="1" x14ac:dyDescent="0.25">
      <c r="A2" s="475">
        <v>1</v>
      </c>
      <c r="B2" s="489" t="str">
        <f>VLOOKUP(A2,'Hiperlinks - refugo'!$B$11:$C$29,2,0)</f>
        <v>PIU Rio Branco</v>
      </c>
      <c r="C2" s="480">
        <v>34</v>
      </c>
      <c r="D2" s="480">
        <v>2</v>
      </c>
      <c r="E2" s="489" t="str">
        <f>VLOOKUP(D2,'Hiperlinks - refugo'!$B$34:$C$47,2,0)</f>
        <v>Consulta Pública Inicial</v>
      </c>
      <c r="F2" s="480"/>
      <c r="G2" s="480"/>
      <c r="H2" s="515" t="s">
        <v>1275</v>
      </c>
      <c r="I2" s="1066" t="s">
        <v>328</v>
      </c>
      <c r="J2" s="483">
        <v>2</v>
      </c>
      <c r="K2" s="490" t="str">
        <f>VLOOKUP(J2,'Hiperlinks - refugo'!$B$2:$C$9,2,0)</f>
        <v>Consulta Caderno</v>
      </c>
      <c r="L2" s="513" t="s">
        <v>1157</v>
      </c>
      <c r="M2" s="514">
        <f>$M$3</f>
        <v>43271</v>
      </c>
      <c r="N2"/>
    </row>
    <row r="3" spans="1:14" s="240" customFormat="1" ht="15" customHeight="1" x14ac:dyDescent="0.25">
      <c r="A3" s="475">
        <v>1</v>
      </c>
      <c r="B3" s="489" t="str">
        <f>VLOOKUP(A3,'Hiperlinks - refugo'!$B$11:$C$29,2,0)</f>
        <v>PIU Rio Branco</v>
      </c>
      <c r="C3" s="480">
        <v>20</v>
      </c>
      <c r="D3" s="480">
        <v>2</v>
      </c>
      <c r="E3" s="489" t="str">
        <f>VLOOKUP(D3,'Hiperlinks - refugo'!$B$34:$C$47,2,0)</f>
        <v>Consulta Pública Inicial</v>
      </c>
      <c r="F3" s="480"/>
      <c r="G3" s="480"/>
      <c r="H3" s="511" t="s">
        <v>217</v>
      </c>
      <c r="I3" s="1066" t="s">
        <v>323</v>
      </c>
      <c r="J3" s="483">
        <v>2</v>
      </c>
      <c r="K3" s="490" t="str">
        <f>VLOOKUP(J3,'Hiperlinks - refugo'!$B$2:$C$9,2,0)</f>
        <v>Consulta Caderno</v>
      </c>
      <c r="L3" s="513" t="s">
        <v>1157</v>
      </c>
      <c r="M3" s="514">
        <v>43271</v>
      </c>
      <c r="N3"/>
    </row>
    <row r="4" spans="1:14" s="240" customFormat="1" ht="15" customHeight="1" x14ac:dyDescent="0.25">
      <c r="A4" s="475">
        <v>1</v>
      </c>
      <c r="B4" s="489" t="str">
        <f>VLOOKUP(A4,'Hiperlinks - refugo'!$B$11:$C$29,2,0)</f>
        <v>PIU Rio Branco</v>
      </c>
      <c r="C4" s="480">
        <v>20</v>
      </c>
      <c r="D4" s="480">
        <v>2</v>
      </c>
      <c r="E4" s="489" t="str">
        <f>VLOOKUP(D4,'Hiperlinks - refugo'!$B$34:$C$47,2,0)</f>
        <v>Consulta Pública Inicial</v>
      </c>
      <c r="F4" s="480"/>
      <c r="G4" s="480"/>
      <c r="H4" s="515" t="s">
        <v>325</v>
      </c>
      <c r="I4" s="1066" t="s">
        <v>326</v>
      </c>
      <c r="J4" s="483">
        <v>2</v>
      </c>
      <c r="K4" s="490" t="str">
        <f>VLOOKUP(J4,'Hiperlinks - refugo'!$B$2:$C$9,2,0)</f>
        <v>Consulta Caderno</v>
      </c>
      <c r="L4" s="513" t="s">
        <v>1157</v>
      </c>
      <c r="M4" s="514">
        <f>$M$3</f>
        <v>43271</v>
      </c>
      <c r="N4"/>
    </row>
    <row r="5" spans="1:14" s="240" customFormat="1" ht="15" customHeight="1" x14ac:dyDescent="0.25">
      <c r="A5" s="475">
        <v>1</v>
      </c>
      <c r="B5" s="489" t="str">
        <f>VLOOKUP(A5,'Hiperlinks - refugo'!$B$11:$C$29,2,0)</f>
        <v>PIU Rio Branco</v>
      </c>
      <c r="C5" s="480">
        <v>20</v>
      </c>
      <c r="D5" s="480">
        <v>2</v>
      </c>
      <c r="E5" s="489" t="str">
        <f>VLOOKUP(D5,'Hiperlinks - refugo'!$B$34:$C$47,2,0)</f>
        <v>Consulta Pública Inicial</v>
      </c>
      <c r="F5" s="480"/>
      <c r="G5" s="480"/>
      <c r="H5" s="515" t="s">
        <v>1624</v>
      </c>
      <c r="I5" s="1066" t="s">
        <v>330</v>
      </c>
      <c r="J5" s="483">
        <v>2</v>
      </c>
      <c r="K5" s="490" t="str">
        <f>VLOOKUP(J5,'Hiperlinks - refugo'!$B$2:$C$9,2,0)</f>
        <v>Consulta Caderno</v>
      </c>
      <c r="L5" s="513" t="s">
        <v>1157</v>
      </c>
      <c r="M5" s="514">
        <f>$M$3</f>
        <v>43271</v>
      </c>
      <c r="N5"/>
    </row>
    <row r="6" spans="1:14" s="240" customFormat="1" ht="15" customHeight="1" x14ac:dyDescent="0.25">
      <c r="A6" s="475">
        <v>1</v>
      </c>
      <c r="B6" s="489" t="str">
        <f>VLOOKUP(A6,'Hiperlinks - refugo'!$B$11:$C$29,2,0)</f>
        <v>PIU Rio Branco</v>
      </c>
      <c r="C6" s="480">
        <v>41</v>
      </c>
      <c r="D6" s="480">
        <v>2</v>
      </c>
      <c r="E6" s="489" t="str">
        <f>VLOOKUP(D6,'Hiperlinks - refugo'!$B$34:$C$47,2,0)</f>
        <v>Consulta Pública Inicial</v>
      </c>
      <c r="F6" s="480"/>
      <c r="G6" s="480"/>
      <c r="H6" s="515" t="s">
        <v>331</v>
      </c>
      <c r="I6" s="1066" t="s">
        <v>332</v>
      </c>
      <c r="J6" s="483">
        <v>2</v>
      </c>
      <c r="K6" s="490" t="str">
        <f>VLOOKUP(J6,'Hiperlinks - refugo'!$B$2:$C$9,2,0)</f>
        <v>Consulta Caderno</v>
      </c>
      <c r="L6" s="513" t="s">
        <v>1157</v>
      </c>
      <c r="M6" s="514">
        <f>$M$3</f>
        <v>43271</v>
      </c>
      <c r="N6"/>
    </row>
    <row r="7" spans="1:14" s="240" customFormat="1" ht="15" customHeight="1" x14ac:dyDescent="0.25">
      <c r="A7" s="475" t="s">
        <v>1615</v>
      </c>
      <c r="B7" s="494" t="e">
        <f>VLOOKUP(A7,'Hiperlinks - refugo'!$B$11:$C$29,2,0)</f>
        <v>#N/A</v>
      </c>
      <c r="C7" s="481" t="s">
        <v>897</v>
      </c>
      <c r="D7" s="480">
        <v>100</v>
      </c>
      <c r="E7" s="489" t="e">
        <f>VLOOKUP(D7,'Hiperlinks - refugo'!$B$34:$C$47,2,0)</f>
        <v>#N/A</v>
      </c>
      <c r="F7" s="481"/>
      <c r="G7" s="481"/>
      <c r="H7" s="515" t="s">
        <v>1382</v>
      </c>
      <c r="I7" s="1067" t="s">
        <v>330</v>
      </c>
      <c r="J7" s="496" t="s">
        <v>145</v>
      </c>
      <c r="K7" s="490" t="e">
        <f>VLOOKUP(J7,'Hiperlinks - refugo'!$B$2:$C$9,2,0)</f>
        <v>#N/A</v>
      </c>
      <c r="L7" s="699" t="s">
        <v>1157</v>
      </c>
      <c r="M7" s="514">
        <v>43276</v>
      </c>
      <c r="N7"/>
    </row>
    <row r="8" spans="1:14" s="240" customFormat="1" ht="15" customHeight="1" x14ac:dyDescent="0.25">
      <c r="A8" s="475">
        <v>2</v>
      </c>
      <c r="B8" s="489" t="str">
        <f>VLOOKUP(A8,'Hiperlinks - refugo'!$B$11:$C$29,2,0)</f>
        <v>PIU Vila Leopoldina</v>
      </c>
      <c r="C8" s="480">
        <v>12</v>
      </c>
      <c r="D8" s="480">
        <v>1</v>
      </c>
      <c r="E8" s="489" t="str">
        <f>VLOOKUP(D8,'Hiperlinks - refugo'!$B$34:$C$47,2,0)</f>
        <v>Proposição</v>
      </c>
      <c r="F8" s="480"/>
      <c r="G8" s="480"/>
      <c r="H8" s="515" t="s">
        <v>333</v>
      </c>
      <c r="I8" s="1066" t="s">
        <v>334</v>
      </c>
      <c r="J8" s="483">
        <v>2</v>
      </c>
      <c r="K8" s="490" t="str">
        <f>VLOOKUP(J8,'Hiperlinks - refugo'!$B$2:$C$9,2,0)</f>
        <v>Consulta Caderno</v>
      </c>
      <c r="L8" s="513" t="s">
        <v>1157</v>
      </c>
      <c r="M8" s="514">
        <f>$M$2</f>
        <v>43271</v>
      </c>
      <c r="N8"/>
    </row>
    <row r="9" spans="1:14" s="240" customFormat="1" ht="15" customHeight="1" x14ac:dyDescent="0.25">
      <c r="A9" s="475">
        <v>2</v>
      </c>
      <c r="B9" s="489" t="str">
        <f>VLOOKUP(A9,'Hiperlinks - refugo'!$B$11:$C$29,2,0)</f>
        <v>PIU Vila Leopoldina</v>
      </c>
      <c r="C9" s="480">
        <v>19</v>
      </c>
      <c r="D9" s="480">
        <v>1</v>
      </c>
      <c r="E9" s="489" t="str">
        <f>VLOOKUP(D9,'Hiperlinks - refugo'!$B$34:$C$47,2,0)</f>
        <v>Proposição</v>
      </c>
      <c r="F9" s="480" t="s">
        <v>757</v>
      </c>
      <c r="G9" s="480" t="s">
        <v>1408</v>
      </c>
      <c r="H9" s="515" t="s">
        <v>1109</v>
      </c>
      <c r="I9" s="1068" t="s">
        <v>1638</v>
      </c>
      <c r="J9" s="483"/>
      <c r="K9" s="490" t="e">
        <f>VLOOKUP(J9,'Hiperlinks - refugo'!$B$2:$C$9,2,0)</f>
        <v>#N/A</v>
      </c>
      <c r="L9" s="513" t="s">
        <v>1108</v>
      </c>
      <c r="M9" s="514">
        <v>43293</v>
      </c>
      <c r="N9"/>
    </row>
    <row r="10" spans="1:14" s="240" customFormat="1" ht="15" customHeight="1" x14ac:dyDescent="0.25">
      <c r="A10" s="475">
        <v>2</v>
      </c>
      <c r="B10" s="489" t="str">
        <f>VLOOKUP(A10,'Hiperlinks - refugo'!$B$11:$C$29,2,0)</f>
        <v>PIU Vila Leopoldina</v>
      </c>
      <c r="C10" s="480">
        <v>19</v>
      </c>
      <c r="D10" s="480">
        <v>1</v>
      </c>
      <c r="E10" s="489" t="str">
        <f>VLOOKUP(D10,'Hiperlinks - refugo'!$B$34:$C$47,2,0)</f>
        <v>Proposição</v>
      </c>
      <c r="F10" s="480" t="s">
        <v>757</v>
      </c>
      <c r="G10" s="480" t="s">
        <v>1408</v>
      </c>
      <c r="H10" s="515" t="s">
        <v>1110</v>
      </c>
      <c r="I10" s="1068" t="s">
        <v>1639</v>
      </c>
      <c r="J10" s="483"/>
      <c r="K10" s="490" t="e">
        <f>VLOOKUP(J10,'Hiperlinks - refugo'!$B$2:$C$9,2,0)</f>
        <v>#N/A</v>
      </c>
      <c r="L10" s="513" t="s">
        <v>1108</v>
      </c>
      <c r="M10" s="514">
        <v>43293</v>
      </c>
      <c r="N10"/>
    </row>
    <row r="11" spans="1:14" s="240" customFormat="1" ht="15" customHeight="1" x14ac:dyDescent="0.25">
      <c r="A11" s="475">
        <v>2</v>
      </c>
      <c r="B11" s="489" t="str">
        <f>VLOOKUP(A11,'Hiperlinks - refugo'!$B$11:$C$29,2,0)</f>
        <v>PIU Vila Leopoldina</v>
      </c>
      <c r="C11" s="480">
        <v>19</v>
      </c>
      <c r="D11" s="480">
        <v>1</v>
      </c>
      <c r="E11" s="489" t="str">
        <f>VLOOKUP(D11,'Hiperlinks - refugo'!$B$34:$C$47,2,0)</f>
        <v>Proposição</v>
      </c>
      <c r="F11" s="480" t="s">
        <v>757</v>
      </c>
      <c r="G11" s="480" t="s">
        <v>1408</v>
      </c>
      <c r="H11" s="515" t="s">
        <v>1111</v>
      </c>
      <c r="I11" s="1068" t="s">
        <v>1640</v>
      </c>
      <c r="J11" s="483"/>
      <c r="K11" s="490" t="e">
        <f>VLOOKUP(J11,'Hiperlinks - refugo'!$B$2:$C$9,2,0)</f>
        <v>#N/A</v>
      </c>
      <c r="L11" s="513" t="s">
        <v>1108</v>
      </c>
      <c r="M11" s="514">
        <v>43293</v>
      </c>
      <c r="N11"/>
    </row>
    <row r="12" spans="1:14" s="240" customFormat="1" ht="15" customHeight="1" x14ac:dyDescent="0.25">
      <c r="A12" s="475">
        <v>2</v>
      </c>
      <c r="B12" s="489" t="str">
        <f>VLOOKUP(A12,'Hiperlinks - refugo'!$B$11:$C$29,2,0)</f>
        <v>PIU Vila Leopoldina</v>
      </c>
      <c r="C12" s="480">
        <v>19</v>
      </c>
      <c r="D12" s="480">
        <v>1</v>
      </c>
      <c r="E12" s="489" t="str">
        <f>VLOOKUP(D12,'Hiperlinks - refugo'!$B$34:$C$47,2,0)</f>
        <v>Proposição</v>
      </c>
      <c r="F12" s="480" t="s">
        <v>757</v>
      </c>
      <c r="G12" s="480" t="s">
        <v>1408</v>
      </c>
      <c r="H12" s="515" t="s">
        <v>1112</v>
      </c>
      <c r="I12" s="1069" t="s">
        <v>1641</v>
      </c>
      <c r="J12" s="483"/>
      <c r="K12" s="490" t="e">
        <f>VLOOKUP(J12,'Hiperlinks - refugo'!$B$2:$C$9,2,0)</f>
        <v>#N/A</v>
      </c>
      <c r="L12" s="513" t="s">
        <v>1108</v>
      </c>
      <c r="M12" s="514">
        <v>43293</v>
      </c>
      <c r="N12"/>
    </row>
    <row r="13" spans="1:14" s="240" customFormat="1" ht="15" customHeight="1" x14ac:dyDescent="0.25">
      <c r="A13" s="475">
        <v>2</v>
      </c>
      <c r="B13" s="489" t="str">
        <f>VLOOKUP(A13,'Hiperlinks - refugo'!$B$11:$C$29,2,0)</f>
        <v>PIU Vila Leopoldina</v>
      </c>
      <c r="C13" s="480">
        <v>19</v>
      </c>
      <c r="D13" s="480">
        <v>1</v>
      </c>
      <c r="E13" s="489" t="str">
        <f>VLOOKUP(D13,'Hiperlinks - refugo'!$B$34:$C$47,2,0)</f>
        <v>Proposição</v>
      </c>
      <c r="F13" s="480" t="s">
        <v>757</v>
      </c>
      <c r="G13" s="480" t="s">
        <v>1408</v>
      </c>
      <c r="H13" s="515" t="s">
        <v>1113</v>
      </c>
      <c r="I13" s="1068" t="s">
        <v>1642</v>
      </c>
      <c r="J13" s="483"/>
      <c r="K13" s="490" t="e">
        <f>VLOOKUP(J13,'Hiperlinks - refugo'!$B$2:$C$9,2,0)</f>
        <v>#N/A</v>
      </c>
      <c r="L13" s="513" t="s">
        <v>1108</v>
      </c>
      <c r="M13" s="514">
        <v>43293</v>
      </c>
      <c r="N13"/>
    </row>
    <row r="14" spans="1:14" s="240" customFormat="1" ht="15" customHeight="1" x14ac:dyDescent="0.25">
      <c r="A14" s="475">
        <v>2</v>
      </c>
      <c r="B14" s="489" t="str">
        <f>VLOOKUP(A14,'Hiperlinks - refugo'!$B$11:$C$29,2,0)</f>
        <v>PIU Vila Leopoldina</v>
      </c>
      <c r="C14" s="480">
        <v>19</v>
      </c>
      <c r="D14" s="480">
        <v>1</v>
      </c>
      <c r="E14" s="489" t="str">
        <f>VLOOKUP(D14,'Hiperlinks - refugo'!$B$34:$C$47,2,0)</f>
        <v>Proposição</v>
      </c>
      <c r="F14" s="480" t="s">
        <v>757</v>
      </c>
      <c r="G14" s="480" t="s">
        <v>1408</v>
      </c>
      <c r="H14" s="515" t="s">
        <v>1114</v>
      </c>
      <c r="I14" s="1068" t="s">
        <v>1643</v>
      </c>
      <c r="J14" s="483"/>
      <c r="K14" s="490" t="e">
        <f>VLOOKUP(J14,'Hiperlinks - refugo'!$B$2:$C$9,2,0)</f>
        <v>#N/A</v>
      </c>
      <c r="L14" s="513" t="s">
        <v>1108</v>
      </c>
      <c r="M14" s="514">
        <v>43293</v>
      </c>
      <c r="N14"/>
    </row>
    <row r="15" spans="1:14" s="240" customFormat="1" ht="15" customHeight="1" x14ac:dyDescent="0.25">
      <c r="A15" s="475">
        <v>2</v>
      </c>
      <c r="B15" s="489" t="str">
        <f>VLOOKUP(A15,'Hiperlinks - refugo'!$B$11:$C$29,2,0)</f>
        <v>PIU Vila Leopoldina</v>
      </c>
      <c r="C15" s="480">
        <v>20</v>
      </c>
      <c r="D15" s="480">
        <v>2</v>
      </c>
      <c r="E15" s="489" t="str">
        <f>VLOOKUP(D15,'Hiperlinks - refugo'!$B$34:$C$47,2,0)</f>
        <v>Consulta Pública Inicial</v>
      </c>
      <c r="F15" s="480"/>
      <c r="G15" s="480"/>
      <c r="H15" s="511" t="s">
        <v>217</v>
      </c>
      <c r="I15" s="1066" t="s">
        <v>335</v>
      </c>
      <c r="J15" s="483">
        <v>2</v>
      </c>
      <c r="K15" s="490" t="str">
        <f>VLOOKUP(J15,'Hiperlinks - refugo'!$B$2:$C$9,2,0)</f>
        <v>Consulta Caderno</v>
      </c>
      <c r="L15" s="513" t="s">
        <v>1157</v>
      </c>
      <c r="M15" s="514">
        <f t="shared" ref="M15:M20" si="0">$M$2</f>
        <v>43271</v>
      </c>
      <c r="N15"/>
    </row>
    <row r="16" spans="1:14" s="240" customFormat="1" ht="15" customHeight="1" x14ac:dyDescent="0.25">
      <c r="A16" s="475">
        <v>2</v>
      </c>
      <c r="B16" s="489" t="str">
        <f>VLOOKUP(A16,'Hiperlinks - refugo'!$B$11:$C$29,2,0)</f>
        <v>PIU Vila Leopoldina</v>
      </c>
      <c r="C16" s="480">
        <v>20</v>
      </c>
      <c r="D16" s="480">
        <v>2</v>
      </c>
      <c r="E16" s="489" t="str">
        <f>VLOOKUP(D16,'Hiperlinks - refugo'!$B$34:$C$47,2,0)</f>
        <v>Consulta Pública Inicial</v>
      </c>
      <c r="F16" s="480"/>
      <c r="G16" s="480"/>
      <c r="H16" s="515" t="s">
        <v>325</v>
      </c>
      <c r="I16" s="1066" t="s">
        <v>336</v>
      </c>
      <c r="J16" s="483">
        <v>2</v>
      </c>
      <c r="K16" s="490" t="str">
        <f>VLOOKUP(J16,'Hiperlinks - refugo'!$B$2:$C$9,2,0)</f>
        <v>Consulta Caderno</v>
      </c>
      <c r="L16" s="513" t="s">
        <v>1157</v>
      </c>
      <c r="M16" s="514">
        <f t="shared" si="0"/>
        <v>43271</v>
      </c>
      <c r="N16"/>
    </row>
    <row r="17" spans="1:14" s="240" customFormat="1" ht="15" customHeight="1" x14ac:dyDescent="0.25">
      <c r="A17" s="475">
        <v>2</v>
      </c>
      <c r="B17" s="489" t="str">
        <f>VLOOKUP(A17,'Hiperlinks - refugo'!$B$11:$C$29,2,0)</f>
        <v>PIU Vila Leopoldina</v>
      </c>
      <c r="C17" s="480">
        <v>34</v>
      </c>
      <c r="D17" s="480">
        <v>2</v>
      </c>
      <c r="E17" s="489" t="str">
        <f>VLOOKUP(D17,'Hiperlinks - refugo'!$B$34:$C$47,2,0)</f>
        <v>Consulta Pública Inicial</v>
      </c>
      <c r="F17" s="480"/>
      <c r="G17" s="480"/>
      <c r="H17" s="515" t="s">
        <v>1275</v>
      </c>
      <c r="I17" s="1069" t="s">
        <v>337</v>
      </c>
      <c r="J17" s="483">
        <v>2</v>
      </c>
      <c r="K17" s="490" t="str">
        <f>VLOOKUP(J17,'Hiperlinks - refugo'!$B$2:$C$9,2,0)</f>
        <v>Consulta Caderno</v>
      </c>
      <c r="L17" s="513" t="s">
        <v>1157</v>
      </c>
      <c r="M17" s="514">
        <f t="shared" si="0"/>
        <v>43271</v>
      </c>
      <c r="N17"/>
    </row>
    <row r="18" spans="1:14" s="240" customFormat="1" ht="15" customHeight="1" x14ac:dyDescent="0.25">
      <c r="A18" s="475">
        <v>2</v>
      </c>
      <c r="B18" s="489" t="str">
        <f>VLOOKUP(A18,'Hiperlinks - refugo'!$B$11:$C$29,2,0)</f>
        <v>PIU Vila Leopoldina</v>
      </c>
      <c r="C18" s="480"/>
      <c r="D18" s="480">
        <v>2</v>
      </c>
      <c r="E18" s="489" t="str">
        <f>VLOOKUP(D18,'Hiperlinks - refugo'!$B$34:$C$47,2,0)</f>
        <v>Consulta Pública Inicial</v>
      </c>
      <c r="F18" s="480" t="s">
        <v>757</v>
      </c>
      <c r="G18" s="480" t="s">
        <v>1408</v>
      </c>
      <c r="H18" s="515" t="s">
        <v>1275</v>
      </c>
      <c r="I18" s="1069" t="s">
        <v>1693</v>
      </c>
      <c r="J18" s="483">
        <v>2</v>
      </c>
      <c r="K18" s="490" t="str">
        <f>VLOOKUP(J18,'Hiperlinks - refugo'!$B$2:$C$9,2,0)</f>
        <v>Consulta Caderno</v>
      </c>
      <c r="L18" s="513" t="s">
        <v>1047</v>
      </c>
      <c r="M18" s="514">
        <f t="shared" si="0"/>
        <v>43271</v>
      </c>
      <c r="N18"/>
    </row>
    <row r="19" spans="1:14" s="240" customFormat="1" ht="15" customHeight="1" x14ac:dyDescent="0.25">
      <c r="A19" s="475">
        <v>2</v>
      </c>
      <c r="B19" s="489" t="str">
        <f>VLOOKUP(A19,'Hiperlinks - refugo'!$B$11:$C$29,2,0)</f>
        <v>PIU Vila Leopoldina</v>
      </c>
      <c r="C19" s="480">
        <v>20</v>
      </c>
      <c r="D19" s="480">
        <v>2</v>
      </c>
      <c r="E19" s="489" t="str">
        <f>VLOOKUP(D19,'Hiperlinks - refugo'!$B$34:$C$47,2,0)</f>
        <v>Consulta Pública Inicial</v>
      </c>
      <c r="F19" s="480"/>
      <c r="G19" s="480"/>
      <c r="H19" s="515" t="s">
        <v>222</v>
      </c>
      <c r="I19" s="1066" t="s">
        <v>338</v>
      </c>
      <c r="J19" s="483">
        <v>2</v>
      </c>
      <c r="K19" s="490" t="str">
        <f>VLOOKUP(J19,'Hiperlinks - refugo'!$B$2:$C$9,2,0)</f>
        <v>Consulta Caderno</v>
      </c>
      <c r="L19" s="513" t="s">
        <v>1157</v>
      </c>
      <c r="M19" s="514">
        <f t="shared" si="0"/>
        <v>43271</v>
      </c>
      <c r="N19"/>
    </row>
    <row r="20" spans="1:14" s="240" customFormat="1" ht="15" customHeight="1" x14ac:dyDescent="0.25">
      <c r="A20" s="475">
        <v>2</v>
      </c>
      <c r="B20" s="489" t="str">
        <f>VLOOKUP(A20,'Hiperlinks - refugo'!$B$11:$C$29,2,0)</f>
        <v>PIU Vila Leopoldina</v>
      </c>
      <c r="C20" s="480">
        <v>41</v>
      </c>
      <c r="D20" s="480">
        <v>2</v>
      </c>
      <c r="E20" s="489" t="str">
        <f>VLOOKUP(D20,'Hiperlinks - refugo'!$B$34:$C$47,2,0)</f>
        <v>Consulta Pública Inicial</v>
      </c>
      <c r="F20" s="480"/>
      <c r="G20" s="480"/>
      <c r="H20" s="515" t="s">
        <v>331</v>
      </c>
      <c r="I20" s="1066" t="s">
        <v>339</v>
      </c>
      <c r="J20" s="483">
        <v>2</v>
      </c>
      <c r="K20" s="490" t="str">
        <f>VLOOKUP(J20,'Hiperlinks - refugo'!$B$2:$C$9,2,0)</f>
        <v>Consulta Caderno</v>
      </c>
      <c r="L20" s="513" t="s">
        <v>1157</v>
      </c>
      <c r="M20" s="514">
        <f t="shared" si="0"/>
        <v>43271</v>
      </c>
      <c r="N20"/>
    </row>
    <row r="21" spans="1:14" s="240" customFormat="1" ht="15" customHeight="1" x14ac:dyDescent="0.25">
      <c r="A21" s="475">
        <v>2</v>
      </c>
      <c r="B21" s="489" t="str">
        <f>VLOOKUP(A21,'Hiperlinks - refugo'!$B$11:$C$29,2,0)</f>
        <v>PIU Vila Leopoldina</v>
      </c>
      <c r="C21" s="480">
        <v>28</v>
      </c>
      <c r="D21" s="480">
        <v>2</v>
      </c>
      <c r="E21" s="489" t="str">
        <f>VLOOKUP(D21,'Hiperlinks - refugo'!$B$34:$C$47,2,0)</f>
        <v>Consulta Pública Inicial</v>
      </c>
      <c r="F21" s="480" t="s">
        <v>757</v>
      </c>
      <c r="G21" s="480" t="s">
        <v>1408</v>
      </c>
      <c r="H21" s="515" t="s">
        <v>1275</v>
      </c>
      <c r="I21" s="1068" t="s">
        <v>1644</v>
      </c>
      <c r="J21" s="483">
        <v>4</v>
      </c>
      <c r="K21" s="490" t="str">
        <f>VLOOKUP(J21,'Hiperlinks - refugo'!$B$2:$C$9,2,0)</f>
        <v>Audiência Pública</v>
      </c>
      <c r="L21" s="513" t="s">
        <v>1047</v>
      </c>
      <c r="M21" s="514">
        <v>43293</v>
      </c>
      <c r="N21"/>
    </row>
    <row r="22" spans="1:14" s="240" customFormat="1" ht="15" customHeight="1" x14ac:dyDescent="0.25">
      <c r="A22" s="475">
        <v>2</v>
      </c>
      <c r="B22" s="489" t="str">
        <f>VLOOKUP(A22,'Hiperlinks - refugo'!$B$11:$C$29,2,0)</f>
        <v>PIU Vila Leopoldina</v>
      </c>
      <c r="C22" s="480">
        <v>31</v>
      </c>
      <c r="D22" s="480">
        <v>2</v>
      </c>
      <c r="E22" s="489" t="str">
        <f>VLOOKUP(D22,'Hiperlinks - refugo'!$B$34:$C$47,2,0)</f>
        <v>Consulta Pública Inicial</v>
      </c>
      <c r="F22" s="480"/>
      <c r="G22" s="480"/>
      <c r="H22" s="515" t="s">
        <v>226</v>
      </c>
      <c r="I22" s="1066" t="s">
        <v>340</v>
      </c>
      <c r="J22" s="483">
        <v>4</v>
      </c>
      <c r="K22" s="490" t="str">
        <f>VLOOKUP(J22,'Hiperlinks - refugo'!$B$2:$C$9,2,0)</f>
        <v>Audiência Pública</v>
      </c>
      <c r="L22" s="513" t="s">
        <v>1157</v>
      </c>
      <c r="M22" s="514">
        <f>$M$2</f>
        <v>43271</v>
      </c>
      <c r="N22"/>
    </row>
    <row r="23" spans="1:14" s="240" customFormat="1" ht="15" customHeight="1" x14ac:dyDescent="0.25">
      <c r="A23" s="475">
        <v>2</v>
      </c>
      <c r="B23" s="489" t="str">
        <f>VLOOKUP(A23,'Hiperlinks - refugo'!$B$11:$C$29,2,0)</f>
        <v>PIU Vila Leopoldina</v>
      </c>
      <c r="C23" s="480">
        <v>31</v>
      </c>
      <c r="D23" s="480">
        <v>2</v>
      </c>
      <c r="E23" s="489" t="str">
        <f>VLOOKUP(D23,'Hiperlinks - refugo'!$B$34:$C$47,2,0)</f>
        <v>Consulta Pública Inicial</v>
      </c>
      <c r="F23" s="480"/>
      <c r="G23" s="480"/>
      <c r="H23" s="515" t="s">
        <v>226</v>
      </c>
      <c r="I23" s="1066" t="s">
        <v>341</v>
      </c>
      <c r="J23" s="483">
        <v>4</v>
      </c>
      <c r="K23" s="490" t="str">
        <f>VLOOKUP(J23,'Hiperlinks - refugo'!$B$2:$C$9,2,0)</f>
        <v>Audiência Pública</v>
      </c>
      <c r="L23" s="513" t="s">
        <v>1157</v>
      </c>
      <c r="M23" s="514">
        <f>$M$2</f>
        <v>43271</v>
      </c>
      <c r="N23"/>
    </row>
    <row r="24" spans="1:14" s="240" customFormat="1" ht="15" customHeight="1" x14ac:dyDescent="0.25">
      <c r="A24" s="475">
        <v>2</v>
      </c>
      <c r="B24" s="489" t="str">
        <f>VLOOKUP(A24,'Hiperlinks - refugo'!$B$11:$C$29,2,0)</f>
        <v>PIU Vila Leopoldina</v>
      </c>
      <c r="C24" s="480">
        <v>32</v>
      </c>
      <c r="D24" s="480">
        <v>2</v>
      </c>
      <c r="E24" s="489" t="str">
        <f>VLOOKUP(D24,'Hiperlinks - refugo'!$B$34:$C$47,2,0)</f>
        <v>Consulta Pública Inicial</v>
      </c>
      <c r="F24" s="480"/>
      <c r="G24" s="480"/>
      <c r="H24" s="515" t="s">
        <v>227</v>
      </c>
      <c r="I24" s="1066" t="s">
        <v>342</v>
      </c>
      <c r="J24" s="483">
        <v>4</v>
      </c>
      <c r="K24" s="490" t="str">
        <f>VLOOKUP(J24,'Hiperlinks - refugo'!$B$2:$C$9,2,0)</f>
        <v>Audiência Pública</v>
      </c>
      <c r="L24" s="513" t="s">
        <v>1157</v>
      </c>
      <c r="M24" s="514">
        <f>$M$2</f>
        <v>43271</v>
      </c>
      <c r="N24"/>
    </row>
    <row r="25" spans="1:14" s="240" customFormat="1" ht="15" customHeight="1" x14ac:dyDescent="0.25">
      <c r="A25" s="475">
        <v>2</v>
      </c>
      <c r="B25" s="489" t="str">
        <f>VLOOKUP(A25,'Hiperlinks - refugo'!$B$11:$C$29,2,0)</f>
        <v>PIU Vila Leopoldina</v>
      </c>
      <c r="C25" s="480">
        <v>32</v>
      </c>
      <c r="D25" s="480">
        <v>2</v>
      </c>
      <c r="E25" s="489" t="str">
        <f>VLOOKUP(D25,'Hiperlinks - refugo'!$B$34:$C$47,2,0)</f>
        <v>Consulta Pública Inicial</v>
      </c>
      <c r="F25" s="480"/>
      <c r="G25" s="480"/>
      <c r="H25" s="515" t="s">
        <v>228</v>
      </c>
      <c r="I25" s="1066" t="s">
        <v>343</v>
      </c>
      <c r="J25" s="483">
        <v>4</v>
      </c>
      <c r="K25" s="490" t="str">
        <f>VLOOKUP(J25,'Hiperlinks - refugo'!$B$2:$C$9,2,0)</f>
        <v>Audiência Pública</v>
      </c>
      <c r="L25" s="513" t="s">
        <v>1157</v>
      </c>
      <c r="M25" s="514">
        <f>$M$2</f>
        <v>43271</v>
      </c>
      <c r="N25"/>
    </row>
    <row r="26" spans="1:14" s="240" customFormat="1" ht="15" customHeight="1" x14ac:dyDescent="0.25">
      <c r="A26" s="475">
        <v>2</v>
      </c>
      <c r="B26" s="489" t="str">
        <f>VLOOKUP(A26,'Hiperlinks - refugo'!$B$11:$C$29,2,0)</f>
        <v>PIU Vila Leopoldina</v>
      </c>
      <c r="C26" s="480">
        <v>43</v>
      </c>
      <c r="D26" s="480">
        <v>2</v>
      </c>
      <c r="E26" s="489" t="str">
        <f>VLOOKUP(D26,'Hiperlinks - refugo'!$B$34:$C$47,2,0)</f>
        <v>Consulta Pública Inicial</v>
      </c>
      <c r="F26" s="480" t="s">
        <v>757</v>
      </c>
      <c r="G26" s="480" t="s">
        <v>1408</v>
      </c>
      <c r="H26" s="515" t="s">
        <v>1115</v>
      </c>
      <c r="I26" s="1068" t="s">
        <v>1645</v>
      </c>
      <c r="J26" s="483"/>
      <c r="K26" s="490" t="e">
        <f>VLOOKUP(J26,'Hiperlinks - refugo'!$B$2:$C$9,2,0)</f>
        <v>#N/A</v>
      </c>
      <c r="L26" s="513" t="s">
        <v>1108</v>
      </c>
      <c r="M26" s="514">
        <v>43293</v>
      </c>
      <c r="N26"/>
    </row>
    <row r="27" spans="1:14" s="240" customFormat="1" ht="15" customHeight="1" x14ac:dyDescent="0.25">
      <c r="A27" s="475">
        <v>2</v>
      </c>
      <c r="B27" s="489" t="str">
        <f>VLOOKUP(A27,'Hiperlinks - refugo'!$B$11:$C$29,2,0)</f>
        <v>PIU Vila Leopoldina</v>
      </c>
      <c r="C27" s="480">
        <v>55</v>
      </c>
      <c r="D27" s="480">
        <v>3</v>
      </c>
      <c r="E27" s="489" t="str">
        <f>VLOOKUP(D27,'Hiperlinks - refugo'!$B$34:$C$47,2,0)</f>
        <v>Avaliação SMUL</v>
      </c>
      <c r="F27" s="480" t="s">
        <v>757</v>
      </c>
      <c r="G27" s="480" t="s">
        <v>1408</v>
      </c>
      <c r="H27" s="515" t="s">
        <v>1109</v>
      </c>
      <c r="I27" s="1068" t="s">
        <v>1646</v>
      </c>
      <c r="J27" s="483"/>
      <c r="K27" s="490" t="e">
        <f>VLOOKUP(J27,'Hiperlinks - refugo'!$B$2:$C$9,2,0)</f>
        <v>#N/A</v>
      </c>
      <c r="L27" s="513" t="s">
        <v>1108</v>
      </c>
      <c r="M27" s="514">
        <v>43293</v>
      </c>
      <c r="N27"/>
    </row>
    <row r="28" spans="1:14" s="240" customFormat="1" ht="15" customHeight="1" x14ac:dyDescent="0.25">
      <c r="A28" s="475">
        <v>2</v>
      </c>
      <c r="B28" s="489" t="str">
        <f>VLOOKUP(A28,'Hiperlinks - refugo'!$B$11:$C$29,2,0)</f>
        <v>PIU Vila Leopoldina</v>
      </c>
      <c r="C28" s="480">
        <v>55</v>
      </c>
      <c r="D28" s="480">
        <v>3</v>
      </c>
      <c r="E28" s="489" t="str">
        <f>VLOOKUP(D28,'Hiperlinks - refugo'!$B$34:$C$47,2,0)</f>
        <v>Avaliação SMUL</v>
      </c>
      <c r="F28" s="480" t="s">
        <v>757</v>
      </c>
      <c r="G28" s="480" t="s">
        <v>1408</v>
      </c>
      <c r="H28" s="515" t="s">
        <v>1193</v>
      </c>
      <c r="I28" s="1068" t="s">
        <v>1647</v>
      </c>
      <c r="J28" s="483"/>
      <c r="K28" s="490" t="e">
        <f>VLOOKUP(J28,'Hiperlinks - refugo'!$B$2:$C$9,2,0)</f>
        <v>#N/A</v>
      </c>
      <c r="L28" s="513" t="s">
        <v>1108</v>
      </c>
      <c r="M28" s="514">
        <v>43293</v>
      </c>
      <c r="N28"/>
    </row>
    <row r="29" spans="1:14" s="240" customFormat="1" ht="15" customHeight="1" x14ac:dyDescent="0.25">
      <c r="A29" s="475">
        <v>2</v>
      </c>
      <c r="B29" s="489" t="str">
        <f>VLOOKUP(A29,'Hiperlinks - refugo'!$B$11:$C$29,2,0)</f>
        <v>PIU Vila Leopoldina</v>
      </c>
      <c r="C29" s="480">
        <v>55</v>
      </c>
      <c r="D29" s="480">
        <v>3</v>
      </c>
      <c r="E29" s="489" t="str">
        <f>VLOOKUP(D29,'Hiperlinks - refugo'!$B$34:$C$47,2,0)</f>
        <v>Avaliação SMUL</v>
      </c>
      <c r="F29" s="480" t="s">
        <v>757</v>
      </c>
      <c r="G29" s="480" t="s">
        <v>1408</v>
      </c>
      <c r="H29" s="515" t="s">
        <v>1116</v>
      </c>
      <c r="I29" s="1068" t="s">
        <v>1645</v>
      </c>
      <c r="J29" s="483"/>
      <c r="K29" s="490" t="e">
        <f>VLOOKUP(J29,'Hiperlinks - refugo'!$B$2:$C$9,2,0)</f>
        <v>#N/A</v>
      </c>
      <c r="L29" s="513" t="s">
        <v>1108</v>
      </c>
      <c r="M29" s="514">
        <v>43293</v>
      </c>
      <c r="N29"/>
    </row>
    <row r="30" spans="1:14" s="240" customFormat="1" ht="15" customHeight="1" x14ac:dyDescent="0.25">
      <c r="A30" s="475">
        <v>2</v>
      </c>
      <c r="B30" s="489" t="str">
        <f>VLOOKUP(A30,'Hiperlinks - refugo'!$B$11:$C$29,2,0)</f>
        <v>PIU Vila Leopoldina</v>
      </c>
      <c r="C30" s="480">
        <v>55</v>
      </c>
      <c r="D30" s="480">
        <v>3</v>
      </c>
      <c r="E30" s="489" t="str">
        <f>VLOOKUP(D30,'Hiperlinks - refugo'!$B$34:$C$47,2,0)</f>
        <v>Avaliação SMUL</v>
      </c>
      <c r="F30" s="480" t="s">
        <v>757</v>
      </c>
      <c r="G30" s="480" t="s">
        <v>1408</v>
      </c>
      <c r="H30" s="515" t="s">
        <v>1117</v>
      </c>
      <c r="I30" s="1068" t="s">
        <v>1641</v>
      </c>
      <c r="J30" s="483"/>
      <c r="K30" s="490" t="e">
        <f>VLOOKUP(J30,'Hiperlinks - refugo'!$B$2:$C$9,2,0)</f>
        <v>#N/A</v>
      </c>
      <c r="L30" s="513" t="s">
        <v>1108</v>
      </c>
      <c r="M30" s="514">
        <v>43293</v>
      </c>
      <c r="N30"/>
    </row>
    <row r="31" spans="1:14" s="240" customFormat="1" ht="15" customHeight="1" x14ac:dyDescent="0.25">
      <c r="A31" s="475">
        <v>2</v>
      </c>
      <c r="B31" s="489" t="str">
        <f>VLOOKUP(A31,'Hiperlinks - refugo'!$B$11:$C$29,2,0)</f>
        <v>PIU Vila Leopoldina</v>
      </c>
      <c r="C31" s="480">
        <v>60</v>
      </c>
      <c r="D31" s="480">
        <v>4</v>
      </c>
      <c r="E31" s="489" t="str">
        <f>VLOOKUP(D31,'Hiperlinks - refugo'!$B$34:$C$47,2,0)</f>
        <v xml:space="preserve">Elaboração </v>
      </c>
      <c r="F31" s="480" t="s">
        <v>757</v>
      </c>
      <c r="G31" s="480" t="s">
        <v>1408</v>
      </c>
      <c r="H31" s="515" t="s">
        <v>1625</v>
      </c>
      <c r="I31" s="1068" t="s">
        <v>1648</v>
      </c>
      <c r="J31" s="483"/>
      <c r="K31" s="490" t="e">
        <f>VLOOKUP(J31,'Hiperlinks - refugo'!$B$2:$C$9,2,0)</f>
        <v>#N/A</v>
      </c>
      <c r="L31" s="513" t="s">
        <v>1047</v>
      </c>
      <c r="M31" s="514">
        <v>43293</v>
      </c>
      <c r="N31"/>
    </row>
    <row r="32" spans="1:14" s="240" customFormat="1" ht="15" customHeight="1" x14ac:dyDescent="0.25">
      <c r="A32" s="475">
        <v>2</v>
      </c>
      <c r="B32" s="489" t="str">
        <f>VLOOKUP(A32,'Hiperlinks - refugo'!$B$11:$C$29,2,0)</f>
        <v>PIU Vila Leopoldina</v>
      </c>
      <c r="C32" s="480">
        <v>60</v>
      </c>
      <c r="D32" s="480">
        <v>4</v>
      </c>
      <c r="E32" s="489" t="str">
        <f>VLOOKUP(D32,'Hiperlinks - refugo'!$B$34:$C$47,2,0)</f>
        <v xml:space="preserve">Elaboração </v>
      </c>
      <c r="F32" s="480" t="s">
        <v>757</v>
      </c>
      <c r="G32" s="480" t="s">
        <v>1408</v>
      </c>
      <c r="H32" s="515" t="s">
        <v>1049</v>
      </c>
      <c r="I32" s="1068" t="s">
        <v>1649</v>
      </c>
      <c r="J32" s="483"/>
      <c r="K32" s="490" t="e">
        <f>VLOOKUP(J32,'Hiperlinks - refugo'!$B$2:$C$9,2,0)</f>
        <v>#N/A</v>
      </c>
      <c r="L32" s="513" t="s">
        <v>1050</v>
      </c>
      <c r="M32" s="514">
        <v>43293</v>
      </c>
      <c r="N32"/>
    </row>
    <row r="33" spans="1:14" s="240" customFormat="1" ht="15" customHeight="1" x14ac:dyDescent="0.25">
      <c r="A33" s="475">
        <v>2</v>
      </c>
      <c r="B33" s="489" t="str">
        <f>VLOOKUP(A33,'Hiperlinks - refugo'!$B$11:$C$29,2,0)</f>
        <v>PIU Vila Leopoldina</v>
      </c>
      <c r="C33" s="480">
        <v>60</v>
      </c>
      <c r="D33" s="480">
        <v>4</v>
      </c>
      <c r="E33" s="489" t="str">
        <f>VLOOKUP(D33,'Hiperlinks - refugo'!$B$34:$C$47,2,0)</f>
        <v xml:space="preserve">Elaboração </v>
      </c>
      <c r="F33" s="480" t="s">
        <v>757</v>
      </c>
      <c r="G33" s="480" t="s">
        <v>1408</v>
      </c>
      <c r="H33" s="515" t="s">
        <v>1626</v>
      </c>
      <c r="I33" s="1068" t="s">
        <v>1650</v>
      </c>
      <c r="J33" s="483"/>
      <c r="K33" s="490" t="e">
        <f>VLOOKUP(J33,'Hiperlinks - refugo'!$B$2:$C$9,2,0)</f>
        <v>#N/A</v>
      </c>
      <c r="L33" s="513" t="s">
        <v>1050</v>
      </c>
      <c r="M33" s="514">
        <v>43293</v>
      </c>
      <c r="N33"/>
    </row>
    <row r="34" spans="1:14" s="240" customFormat="1" ht="15" customHeight="1" x14ac:dyDescent="0.25">
      <c r="A34" s="475">
        <v>2</v>
      </c>
      <c r="B34" s="489" t="str">
        <f>VLOOKUP(A34,'Hiperlinks - refugo'!$B$11:$C$29,2,0)</f>
        <v>PIU Vila Leopoldina</v>
      </c>
      <c r="C34" s="480">
        <v>81</v>
      </c>
      <c r="D34" s="480">
        <v>5</v>
      </c>
      <c r="E34" s="489" t="str">
        <f>VLOOKUP(D34,'Hiperlinks - refugo'!$B$34:$C$47,2,0)</f>
        <v>Discussão Pública</v>
      </c>
      <c r="F34" s="480"/>
      <c r="G34" s="480"/>
      <c r="H34" s="515" t="s">
        <v>222</v>
      </c>
      <c r="I34" s="1070" t="s">
        <v>344</v>
      </c>
      <c r="J34" s="483">
        <v>2</v>
      </c>
      <c r="K34" s="490" t="str">
        <f>VLOOKUP(J34,'Hiperlinks - refugo'!$B$2:$C$9,2,0)</f>
        <v>Consulta Caderno</v>
      </c>
      <c r="L34" s="513" t="s">
        <v>1157</v>
      </c>
      <c r="M34" s="514">
        <f t="shared" ref="M34:M42" si="1">$M$2</f>
        <v>43271</v>
      </c>
      <c r="N34"/>
    </row>
    <row r="35" spans="1:14" s="240" customFormat="1" ht="15" customHeight="1" x14ac:dyDescent="0.25">
      <c r="A35" s="475">
        <v>2</v>
      </c>
      <c r="B35" s="489" t="str">
        <f>VLOOKUP(A35,'Hiperlinks - refugo'!$B$11:$C$29,2,0)</f>
        <v>PIU Vila Leopoldina</v>
      </c>
      <c r="C35" s="480">
        <v>81</v>
      </c>
      <c r="D35" s="480">
        <v>5</v>
      </c>
      <c r="E35" s="489" t="str">
        <f>VLOOKUP(D35,'Hiperlinks - refugo'!$B$34:$C$47,2,0)</f>
        <v>Discussão Pública</v>
      </c>
      <c r="F35" s="480"/>
      <c r="G35" s="480"/>
      <c r="H35" s="515" t="s">
        <v>345</v>
      </c>
      <c r="I35" s="1066" t="s">
        <v>346</v>
      </c>
      <c r="J35" s="483">
        <v>2</v>
      </c>
      <c r="K35" s="490" t="str">
        <f>VLOOKUP(J35,'Hiperlinks - refugo'!$B$2:$C$9,2,0)</f>
        <v>Consulta Caderno</v>
      </c>
      <c r="L35" s="513" t="s">
        <v>1157</v>
      </c>
      <c r="M35" s="514">
        <f t="shared" si="1"/>
        <v>43271</v>
      </c>
      <c r="N35"/>
    </row>
    <row r="36" spans="1:14" s="240" customFormat="1" ht="15" customHeight="1" x14ac:dyDescent="0.25">
      <c r="A36" s="475">
        <v>2</v>
      </c>
      <c r="B36" s="489" t="str">
        <f>VLOOKUP(A36,'Hiperlinks - refugo'!$B$11:$C$29,2,0)</f>
        <v>PIU Vila Leopoldina</v>
      </c>
      <c r="C36" s="480">
        <v>81</v>
      </c>
      <c r="D36" s="480">
        <v>5</v>
      </c>
      <c r="E36" s="489" t="str">
        <f>VLOOKUP(D36,'Hiperlinks - refugo'!$B$34:$C$47,2,0)</f>
        <v>Discussão Pública</v>
      </c>
      <c r="F36" s="480"/>
      <c r="G36" s="480"/>
      <c r="H36" s="492" t="s">
        <v>216</v>
      </c>
      <c r="I36" s="1066" t="s">
        <v>347</v>
      </c>
      <c r="J36" s="483">
        <v>2</v>
      </c>
      <c r="K36" s="490" t="str">
        <f>VLOOKUP(J36,'Hiperlinks - refugo'!$B$2:$C$9,2,0)</f>
        <v>Consulta Caderno</v>
      </c>
      <c r="L36" s="513" t="s">
        <v>1157</v>
      </c>
      <c r="M36" s="514">
        <f t="shared" si="1"/>
        <v>43271</v>
      </c>
      <c r="N36"/>
    </row>
    <row r="37" spans="1:14" s="240" customFormat="1" ht="15" customHeight="1" x14ac:dyDescent="0.25">
      <c r="A37" s="475">
        <v>2</v>
      </c>
      <c r="B37" s="489" t="str">
        <f>VLOOKUP(A37,'Hiperlinks - refugo'!$B$11:$C$29,2,0)</f>
        <v>PIU Vila Leopoldina</v>
      </c>
      <c r="C37" s="480">
        <v>81</v>
      </c>
      <c r="D37" s="480">
        <v>5</v>
      </c>
      <c r="E37" s="489" t="str">
        <f>VLOOKUP(D37,'Hiperlinks - refugo'!$B$34:$C$47,2,0)</f>
        <v>Discussão Pública</v>
      </c>
      <c r="F37" s="480"/>
      <c r="G37" s="480"/>
      <c r="H37" s="493" t="s">
        <v>348</v>
      </c>
      <c r="I37" s="1066" t="s">
        <v>349</v>
      </c>
      <c r="J37" s="483">
        <v>2</v>
      </c>
      <c r="K37" s="490" t="str">
        <f>VLOOKUP(J37,'Hiperlinks - refugo'!$B$2:$C$9,2,0)</f>
        <v>Consulta Caderno</v>
      </c>
      <c r="L37" s="513" t="s">
        <v>1157</v>
      </c>
      <c r="M37" s="514">
        <f t="shared" si="1"/>
        <v>43271</v>
      </c>
      <c r="N37"/>
    </row>
    <row r="38" spans="1:14" s="240" customFormat="1" ht="15" customHeight="1" x14ac:dyDescent="0.25">
      <c r="A38" s="475">
        <v>2</v>
      </c>
      <c r="B38" s="489" t="str">
        <f>VLOOKUP(A38,'Hiperlinks - refugo'!$B$11:$C$29,2,0)</f>
        <v>PIU Vila Leopoldina</v>
      </c>
      <c r="C38" s="480">
        <v>81</v>
      </c>
      <c r="D38" s="480">
        <v>5</v>
      </c>
      <c r="E38" s="489" t="str">
        <f>VLOOKUP(D38,'Hiperlinks - refugo'!$B$34:$C$47,2,0)</f>
        <v>Discussão Pública</v>
      </c>
      <c r="F38" s="480"/>
      <c r="G38" s="480"/>
      <c r="H38" s="492" t="s">
        <v>350</v>
      </c>
      <c r="I38" s="1066" t="s">
        <v>351</v>
      </c>
      <c r="J38" s="483">
        <v>2</v>
      </c>
      <c r="K38" s="490" t="str">
        <f>VLOOKUP(J38,'Hiperlinks - refugo'!$B$2:$C$9,2,0)</f>
        <v>Consulta Caderno</v>
      </c>
      <c r="L38" s="513" t="s">
        <v>1157</v>
      </c>
      <c r="M38" s="514">
        <f t="shared" si="1"/>
        <v>43271</v>
      </c>
      <c r="N38"/>
    </row>
    <row r="39" spans="1:14" s="240" customFormat="1" ht="15" customHeight="1" x14ac:dyDescent="0.25">
      <c r="A39" s="475">
        <v>2</v>
      </c>
      <c r="B39" s="489" t="str">
        <f>VLOOKUP(A39,'Hiperlinks - refugo'!$B$11:$C$29,2,0)</f>
        <v>PIU Vila Leopoldina</v>
      </c>
      <c r="C39" s="480">
        <v>81</v>
      </c>
      <c r="D39" s="480">
        <v>5</v>
      </c>
      <c r="E39" s="489" t="str">
        <f>VLOOKUP(D39,'Hiperlinks - refugo'!$B$34:$C$47,2,0)</f>
        <v>Discussão Pública</v>
      </c>
      <c r="F39" s="480"/>
      <c r="G39" s="480"/>
      <c r="H39" s="492" t="s">
        <v>352</v>
      </c>
      <c r="I39" s="1066" t="s">
        <v>353</v>
      </c>
      <c r="J39" s="483">
        <v>2</v>
      </c>
      <c r="K39" s="490" t="str">
        <f>VLOOKUP(J39,'Hiperlinks - refugo'!$B$2:$C$9,2,0)</f>
        <v>Consulta Caderno</v>
      </c>
      <c r="L39" s="513" t="s">
        <v>1157</v>
      </c>
      <c r="M39" s="514">
        <f t="shared" si="1"/>
        <v>43271</v>
      </c>
      <c r="N39"/>
    </row>
    <row r="40" spans="1:14" s="240" customFormat="1" ht="15" customHeight="1" x14ac:dyDescent="0.25">
      <c r="A40" s="475">
        <v>2</v>
      </c>
      <c r="B40" s="489" t="str">
        <f>VLOOKUP(A40,'Hiperlinks - refugo'!$B$11:$C$29,2,0)</f>
        <v>PIU Vila Leopoldina</v>
      </c>
      <c r="C40" s="480">
        <v>81</v>
      </c>
      <c r="D40" s="480">
        <v>5</v>
      </c>
      <c r="E40" s="489" t="str">
        <f>VLOOKUP(D40,'Hiperlinks - refugo'!$B$34:$C$47,2,0)</f>
        <v>Discussão Pública</v>
      </c>
      <c r="F40" s="480"/>
      <c r="G40" s="480"/>
      <c r="H40" s="492" t="s">
        <v>354</v>
      </c>
      <c r="I40" s="1066" t="s">
        <v>355</v>
      </c>
      <c r="J40" s="483">
        <v>2</v>
      </c>
      <c r="K40" s="490" t="str">
        <f>VLOOKUP(J40,'Hiperlinks - refugo'!$B$2:$C$9,2,0)</f>
        <v>Consulta Caderno</v>
      </c>
      <c r="L40" s="513" t="s">
        <v>1157</v>
      </c>
      <c r="M40" s="514">
        <f t="shared" si="1"/>
        <v>43271</v>
      </c>
      <c r="N40"/>
    </row>
    <row r="41" spans="1:14" s="240" customFormat="1" ht="15" customHeight="1" x14ac:dyDescent="0.25">
      <c r="A41" s="475">
        <v>2</v>
      </c>
      <c r="B41" s="489" t="str">
        <f>VLOOKUP(A41,'Hiperlinks - refugo'!$B$11:$C$29,2,0)</f>
        <v>PIU Vila Leopoldina</v>
      </c>
      <c r="C41" s="480">
        <v>81</v>
      </c>
      <c r="D41" s="480">
        <v>5</v>
      </c>
      <c r="E41" s="489" t="str">
        <f>VLOOKUP(D41,'Hiperlinks - refugo'!$B$34:$C$47,2,0)</f>
        <v>Discussão Pública</v>
      </c>
      <c r="F41" s="480"/>
      <c r="G41" s="480"/>
      <c r="H41" s="492" t="s">
        <v>1623</v>
      </c>
      <c r="I41" s="1066" t="s">
        <v>356</v>
      </c>
      <c r="J41" s="483">
        <v>2</v>
      </c>
      <c r="K41" s="490" t="str">
        <f>VLOOKUP(J41,'Hiperlinks - refugo'!$B$2:$C$9,2,0)</f>
        <v>Consulta Caderno</v>
      </c>
      <c r="L41" s="513" t="s">
        <v>1157</v>
      </c>
      <c r="M41" s="514">
        <f t="shared" si="1"/>
        <v>43271</v>
      </c>
      <c r="N41"/>
    </row>
    <row r="42" spans="1:14" s="240" customFormat="1" ht="15" customHeight="1" x14ac:dyDescent="0.25">
      <c r="A42" s="485">
        <v>2</v>
      </c>
      <c r="B42" s="492" t="str">
        <f>VLOOKUP(A42,'Hiperlinks - refugo'!$B$11:$C$29,2,0)</f>
        <v>PIU Vila Leopoldina</v>
      </c>
      <c r="C42" s="486">
        <v>80</v>
      </c>
      <c r="D42" s="486">
        <v>5</v>
      </c>
      <c r="E42" s="489" t="str">
        <f>VLOOKUP(D42,'Hiperlinks - refugo'!$B$34:$C$47,2,0)</f>
        <v>Discussão Pública</v>
      </c>
      <c r="F42" s="486"/>
      <c r="G42" s="486"/>
      <c r="H42" s="492" t="s">
        <v>1275</v>
      </c>
      <c r="I42" s="1071" t="s">
        <v>1256</v>
      </c>
      <c r="J42" s="488">
        <v>2</v>
      </c>
      <c r="K42" s="490" t="str">
        <f>VLOOKUP(J42,'Hiperlinks - refugo'!$B$2:$C$9,2,0)</f>
        <v>Consulta Caderno</v>
      </c>
      <c r="L42" s="513" t="s">
        <v>1157</v>
      </c>
      <c r="M42" s="514">
        <f t="shared" si="1"/>
        <v>43271</v>
      </c>
      <c r="N42"/>
    </row>
    <row r="43" spans="1:14" s="240" customFormat="1" ht="15" customHeight="1" x14ac:dyDescent="0.25">
      <c r="A43" s="499">
        <v>2</v>
      </c>
      <c r="B43" s="500" t="str">
        <f>VLOOKUP(A43,'Hiperlinks - refugo'!$B$11:$C$29,2,0)</f>
        <v>PIU Vila Leopoldina</v>
      </c>
      <c r="C43" s="501">
        <v>92</v>
      </c>
      <c r="D43" s="501">
        <v>5</v>
      </c>
      <c r="E43" s="489" t="str">
        <f>VLOOKUP(D43,'Hiperlinks - refugo'!$B$34:$C$47,2,0)</f>
        <v>Discussão Pública</v>
      </c>
      <c r="F43" s="501" t="s">
        <v>757</v>
      </c>
      <c r="G43" s="501" t="s">
        <v>1408</v>
      </c>
      <c r="H43" s="500" t="s">
        <v>1902</v>
      </c>
      <c r="I43" s="1068" t="s">
        <v>1651</v>
      </c>
      <c r="J43" s="502">
        <v>4</v>
      </c>
      <c r="K43" s="490" t="str">
        <f>VLOOKUP(J43,'Hiperlinks - refugo'!$B$2:$C$9,2,0)</f>
        <v>Audiência Pública</v>
      </c>
      <c r="L43" s="519" t="s">
        <v>1047</v>
      </c>
      <c r="M43" s="514">
        <v>43293</v>
      </c>
      <c r="N43"/>
    </row>
    <row r="44" spans="1:14" s="240" customFormat="1" ht="15" customHeight="1" x14ac:dyDescent="0.25">
      <c r="A44" s="485">
        <v>2</v>
      </c>
      <c r="B44" s="492" t="str">
        <f>VLOOKUP(A44,'Hiperlinks - refugo'!$B$11:$C$29,2,0)</f>
        <v>PIU Vila Leopoldina</v>
      </c>
      <c r="C44" s="486">
        <v>95</v>
      </c>
      <c r="D44" s="486">
        <v>5</v>
      </c>
      <c r="E44" s="489" t="str">
        <f>VLOOKUP(D44,'Hiperlinks - refugo'!$B$34:$C$47,2,0)</f>
        <v>Discussão Pública</v>
      </c>
      <c r="F44" s="486"/>
      <c r="G44" s="486"/>
      <c r="H44" s="492" t="s">
        <v>1903</v>
      </c>
      <c r="I44" s="1071" t="s">
        <v>1258</v>
      </c>
      <c r="J44" s="488">
        <v>4</v>
      </c>
      <c r="K44" s="490" t="str">
        <f>VLOOKUP(J44,'Hiperlinks - refugo'!$B$2:$C$9,2,0)</f>
        <v>Audiência Pública</v>
      </c>
      <c r="L44" s="513" t="s">
        <v>1157</v>
      </c>
      <c r="M44" s="514">
        <f>$M$2</f>
        <v>43271</v>
      </c>
      <c r="N44"/>
    </row>
    <row r="45" spans="1:14" s="240" customFormat="1" ht="15" customHeight="1" x14ac:dyDescent="0.25">
      <c r="A45" s="485">
        <v>2</v>
      </c>
      <c r="B45" s="492" t="str">
        <f>VLOOKUP(A45,'Hiperlinks - refugo'!$B$11:$C$29,2,0)</f>
        <v>PIU Vila Leopoldina</v>
      </c>
      <c r="C45" s="486">
        <v>96</v>
      </c>
      <c r="D45" s="486">
        <v>5</v>
      </c>
      <c r="E45" s="489" t="str">
        <f>VLOOKUP(D45,'Hiperlinks - refugo'!$B$34:$C$47,2,0)</f>
        <v>Discussão Pública</v>
      </c>
      <c r="F45" s="486"/>
      <c r="G45" s="486"/>
      <c r="H45" s="492" t="s">
        <v>1904</v>
      </c>
      <c r="I45" s="1071" t="s">
        <v>1259</v>
      </c>
      <c r="J45" s="488">
        <v>4</v>
      </c>
      <c r="K45" s="490" t="str">
        <f>VLOOKUP(J45,'Hiperlinks - refugo'!$B$2:$C$9,2,0)</f>
        <v>Audiência Pública</v>
      </c>
      <c r="L45" s="513" t="s">
        <v>1157</v>
      </c>
      <c r="M45" s="514">
        <f>$M$2</f>
        <v>43271</v>
      </c>
      <c r="N45"/>
    </row>
    <row r="46" spans="1:14" s="240" customFormat="1" ht="15" customHeight="1" x14ac:dyDescent="0.25">
      <c r="A46" s="485">
        <v>2</v>
      </c>
      <c r="B46" s="492" t="str">
        <f>VLOOKUP(A46,'Hiperlinks - refugo'!$B$11:$C$29,2,0)</f>
        <v>PIU Vila Leopoldina</v>
      </c>
      <c r="C46" s="486">
        <v>96</v>
      </c>
      <c r="D46" s="486">
        <v>5</v>
      </c>
      <c r="E46" s="489" t="str">
        <f>VLOOKUP(D46,'Hiperlinks - refugo'!$B$34:$C$47,2,0)</f>
        <v>Discussão Pública</v>
      </c>
      <c r="F46" s="486"/>
      <c r="G46" s="486"/>
      <c r="H46" s="492" t="s">
        <v>1905</v>
      </c>
      <c r="I46" s="1071" t="s">
        <v>1260</v>
      </c>
      <c r="J46" s="488">
        <v>4</v>
      </c>
      <c r="K46" s="490" t="str">
        <f>VLOOKUP(J46,'Hiperlinks - refugo'!$B$2:$C$9,2,0)</f>
        <v>Audiência Pública</v>
      </c>
      <c r="L46" s="513" t="s">
        <v>1157</v>
      </c>
      <c r="M46" s="514">
        <f>$M$2</f>
        <v>43271</v>
      </c>
      <c r="N46"/>
    </row>
    <row r="47" spans="1:14" s="240" customFormat="1" ht="15" customHeight="1" x14ac:dyDescent="0.25">
      <c r="A47" s="485">
        <v>2</v>
      </c>
      <c r="B47" s="492" t="str">
        <f>VLOOKUP(A47,'Hiperlinks - refugo'!$B$11:$C$29,2,0)</f>
        <v>PIU Vila Leopoldina</v>
      </c>
      <c r="C47" s="486">
        <v>96</v>
      </c>
      <c r="D47" s="486">
        <v>5</v>
      </c>
      <c r="E47" s="489" t="str">
        <f>VLOOKUP(D47,'Hiperlinks - refugo'!$B$34:$C$47,2,0)</f>
        <v>Discussão Pública</v>
      </c>
      <c r="F47" s="486"/>
      <c r="G47" s="486"/>
      <c r="H47" s="492" t="s">
        <v>1906</v>
      </c>
      <c r="I47" s="1071" t="s">
        <v>1261</v>
      </c>
      <c r="J47" s="488">
        <v>4</v>
      </c>
      <c r="K47" s="490" t="str">
        <f>VLOOKUP(J47,'Hiperlinks - refugo'!$B$2:$C$9,2,0)</f>
        <v>Audiência Pública</v>
      </c>
      <c r="L47" s="513" t="s">
        <v>1157</v>
      </c>
      <c r="M47" s="514">
        <f>$M$2</f>
        <v>43271</v>
      </c>
      <c r="N47"/>
    </row>
    <row r="48" spans="1:14" s="240" customFormat="1" ht="15" customHeight="1" x14ac:dyDescent="0.25">
      <c r="A48" s="477">
        <v>2</v>
      </c>
      <c r="B48" s="494" t="str">
        <f>VLOOKUP(A48,'Hiperlinks - refugo'!$B$11:$C$29,2,0)</f>
        <v>PIU Vila Leopoldina</v>
      </c>
      <c r="C48" s="481">
        <v>73</v>
      </c>
      <c r="D48" s="481">
        <v>5</v>
      </c>
      <c r="E48" s="489" t="str">
        <f>VLOOKUP(D48,'Hiperlinks - refugo'!$B$34:$C$47,2,0)</f>
        <v>Discussão Pública</v>
      </c>
      <c r="F48" s="481" t="s">
        <v>757</v>
      </c>
      <c r="G48" s="481" t="s">
        <v>1408</v>
      </c>
      <c r="H48" s="494" t="s">
        <v>1472</v>
      </c>
      <c r="I48" s="1068" t="s">
        <v>1652</v>
      </c>
      <c r="J48" s="496">
        <v>1</v>
      </c>
      <c r="K48" s="490" t="str">
        <f>VLOOKUP(J48,'Hiperlinks - refugo'!$B$2:$C$9,2,0)</f>
        <v>Consulta Instâncias</v>
      </c>
      <c r="L48" s="520" t="s">
        <v>1421</v>
      </c>
      <c r="M48" s="514">
        <v>43293</v>
      </c>
      <c r="N48"/>
    </row>
    <row r="49" spans="1:14" s="240" customFormat="1" ht="15" customHeight="1" x14ac:dyDescent="0.25">
      <c r="A49" s="477">
        <v>2</v>
      </c>
      <c r="B49" s="494" t="str">
        <f>VLOOKUP(A49,'Hiperlinks - refugo'!$B$11:$C$29,2,0)</f>
        <v>PIU Vila Leopoldina</v>
      </c>
      <c r="C49" s="481">
        <v>73</v>
      </c>
      <c r="D49" s="481">
        <v>5</v>
      </c>
      <c r="E49" s="489" t="str">
        <f>VLOOKUP(D49,'Hiperlinks - refugo'!$B$34:$C$47,2,0)</f>
        <v>Discussão Pública</v>
      </c>
      <c r="F49" s="481" t="s">
        <v>757</v>
      </c>
      <c r="G49" s="481" t="s">
        <v>1408</v>
      </c>
      <c r="H49" s="494" t="s">
        <v>1471</v>
      </c>
      <c r="I49" s="1068" t="s">
        <v>1653</v>
      </c>
      <c r="J49" s="496">
        <v>1</v>
      </c>
      <c r="K49" s="490" t="str">
        <f>VLOOKUP(J49,'Hiperlinks - refugo'!$B$2:$C$9,2,0)</f>
        <v>Consulta Instâncias</v>
      </c>
      <c r="L49" s="520" t="s">
        <v>1421</v>
      </c>
      <c r="M49" s="514">
        <v>43293</v>
      </c>
      <c r="N49"/>
    </row>
    <row r="50" spans="1:14" s="240" customFormat="1" ht="15" customHeight="1" x14ac:dyDescent="0.25">
      <c r="A50" s="477">
        <v>2</v>
      </c>
      <c r="B50" s="494" t="str">
        <f>VLOOKUP(A50,'Hiperlinks - refugo'!$B$11:$C$29,2,0)</f>
        <v>PIU Vila Leopoldina</v>
      </c>
      <c r="C50" s="481">
        <v>73</v>
      </c>
      <c r="D50" s="481">
        <v>5</v>
      </c>
      <c r="E50" s="489" t="str">
        <f>VLOOKUP(D50,'Hiperlinks - refugo'!$B$34:$C$47,2,0)</f>
        <v>Discussão Pública</v>
      </c>
      <c r="F50" s="481" t="s">
        <v>757</v>
      </c>
      <c r="G50" s="481" t="s">
        <v>1408</v>
      </c>
      <c r="H50" s="494" t="s">
        <v>1417</v>
      </c>
      <c r="I50" s="1068" t="s">
        <v>1654</v>
      </c>
      <c r="J50" s="496">
        <v>1</v>
      </c>
      <c r="K50" s="490" t="str">
        <f>VLOOKUP(J50,'Hiperlinks - refugo'!$B$2:$C$9,2,0)</f>
        <v>Consulta Instâncias</v>
      </c>
      <c r="L50" s="520" t="s">
        <v>1421</v>
      </c>
      <c r="M50" s="514">
        <v>43293</v>
      </c>
      <c r="N50"/>
    </row>
    <row r="51" spans="1:14" s="240" customFormat="1" ht="15" customHeight="1" x14ac:dyDescent="0.25">
      <c r="A51" s="475">
        <v>2</v>
      </c>
      <c r="B51" s="494" t="str">
        <f>VLOOKUP(A51,'Hiperlinks - refugo'!$B$11:$C$29,2,0)</f>
        <v>PIU Vila Leopoldina</v>
      </c>
      <c r="C51" s="481" t="s">
        <v>897</v>
      </c>
      <c r="D51" s="480">
        <v>100</v>
      </c>
      <c r="E51" s="489" t="e">
        <f>VLOOKUP(D51,'Hiperlinks - refugo'!$B$34:$C$47,2,0)</f>
        <v>#N/A</v>
      </c>
      <c r="F51" s="481"/>
      <c r="G51" s="481"/>
      <c r="H51" s="515" t="s">
        <v>1382</v>
      </c>
      <c r="I51" s="1067" t="s">
        <v>1383</v>
      </c>
      <c r="J51" s="496" t="s">
        <v>145</v>
      </c>
      <c r="K51" s="490" t="e">
        <f>VLOOKUP(J51,'Hiperlinks - refugo'!$B$2:$C$9,2,0)</f>
        <v>#N/A</v>
      </c>
      <c r="L51" s="699" t="s">
        <v>1157</v>
      </c>
      <c r="M51" s="514">
        <v>43276</v>
      </c>
      <c r="N51"/>
    </row>
    <row r="52" spans="1:14" s="240" customFormat="1" ht="15" customHeight="1" x14ac:dyDescent="0.25">
      <c r="A52" s="482">
        <v>3</v>
      </c>
      <c r="B52" s="490" t="str">
        <f>VLOOKUP(A52,'Hiperlinks - refugo'!$B$11:$C$29,2,0)</f>
        <v>PIU Arco Tietê</v>
      </c>
      <c r="C52" s="483"/>
      <c r="D52" s="483"/>
      <c r="E52" s="489" t="e">
        <f>VLOOKUP(D52,'Hiperlinks - refugo'!$B$34:$C$47,2,0)</f>
        <v>#N/A</v>
      </c>
      <c r="F52" s="483"/>
      <c r="G52" s="483"/>
      <c r="H52" s="511" t="s">
        <v>357</v>
      </c>
      <c r="I52" s="1070" t="s">
        <v>358</v>
      </c>
      <c r="J52" s="483">
        <v>5</v>
      </c>
      <c r="K52" s="490" t="str">
        <f>VLOOKUP(J52,'Hiperlinks - refugo'!$B$2:$C$9,2,0)</f>
        <v>Reuniões Bilateriais</v>
      </c>
      <c r="L52" s="724" t="s">
        <v>1157</v>
      </c>
      <c r="M52" s="514">
        <f t="shared" ref="M52:M83" si="2">$M$2</f>
        <v>43271</v>
      </c>
      <c r="N52"/>
    </row>
    <row r="53" spans="1:14" s="240" customFormat="1" ht="15" customHeight="1" x14ac:dyDescent="0.25">
      <c r="A53" s="482">
        <v>3</v>
      </c>
      <c r="B53" s="490" t="str">
        <f>VLOOKUP(A53,'Hiperlinks - refugo'!$B$11:$C$29,2,0)</f>
        <v>PIU Arco Tietê</v>
      </c>
      <c r="C53" s="483"/>
      <c r="D53" s="483"/>
      <c r="E53" s="489" t="e">
        <f>VLOOKUP(D53,'Hiperlinks - refugo'!$B$34:$C$47,2,0)</f>
        <v>#N/A</v>
      </c>
      <c r="F53" s="483"/>
      <c r="G53" s="483"/>
      <c r="H53" s="511" t="s">
        <v>359</v>
      </c>
      <c r="I53" s="1070" t="s">
        <v>360</v>
      </c>
      <c r="J53" s="483">
        <v>5</v>
      </c>
      <c r="K53" s="490" t="str">
        <f>VLOOKUP(J53,'Hiperlinks - refugo'!$B$2:$C$9,2,0)</f>
        <v>Reuniões Bilateriais</v>
      </c>
      <c r="L53" s="724" t="s">
        <v>1157</v>
      </c>
      <c r="M53" s="514">
        <f t="shared" si="2"/>
        <v>43271</v>
      </c>
      <c r="N53"/>
    </row>
    <row r="54" spans="1:14" s="240" customFormat="1" ht="15" customHeight="1" x14ac:dyDescent="0.25">
      <c r="A54" s="482">
        <v>3</v>
      </c>
      <c r="B54" s="490" t="str">
        <f>VLOOKUP(A54,'Hiperlinks - refugo'!$B$11:$C$29,2,0)</f>
        <v>PIU Arco Tietê</v>
      </c>
      <c r="C54" s="483"/>
      <c r="D54" s="483"/>
      <c r="E54" s="489" t="e">
        <f>VLOOKUP(D54,'Hiperlinks - refugo'!$B$34:$C$47,2,0)</f>
        <v>#N/A</v>
      </c>
      <c r="F54" s="483"/>
      <c r="G54" s="483"/>
      <c r="H54" s="511" t="s">
        <v>361</v>
      </c>
      <c r="I54" s="1070" t="s">
        <v>362</v>
      </c>
      <c r="J54" s="483">
        <v>5</v>
      </c>
      <c r="K54" s="490" t="str">
        <f>VLOOKUP(J54,'Hiperlinks - refugo'!$B$2:$C$9,2,0)</f>
        <v>Reuniões Bilateriais</v>
      </c>
      <c r="L54" s="724" t="s">
        <v>1157</v>
      </c>
      <c r="M54" s="514">
        <f t="shared" si="2"/>
        <v>43271</v>
      </c>
      <c r="N54"/>
    </row>
    <row r="55" spans="1:14" s="240" customFormat="1" ht="15" customHeight="1" x14ac:dyDescent="0.25">
      <c r="A55" s="482">
        <v>3</v>
      </c>
      <c r="B55" s="490" t="str">
        <f>VLOOKUP(A55,'Hiperlinks - refugo'!$B$11:$C$29,2,0)</f>
        <v>PIU Arco Tietê</v>
      </c>
      <c r="C55" s="483"/>
      <c r="D55" s="483"/>
      <c r="E55" s="489" t="e">
        <f>VLOOKUP(D55,'Hiperlinks - refugo'!$B$34:$C$47,2,0)</f>
        <v>#N/A</v>
      </c>
      <c r="F55" s="483"/>
      <c r="G55" s="483"/>
      <c r="H55" s="511" t="s">
        <v>363</v>
      </c>
      <c r="I55" s="1070" t="s">
        <v>364</v>
      </c>
      <c r="J55" s="483">
        <v>5</v>
      </c>
      <c r="K55" s="490" t="str">
        <f>VLOOKUP(J55,'Hiperlinks - refugo'!$B$2:$C$9,2,0)</f>
        <v>Reuniões Bilateriais</v>
      </c>
      <c r="L55" s="724" t="s">
        <v>1157</v>
      </c>
      <c r="M55" s="514">
        <f t="shared" si="2"/>
        <v>43271</v>
      </c>
      <c r="N55"/>
    </row>
    <row r="56" spans="1:14" s="240" customFormat="1" ht="15" customHeight="1" x14ac:dyDescent="0.25">
      <c r="A56" s="482">
        <v>3</v>
      </c>
      <c r="B56" s="490" t="str">
        <f>VLOOKUP(A56,'Hiperlinks - refugo'!$B$11:$C$29,2,0)</f>
        <v>PIU Arco Tietê</v>
      </c>
      <c r="C56" s="483"/>
      <c r="D56" s="483"/>
      <c r="E56" s="489" t="e">
        <f>VLOOKUP(D56,'Hiperlinks - refugo'!$B$34:$C$47,2,0)</f>
        <v>#N/A</v>
      </c>
      <c r="F56" s="483"/>
      <c r="G56" s="483"/>
      <c r="H56" s="511" t="s">
        <v>365</v>
      </c>
      <c r="I56" s="1070" t="s">
        <v>366</v>
      </c>
      <c r="J56" s="483">
        <v>5</v>
      </c>
      <c r="K56" s="490" t="str">
        <f>VLOOKUP(J56,'Hiperlinks - refugo'!$B$2:$C$9,2,0)</f>
        <v>Reuniões Bilateriais</v>
      </c>
      <c r="L56" s="724" t="s">
        <v>1157</v>
      </c>
      <c r="M56" s="514">
        <f t="shared" si="2"/>
        <v>43271</v>
      </c>
      <c r="N56"/>
    </row>
    <row r="57" spans="1:14" s="240" customFormat="1" ht="15" customHeight="1" x14ac:dyDescent="0.25">
      <c r="A57" s="482">
        <v>3</v>
      </c>
      <c r="B57" s="490" t="str">
        <f>VLOOKUP(A57,'Hiperlinks - refugo'!$B$11:$C$29,2,0)</f>
        <v>PIU Arco Tietê</v>
      </c>
      <c r="C57" s="483"/>
      <c r="D57" s="483"/>
      <c r="E57" s="489" t="e">
        <f>VLOOKUP(D57,'Hiperlinks - refugo'!$B$34:$C$47,2,0)</f>
        <v>#N/A</v>
      </c>
      <c r="F57" s="483"/>
      <c r="G57" s="483"/>
      <c r="H57" s="511" t="s">
        <v>367</v>
      </c>
      <c r="I57" s="1070" t="s">
        <v>368</v>
      </c>
      <c r="J57" s="483">
        <v>5</v>
      </c>
      <c r="K57" s="490" t="str">
        <f>VLOOKUP(J57,'Hiperlinks - refugo'!$B$2:$C$9,2,0)</f>
        <v>Reuniões Bilateriais</v>
      </c>
      <c r="L57" s="724" t="s">
        <v>1157</v>
      </c>
      <c r="M57" s="514">
        <f t="shared" si="2"/>
        <v>43271</v>
      </c>
      <c r="N57"/>
    </row>
    <row r="58" spans="1:14" s="240" customFormat="1" ht="15" customHeight="1" x14ac:dyDescent="0.25">
      <c r="A58" s="482">
        <v>3</v>
      </c>
      <c r="B58" s="490" t="str">
        <f>VLOOKUP(A58,'Hiperlinks - refugo'!$B$11:$C$29,2,0)</f>
        <v>PIU Arco Tietê</v>
      </c>
      <c r="C58" s="483"/>
      <c r="D58" s="483"/>
      <c r="E58" s="489" t="e">
        <f>VLOOKUP(D58,'Hiperlinks - refugo'!$B$34:$C$47,2,0)</f>
        <v>#N/A</v>
      </c>
      <c r="F58" s="483"/>
      <c r="G58" s="483"/>
      <c r="H58" s="511" t="s">
        <v>369</v>
      </c>
      <c r="I58" s="1070" t="s">
        <v>370</v>
      </c>
      <c r="J58" s="483">
        <v>5</v>
      </c>
      <c r="K58" s="490" t="str">
        <f>VLOOKUP(J58,'Hiperlinks - refugo'!$B$2:$C$9,2,0)</f>
        <v>Reuniões Bilateriais</v>
      </c>
      <c r="L58" s="724" t="s">
        <v>1157</v>
      </c>
      <c r="M58" s="514">
        <f t="shared" si="2"/>
        <v>43271</v>
      </c>
      <c r="N58"/>
    </row>
    <row r="59" spans="1:14" s="240" customFormat="1" ht="15" customHeight="1" x14ac:dyDescent="0.25">
      <c r="A59" s="482">
        <v>3</v>
      </c>
      <c r="B59" s="490" t="str">
        <f>VLOOKUP(A59,'Hiperlinks - refugo'!$B$11:$C$29,2,0)</f>
        <v>PIU Arco Tietê</v>
      </c>
      <c r="C59" s="483"/>
      <c r="D59" s="483"/>
      <c r="E59" s="489" t="e">
        <f>VLOOKUP(D59,'Hiperlinks - refugo'!$B$34:$C$47,2,0)</f>
        <v>#N/A</v>
      </c>
      <c r="F59" s="483"/>
      <c r="G59" s="483"/>
      <c r="H59" s="511" t="s">
        <v>371</v>
      </c>
      <c r="I59" s="1070" t="s">
        <v>372</v>
      </c>
      <c r="J59" s="483">
        <v>5</v>
      </c>
      <c r="K59" s="490" t="str">
        <f>VLOOKUP(J59,'Hiperlinks - refugo'!$B$2:$C$9,2,0)</f>
        <v>Reuniões Bilateriais</v>
      </c>
      <c r="L59" s="724" t="s">
        <v>1157</v>
      </c>
      <c r="M59" s="514">
        <f t="shared" si="2"/>
        <v>43271</v>
      </c>
      <c r="N59"/>
    </row>
    <row r="60" spans="1:14" s="240" customFormat="1" ht="15" customHeight="1" x14ac:dyDescent="0.25">
      <c r="A60" s="482">
        <v>3</v>
      </c>
      <c r="B60" s="490" t="str">
        <f>VLOOKUP(A60,'Hiperlinks - refugo'!$B$11:$C$29,2,0)</f>
        <v>PIU Arco Tietê</v>
      </c>
      <c r="C60" s="483"/>
      <c r="D60" s="483"/>
      <c r="E60" s="489" t="e">
        <f>VLOOKUP(D60,'Hiperlinks - refugo'!$B$34:$C$47,2,0)</f>
        <v>#N/A</v>
      </c>
      <c r="F60" s="483"/>
      <c r="G60" s="483"/>
      <c r="H60" s="511" t="s">
        <v>373</v>
      </c>
      <c r="I60" s="1070" t="s">
        <v>374</v>
      </c>
      <c r="J60" s="483">
        <v>5</v>
      </c>
      <c r="K60" s="490" t="str">
        <f>VLOOKUP(J60,'Hiperlinks - refugo'!$B$2:$C$9,2,0)</f>
        <v>Reuniões Bilateriais</v>
      </c>
      <c r="L60" s="724" t="s">
        <v>1157</v>
      </c>
      <c r="M60" s="514">
        <f t="shared" si="2"/>
        <v>43271</v>
      </c>
      <c r="N60"/>
    </row>
    <row r="61" spans="1:14" s="240" customFormat="1" ht="15" customHeight="1" x14ac:dyDescent="0.25">
      <c r="A61" s="482">
        <v>3</v>
      </c>
      <c r="B61" s="490" t="str">
        <f>VLOOKUP(A61,'Hiperlinks - refugo'!$B$11:$C$29,2,0)</f>
        <v>PIU Arco Tietê</v>
      </c>
      <c r="C61" s="483"/>
      <c r="D61" s="483"/>
      <c r="E61" s="489" t="e">
        <f>VLOOKUP(D61,'Hiperlinks - refugo'!$B$34:$C$47,2,0)</f>
        <v>#N/A</v>
      </c>
      <c r="F61" s="483"/>
      <c r="G61" s="483"/>
      <c r="H61" s="511" t="s">
        <v>375</v>
      </c>
      <c r="I61" s="1070" t="s">
        <v>376</v>
      </c>
      <c r="J61" s="483">
        <v>5</v>
      </c>
      <c r="K61" s="490" t="str">
        <f>VLOOKUP(J61,'Hiperlinks - refugo'!$B$2:$C$9,2,0)</f>
        <v>Reuniões Bilateriais</v>
      </c>
      <c r="L61" s="724" t="s">
        <v>1157</v>
      </c>
      <c r="M61" s="514">
        <f t="shared" si="2"/>
        <v>43271</v>
      </c>
      <c r="N61"/>
    </row>
    <row r="62" spans="1:14" s="240" customFormat="1" ht="15" customHeight="1" x14ac:dyDescent="0.25">
      <c r="A62" s="482">
        <v>3</v>
      </c>
      <c r="B62" s="490" t="str">
        <f>VLOOKUP(A62,'Hiperlinks - refugo'!$B$11:$C$29,2,0)</f>
        <v>PIU Arco Tietê</v>
      </c>
      <c r="C62" s="483"/>
      <c r="D62" s="483"/>
      <c r="E62" s="489" t="e">
        <f>VLOOKUP(D62,'Hiperlinks - refugo'!$B$34:$C$47,2,0)</f>
        <v>#N/A</v>
      </c>
      <c r="F62" s="483"/>
      <c r="G62" s="483"/>
      <c r="H62" s="511" t="s">
        <v>377</v>
      </c>
      <c r="I62" s="1070" t="s">
        <v>378</v>
      </c>
      <c r="J62" s="483">
        <v>5</v>
      </c>
      <c r="K62" s="490" t="str">
        <f>VLOOKUP(J62,'Hiperlinks - refugo'!$B$2:$C$9,2,0)</f>
        <v>Reuniões Bilateriais</v>
      </c>
      <c r="L62" s="724" t="s">
        <v>1157</v>
      </c>
      <c r="M62" s="514">
        <f t="shared" si="2"/>
        <v>43271</v>
      </c>
      <c r="N62"/>
    </row>
    <row r="63" spans="1:14" s="240" customFormat="1" ht="15" customHeight="1" x14ac:dyDescent="0.25">
      <c r="A63" s="482">
        <v>3</v>
      </c>
      <c r="B63" s="490" t="str">
        <f>VLOOKUP(A63,'Hiperlinks - refugo'!$B$11:$C$29,2,0)</f>
        <v>PIU Arco Tietê</v>
      </c>
      <c r="C63" s="483"/>
      <c r="D63" s="483"/>
      <c r="E63" s="489" t="e">
        <f>VLOOKUP(D63,'Hiperlinks - refugo'!$B$34:$C$47,2,0)</f>
        <v>#N/A</v>
      </c>
      <c r="F63" s="483"/>
      <c r="G63" s="483"/>
      <c r="H63" s="511" t="s">
        <v>379</v>
      </c>
      <c r="I63" s="1070" t="s">
        <v>380</v>
      </c>
      <c r="J63" s="483">
        <v>5</v>
      </c>
      <c r="K63" s="490" t="str">
        <f>VLOOKUP(J63,'Hiperlinks - refugo'!$B$2:$C$9,2,0)</f>
        <v>Reuniões Bilateriais</v>
      </c>
      <c r="L63" s="724" t="s">
        <v>1157</v>
      </c>
      <c r="M63" s="514">
        <f t="shared" si="2"/>
        <v>43271</v>
      </c>
      <c r="N63"/>
    </row>
    <row r="64" spans="1:14" s="240" customFormat="1" ht="15" customHeight="1" x14ac:dyDescent="0.25">
      <c r="A64" s="482">
        <v>3</v>
      </c>
      <c r="B64" s="490" t="str">
        <f>VLOOKUP(A64,'Hiperlinks - refugo'!$B$11:$C$29,2,0)</f>
        <v>PIU Arco Tietê</v>
      </c>
      <c r="C64" s="483"/>
      <c r="D64" s="483"/>
      <c r="E64" s="489" t="e">
        <f>VLOOKUP(D64,'Hiperlinks - refugo'!$B$34:$C$47,2,0)</f>
        <v>#N/A</v>
      </c>
      <c r="F64" s="483"/>
      <c r="G64" s="483"/>
      <c r="H64" s="511" t="s">
        <v>381</v>
      </c>
      <c r="I64" s="1070" t="s">
        <v>382</v>
      </c>
      <c r="J64" s="483">
        <v>5</v>
      </c>
      <c r="K64" s="490" t="str">
        <f>VLOOKUP(J64,'Hiperlinks - refugo'!$B$2:$C$9,2,0)</f>
        <v>Reuniões Bilateriais</v>
      </c>
      <c r="L64" s="724" t="s">
        <v>1157</v>
      </c>
      <c r="M64" s="514">
        <f t="shared" si="2"/>
        <v>43271</v>
      </c>
      <c r="N64"/>
    </row>
    <row r="65" spans="1:14" s="240" customFormat="1" ht="15" customHeight="1" x14ac:dyDescent="0.25">
      <c r="A65" s="482">
        <v>3</v>
      </c>
      <c r="B65" s="490" t="str">
        <f>VLOOKUP(A65,'Hiperlinks - refugo'!$B$11:$C$29,2,0)</f>
        <v>PIU Arco Tietê</v>
      </c>
      <c r="C65" s="483"/>
      <c r="D65" s="483"/>
      <c r="E65" s="489" t="e">
        <f>VLOOKUP(D65,'Hiperlinks - refugo'!$B$34:$C$47,2,0)</f>
        <v>#N/A</v>
      </c>
      <c r="F65" s="483"/>
      <c r="G65" s="483"/>
      <c r="H65" s="511" t="s">
        <v>383</v>
      </c>
      <c r="I65" s="1070" t="s">
        <v>384</v>
      </c>
      <c r="J65" s="483">
        <v>5</v>
      </c>
      <c r="K65" s="490" t="str">
        <f>VLOOKUP(J65,'Hiperlinks - refugo'!$B$2:$C$9,2,0)</f>
        <v>Reuniões Bilateriais</v>
      </c>
      <c r="L65" s="724" t="s">
        <v>1157</v>
      </c>
      <c r="M65" s="514">
        <f t="shared" si="2"/>
        <v>43271</v>
      </c>
      <c r="N65"/>
    </row>
    <row r="66" spans="1:14" s="240" customFormat="1" ht="15" customHeight="1" x14ac:dyDescent="0.25">
      <c r="A66" s="482">
        <v>3</v>
      </c>
      <c r="B66" s="490" t="str">
        <f>VLOOKUP(A66,'Hiperlinks - refugo'!$B$11:$C$29,2,0)</f>
        <v>PIU Arco Tietê</v>
      </c>
      <c r="C66" s="483"/>
      <c r="D66" s="483"/>
      <c r="E66" s="489" t="e">
        <f>VLOOKUP(D66,'Hiperlinks - refugo'!$B$34:$C$47,2,0)</f>
        <v>#N/A</v>
      </c>
      <c r="F66" s="483"/>
      <c r="G66" s="483"/>
      <c r="H66" s="511" t="s">
        <v>385</v>
      </c>
      <c r="I66" s="1070" t="s">
        <v>386</v>
      </c>
      <c r="J66" s="483">
        <v>5</v>
      </c>
      <c r="K66" s="490" t="str">
        <f>VLOOKUP(J66,'Hiperlinks - refugo'!$B$2:$C$9,2,0)</f>
        <v>Reuniões Bilateriais</v>
      </c>
      <c r="L66" s="724" t="s">
        <v>1157</v>
      </c>
      <c r="M66" s="514">
        <f t="shared" si="2"/>
        <v>43271</v>
      </c>
      <c r="N66"/>
    </row>
    <row r="67" spans="1:14" s="240" customFormat="1" ht="15" customHeight="1" x14ac:dyDescent="0.25">
      <c r="A67" s="482">
        <v>3</v>
      </c>
      <c r="B67" s="490" t="str">
        <f>VLOOKUP(A67,'Hiperlinks - refugo'!$B$11:$C$29,2,0)</f>
        <v>PIU Arco Tietê</v>
      </c>
      <c r="C67" s="483"/>
      <c r="D67" s="483"/>
      <c r="E67" s="489" t="e">
        <f>VLOOKUP(D67,'Hiperlinks - refugo'!$B$34:$C$47,2,0)</f>
        <v>#N/A</v>
      </c>
      <c r="F67" s="483"/>
      <c r="G67" s="483"/>
      <c r="H67" s="511" t="s">
        <v>387</v>
      </c>
      <c r="I67" s="1070" t="s">
        <v>388</v>
      </c>
      <c r="J67" s="483">
        <v>5</v>
      </c>
      <c r="K67" s="490" t="str">
        <f>VLOOKUP(J67,'Hiperlinks - refugo'!$B$2:$C$9,2,0)</f>
        <v>Reuniões Bilateriais</v>
      </c>
      <c r="L67" s="724" t="s">
        <v>1157</v>
      </c>
      <c r="M67" s="514">
        <f t="shared" si="2"/>
        <v>43271</v>
      </c>
      <c r="N67"/>
    </row>
    <row r="68" spans="1:14" s="240" customFormat="1" ht="15" customHeight="1" x14ac:dyDescent="0.25">
      <c r="A68" s="482">
        <v>3</v>
      </c>
      <c r="B68" s="490" t="str">
        <f>VLOOKUP(A68,'Hiperlinks - refugo'!$B$11:$C$29,2,0)</f>
        <v>PIU Arco Tietê</v>
      </c>
      <c r="C68" s="483"/>
      <c r="D68" s="483"/>
      <c r="E68" s="489" t="e">
        <f>VLOOKUP(D68,'Hiperlinks - refugo'!$B$34:$C$47,2,0)</f>
        <v>#N/A</v>
      </c>
      <c r="F68" s="483"/>
      <c r="G68" s="483"/>
      <c r="H68" s="511" t="s">
        <v>389</v>
      </c>
      <c r="I68" s="1070" t="s">
        <v>390</v>
      </c>
      <c r="J68" s="483">
        <v>5</v>
      </c>
      <c r="K68" s="490" t="str">
        <f>VLOOKUP(J68,'Hiperlinks - refugo'!$B$2:$C$9,2,0)</f>
        <v>Reuniões Bilateriais</v>
      </c>
      <c r="L68" s="724" t="s">
        <v>1157</v>
      </c>
      <c r="M68" s="514">
        <f t="shared" si="2"/>
        <v>43271</v>
      </c>
      <c r="N68"/>
    </row>
    <row r="69" spans="1:14" s="240" customFormat="1" ht="15" customHeight="1" x14ac:dyDescent="0.25">
      <c r="A69" s="482">
        <v>3</v>
      </c>
      <c r="B69" s="490" t="str">
        <f>VLOOKUP(A69,'Hiperlinks - refugo'!$B$11:$C$29,2,0)</f>
        <v>PIU Arco Tietê</v>
      </c>
      <c r="C69" s="483"/>
      <c r="D69" s="483"/>
      <c r="E69" s="489" t="e">
        <f>VLOOKUP(D69,'Hiperlinks - refugo'!$B$34:$C$47,2,0)</f>
        <v>#N/A</v>
      </c>
      <c r="F69" s="483"/>
      <c r="G69" s="483"/>
      <c r="H69" s="511" t="s">
        <v>391</v>
      </c>
      <c r="I69" s="1070" t="s">
        <v>392</v>
      </c>
      <c r="J69" s="483">
        <v>5</v>
      </c>
      <c r="K69" s="490" t="str">
        <f>VLOOKUP(J69,'Hiperlinks - refugo'!$B$2:$C$9,2,0)</f>
        <v>Reuniões Bilateriais</v>
      </c>
      <c r="L69" s="724" t="s">
        <v>1157</v>
      </c>
      <c r="M69" s="514">
        <f t="shared" si="2"/>
        <v>43271</v>
      </c>
      <c r="N69"/>
    </row>
    <row r="70" spans="1:14" s="240" customFormat="1" ht="15" customHeight="1" x14ac:dyDescent="0.25">
      <c r="A70" s="482">
        <v>3</v>
      </c>
      <c r="B70" s="490" t="str">
        <f>VLOOKUP(A70,'Hiperlinks - refugo'!$B$11:$C$29,2,0)</f>
        <v>PIU Arco Tietê</v>
      </c>
      <c r="C70" s="483"/>
      <c r="D70" s="483"/>
      <c r="E70" s="489" t="e">
        <f>VLOOKUP(D70,'Hiperlinks - refugo'!$B$34:$C$47,2,0)</f>
        <v>#N/A</v>
      </c>
      <c r="F70" s="483"/>
      <c r="G70" s="483"/>
      <c r="H70" s="511" t="s">
        <v>393</v>
      </c>
      <c r="I70" s="1072" t="s">
        <v>394</v>
      </c>
      <c r="J70" s="483">
        <v>5</v>
      </c>
      <c r="K70" s="490" t="str">
        <f>VLOOKUP(J70,'Hiperlinks - refugo'!$B$2:$C$9,2,0)</f>
        <v>Reuniões Bilateriais</v>
      </c>
      <c r="L70" s="724" t="s">
        <v>1157</v>
      </c>
      <c r="M70" s="514">
        <f t="shared" si="2"/>
        <v>43271</v>
      </c>
      <c r="N70"/>
    </row>
    <row r="71" spans="1:14" s="240" customFormat="1" ht="15" customHeight="1" x14ac:dyDescent="0.25">
      <c r="A71" s="482">
        <v>3</v>
      </c>
      <c r="B71" s="490" t="str">
        <f>VLOOKUP(A71,'Hiperlinks - refugo'!$B$11:$C$29,2,0)</f>
        <v>PIU Arco Tietê</v>
      </c>
      <c r="C71" s="483"/>
      <c r="D71" s="483"/>
      <c r="E71" s="489" t="e">
        <f>VLOOKUP(D71,'Hiperlinks - refugo'!$B$34:$C$47,2,0)</f>
        <v>#N/A</v>
      </c>
      <c r="F71" s="483"/>
      <c r="G71" s="483"/>
      <c r="H71" s="511" t="s">
        <v>395</v>
      </c>
      <c r="I71" s="1072" t="s">
        <v>396</v>
      </c>
      <c r="J71" s="483">
        <v>5</v>
      </c>
      <c r="K71" s="490" t="str">
        <f>VLOOKUP(J71,'Hiperlinks - refugo'!$B$2:$C$9,2,0)</f>
        <v>Reuniões Bilateriais</v>
      </c>
      <c r="L71" s="724" t="s">
        <v>1157</v>
      </c>
      <c r="M71" s="514">
        <f t="shared" si="2"/>
        <v>43271</v>
      </c>
      <c r="N71"/>
    </row>
    <row r="72" spans="1:14" s="240" customFormat="1" ht="15" customHeight="1" x14ac:dyDescent="0.25">
      <c r="A72" s="482">
        <v>3</v>
      </c>
      <c r="B72" s="490" t="str">
        <f>VLOOKUP(A72,'Hiperlinks - refugo'!$B$11:$C$29,2,0)</f>
        <v>PIU Arco Tietê</v>
      </c>
      <c r="C72" s="483"/>
      <c r="D72" s="483"/>
      <c r="E72" s="489" t="e">
        <f>VLOOKUP(D72,'Hiperlinks - refugo'!$B$34:$C$47,2,0)</f>
        <v>#N/A</v>
      </c>
      <c r="F72" s="483"/>
      <c r="G72" s="483"/>
      <c r="H72" s="511" t="s">
        <v>397</v>
      </c>
      <c r="I72" s="1070" t="s">
        <v>398</v>
      </c>
      <c r="J72" s="483">
        <v>6</v>
      </c>
      <c r="K72" s="490" t="str">
        <f>VLOOKUP(J72,'Hiperlinks - refugo'!$B$2:$C$9,2,0)</f>
        <v>Outros</v>
      </c>
      <c r="L72" s="724" t="s">
        <v>1157</v>
      </c>
      <c r="M72" s="514">
        <f t="shared" si="2"/>
        <v>43271</v>
      </c>
      <c r="N72"/>
    </row>
    <row r="73" spans="1:14" s="240" customFormat="1" ht="15" customHeight="1" x14ac:dyDescent="0.25">
      <c r="A73" s="482">
        <v>3</v>
      </c>
      <c r="B73" s="490" t="str">
        <f>VLOOKUP(A73,'Hiperlinks - refugo'!$B$11:$C$29,2,0)</f>
        <v>PIU Arco Tietê</v>
      </c>
      <c r="C73" s="483"/>
      <c r="D73" s="483"/>
      <c r="E73" s="489" t="e">
        <f>VLOOKUP(D73,'Hiperlinks - refugo'!$B$34:$C$47,2,0)</f>
        <v>#N/A</v>
      </c>
      <c r="F73" s="483"/>
      <c r="G73" s="483"/>
      <c r="H73" s="511" t="s">
        <v>399</v>
      </c>
      <c r="I73" s="1072" t="s">
        <v>400</v>
      </c>
      <c r="J73" s="483">
        <v>6</v>
      </c>
      <c r="K73" s="490" t="str">
        <f>VLOOKUP(J73,'Hiperlinks - refugo'!$B$2:$C$9,2,0)</f>
        <v>Outros</v>
      </c>
      <c r="L73" s="724" t="s">
        <v>1157</v>
      </c>
      <c r="M73" s="514">
        <f t="shared" si="2"/>
        <v>43271</v>
      </c>
      <c r="N73"/>
    </row>
    <row r="74" spans="1:14" s="240" customFormat="1" ht="15" customHeight="1" x14ac:dyDescent="0.25">
      <c r="A74" s="482">
        <v>3</v>
      </c>
      <c r="B74" s="490" t="str">
        <f>VLOOKUP(A74,'Hiperlinks - refugo'!$B$11:$C$29,2,0)</f>
        <v>PIU Arco Tietê</v>
      </c>
      <c r="C74" s="483"/>
      <c r="D74" s="483"/>
      <c r="E74" s="489" t="e">
        <f>VLOOKUP(D74,'Hiperlinks - refugo'!$B$34:$C$47,2,0)</f>
        <v>#N/A</v>
      </c>
      <c r="F74" s="483"/>
      <c r="G74" s="483"/>
      <c r="H74" s="511" t="s">
        <v>401</v>
      </c>
      <c r="I74" s="1072" t="s">
        <v>402</v>
      </c>
      <c r="J74" s="483">
        <v>6</v>
      </c>
      <c r="K74" s="490" t="str">
        <f>VLOOKUP(J74,'Hiperlinks - refugo'!$B$2:$C$9,2,0)</f>
        <v>Outros</v>
      </c>
      <c r="L74" s="724" t="s">
        <v>1157</v>
      </c>
      <c r="M74" s="514">
        <f t="shared" si="2"/>
        <v>43271</v>
      </c>
      <c r="N74"/>
    </row>
    <row r="75" spans="1:14" s="240" customFormat="1" ht="15" customHeight="1" x14ac:dyDescent="0.25">
      <c r="A75" s="482">
        <v>3</v>
      </c>
      <c r="B75" s="490" t="str">
        <f>VLOOKUP(A75,'Hiperlinks - refugo'!$B$11:$C$29,2,0)</f>
        <v>PIU Arco Tietê</v>
      </c>
      <c r="C75" s="483"/>
      <c r="D75" s="483"/>
      <c r="E75" s="489" t="e">
        <f>VLOOKUP(D75,'Hiperlinks - refugo'!$B$34:$C$47,2,0)</f>
        <v>#N/A</v>
      </c>
      <c r="F75" s="483"/>
      <c r="G75" s="483"/>
      <c r="H75" s="511" t="s">
        <v>403</v>
      </c>
      <c r="I75" s="1072" t="s">
        <v>404</v>
      </c>
      <c r="J75" s="483">
        <v>6</v>
      </c>
      <c r="K75" s="490" t="str">
        <f>VLOOKUP(J75,'Hiperlinks - refugo'!$B$2:$C$9,2,0)</f>
        <v>Outros</v>
      </c>
      <c r="L75" s="724" t="s">
        <v>1157</v>
      </c>
      <c r="M75" s="514">
        <f t="shared" si="2"/>
        <v>43271</v>
      </c>
      <c r="N75"/>
    </row>
    <row r="76" spans="1:14" s="240" customFormat="1" ht="15" customHeight="1" x14ac:dyDescent="0.25">
      <c r="A76" s="482">
        <v>3</v>
      </c>
      <c r="B76" s="490" t="str">
        <f>VLOOKUP(A76,'Hiperlinks - refugo'!$B$11:$C$29,2,0)</f>
        <v>PIU Arco Tietê</v>
      </c>
      <c r="C76" s="483"/>
      <c r="D76" s="483"/>
      <c r="E76" s="489" t="e">
        <f>VLOOKUP(D76,'Hiperlinks - refugo'!$B$34:$C$47,2,0)</f>
        <v>#N/A</v>
      </c>
      <c r="F76" s="483"/>
      <c r="G76" s="483"/>
      <c r="H76" s="511" t="s">
        <v>405</v>
      </c>
      <c r="I76" s="1072" t="s">
        <v>406</v>
      </c>
      <c r="J76" s="483">
        <v>6</v>
      </c>
      <c r="K76" s="490" t="str">
        <f>VLOOKUP(J76,'Hiperlinks - refugo'!$B$2:$C$9,2,0)</f>
        <v>Outros</v>
      </c>
      <c r="L76" s="724" t="s">
        <v>1157</v>
      </c>
      <c r="M76" s="514">
        <f t="shared" si="2"/>
        <v>43271</v>
      </c>
      <c r="N76"/>
    </row>
    <row r="77" spans="1:14" s="240" customFormat="1" ht="15" customHeight="1" x14ac:dyDescent="0.25">
      <c r="A77" s="482">
        <v>3</v>
      </c>
      <c r="B77" s="490" t="str">
        <f>VLOOKUP(A77,'Hiperlinks - refugo'!$B$11:$C$29,2,0)</f>
        <v>PIU Arco Tietê</v>
      </c>
      <c r="C77" s="483"/>
      <c r="D77" s="483"/>
      <c r="E77" s="489" t="e">
        <f>VLOOKUP(D77,'Hiperlinks - refugo'!$B$34:$C$47,2,0)</f>
        <v>#N/A</v>
      </c>
      <c r="F77" s="483"/>
      <c r="G77" s="483"/>
      <c r="H77" s="511" t="s">
        <v>407</v>
      </c>
      <c r="I77" s="1072" t="s">
        <v>408</v>
      </c>
      <c r="J77" s="483">
        <v>6</v>
      </c>
      <c r="K77" s="490" t="str">
        <f>VLOOKUP(J77,'Hiperlinks - refugo'!$B$2:$C$9,2,0)</f>
        <v>Outros</v>
      </c>
      <c r="L77" s="724" t="s">
        <v>1157</v>
      </c>
      <c r="M77" s="514">
        <f t="shared" si="2"/>
        <v>43271</v>
      </c>
      <c r="N77"/>
    </row>
    <row r="78" spans="1:14" s="240" customFormat="1" ht="15" customHeight="1" x14ac:dyDescent="0.25">
      <c r="A78" s="482">
        <v>3</v>
      </c>
      <c r="B78" s="490" t="str">
        <f>VLOOKUP(A78,'Hiperlinks - refugo'!$B$11:$C$29,2,0)</f>
        <v>PIU Arco Tietê</v>
      </c>
      <c r="C78" s="483"/>
      <c r="D78" s="483"/>
      <c r="E78" s="489" t="e">
        <f>VLOOKUP(D78,'Hiperlinks - refugo'!$B$34:$C$47,2,0)</f>
        <v>#N/A</v>
      </c>
      <c r="F78" s="483"/>
      <c r="G78" s="483"/>
      <c r="H78" s="511" t="s">
        <v>409</v>
      </c>
      <c r="I78" s="1072" t="s">
        <v>410</v>
      </c>
      <c r="J78" s="483">
        <v>6</v>
      </c>
      <c r="K78" s="490" t="str">
        <f>VLOOKUP(J78,'Hiperlinks - refugo'!$B$2:$C$9,2,0)</f>
        <v>Outros</v>
      </c>
      <c r="L78" s="724" t="s">
        <v>1157</v>
      </c>
      <c r="M78" s="514">
        <f t="shared" si="2"/>
        <v>43271</v>
      </c>
      <c r="N78"/>
    </row>
    <row r="79" spans="1:14" s="240" customFormat="1" ht="15" customHeight="1" x14ac:dyDescent="0.25">
      <c r="A79" s="482">
        <v>3</v>
      </c>
      <c r="B79" s="490" t="str">
        <f>VLOOKUP(A79,'Hiperlinks - refugo'!$B$11:$C$29,2,0)</f>
        <v>PIU Arco Tietê</v>
      </c>
      <c r="C79" s="483"/>
      <c r="D79" s="483"/>
      <c r="E79" s="489" t="e">
        <f>VLOOKUP(D79,'Hiperlinks - refugo'!$B$34:$C$47,2,0)</f>
        <v>#N/A</v>
      </c>
      <c r="F79" s="483"/>
      <c r="G79" s="483"/>
      <c r="H79" s="511" t="s">
        <v>411</v>
      </c>
      <c r="I79" s="1072" t="s">
        <v>412</v>
      </c>
      <c r="J79" s="483">
        <v>6</v>
      </c>
      <c r="K79" s="490" t="str">
        <f>VLOOKUP(J79,'Hiperlinks - refugo'!$B$2:$C$9,2,0)</f>
        <v>Outros</v>
      </c>
      <c r="L79" s="724" t="s">
        <v>1157</v>
      </c>
      <c r="M79" s="514">
        <f t="shared" si="2"/>
        <v>43271</v>
      </c>
      <c r="N79"/>
    </row>
    <row r="80" spans="1:14" s="240" customFormat="1" ht="15" customHeight="1" x14ac:dyDescent="0.25">
      <c r="A80" s="482">
        <v>3</v>
      </c>
      <c r="B80" s="490" t="str">
        <f>VLOOKUP(A80,'Hiperlinks - refugo'!$B$11:$C$29,2,0)</f>
        <v>PIU Arco Tietê</v>
      </c>
      <c r="C80" s="483"/>
      <c r="D80" s="483"/>
      <c r="E80" s="489" t="e">
        <f>VLOOKUP(D80,'Hiperlinks - refugo'!$B$34:$C$47,2,0)</f>
        <v>#N/A</v>
      </c>
      <c r="F80" s="483"/>
      <c r="G80" s="483"/>
      <c r="H80" s="511" t="s">
        <v>413</v>
      </c>
      <c r="I80" s="1072" t="s">
        <v>414</v>
      </c>
      <c r="J80" s="483">
        <v>6</v>
      </c>
      <c r="K80" s="490" t="str">
        <f>VLOOKUP(J80,'Hiperlinks - refugo'!$B$2:$C$9,2,0)</f>
        <v>Outros</v>
      </c>
      <c r="L80" s="724" t="s">
        <v>1157</v>
      </c>
      <c r="M80" s="514">
        <f t="shared" si="2"/>
        <v>43271</v>
      </c>
      <c r="N80"/>
    </row>
    <row r="81" spans="1:14" s="240" customFormat="1" ht="15" customHeight="1" x14ac:dyDescent="0.25">
      <c r="A81" s="482">
        <v>3</v>
      </c>
      <c r="B81" s="490" t="str">
        <f>VLOOKUP(A81,'Hiperlinks - refugo'!$B$11:$C$29,2,0)</f>
        <v>PIU Arco Tietê</v>
      </c>
      <c r="C81" s="483"/>
      <c r="D81" s="483"/>
      <c r="E81" s="489" t="e">
        <f>VLOOKUP(D81,'Hiperlinks - refugo'!$B$34:$C$47,2,0)</f>
        <v>#N/A</v>
      </c>
      <c r="F81" s="483"/>
      <c r="G81" s="483"/>
      <c r="H81" s="511" t="s">
        <v>415</v>
      </c>
      <c r="I81" s="1072" t="s">
        <v>416</v>
      </c>
      <c r="J81" s="483">
        <v>6</v>
      </c>
      <c r="K81" s="490" t="str">
        <f>VLOOKUP(J81,'Hiperlinks - refugo'!$B$2:$C$9,2,0)</f>
        <v>Outros</v>
      </c>
      <c r="L81" s="724" t="s">
        <v>1157</v>
      </c>
      <c r="M81" s="514">
        <f t="shared" si="2"/>
        <v>43271</v>
      </c>
      <c r="N81"/>
    </row>
    <row r="82" spans="1:14" s="240" customFormat="1" ht="15" customHeight="1" x14ac:dyDescent="0.25">
      <c r="A82" s="482">
        <v>3</v>
      </c>
      <c r="B82" s="490" t="str">
        <f>VLOOKUP(A82,'Hiperlinks - refugo'!$B$11:$C$29,2,0)</f>
        <v>PIU Arco Tietê</v>
      </c>
      <c r="C82" s="483"/>
      <c r="D82" s="483"/>
      <c r="E82" s="489" t="e">
        <f>VLOOKUP(D82,'Hiperlinks - refugo'!$B$34:$C$47,2,0)</f>
        <v>#N/A</v>
      </c>
      <c r="F82" s="483"/>
      <c r="G82" s="483"/>
      <c r="H82" s="511" t="s">
        <v>417</v>
      </c>
      <c r="I82" s="1072" t="s">
        <v>418</v>
      </c>
      <c r="J82" s="483">
        <v>6</v>
      </c>
      <c r="K82" s="490" t="str">
        <f>VLOOKUP(J82,'Hiperlinks - refugo'!$B$2:$C$9,2,0)</f>
        <v>Outros</v>
      </c>
      <c r="L82" s="724" t="s">
        <v>1157</v>
      </c>
      <c r="M82" s="514">
        <f t="shared" si="2"/>
        <v>43271</v>
      </c>
      <c r="N82"/>
    </row>
    <row r="83" spans="1:14" s="240" customFormat="1" ht="15" customHeight="1" x14ac:dyDescent="0.25">
      <c r="A83" s="482">
        <v>3</v>
      </c>
      <c r="B83" s="490" t="str">
        <f>VLOOKUP(A83,'Hiperlinks - refugo'!$B$11:$C$29,2,0)</f>
        <v>PIU Arco Tietê</v>
      </c>
      <c r="C83" s="483"/>
      <c r="D83" s="483"/>
      <c r="E83" s="489" t="e">
        <f>VLOOKUP(D83,'Hiperlinks - refugo'!$B$34:$C$47,2,0)</f>
        <v>#N/A</v>
      </c>
      <c r="F83" s="483"/>
      <c r="G83" s="483"/>
      <c r="H83" s="511" t="s">
        <v>419</v>
      </c>
      <c r="I83" s="1072" t="s">
        <v>420</v>
      </c>
      <c r="J83" s="483">
        <v>6</v>
      </c>
      <c r="K83" s="490" t="str">
        <f>VLOOKUP(J83,'Hiperlinks - refugo'!$B$2:$C$9,2,0)</f>
        <v>Outros</v>
      </c>
      <c r="L83" s="724" t="s">
        <v>1157</v>
      </c>
      <c r="M83" s="514">
        <f t="shared" si="2"/>
        <v>43271</v>
      </c>
      <c r="N83"/>
    </row>
    <row r="84" spans="1:14" s="240" customFormat="1" ht="15" customHeight="1" x14ac:dyDescent="0.25">
      <c r="A84" s="482">
        <v>3</v>
      </c>
      <c r="B84" s="490" t="str">
        <f>VLOOKUP(A84,'Hiperlinks - refugo'!$B$11:$C$29,2,0)</f>
        <v>PIU Arco Tietê</v>
      </c>
      <c r="C84" s="483"/>
      <c r="D84" s="483"/>
      <c r="E84" s="489" t="e">
        <f>VLOOKUP(D84,'Hiperlinks - refugo'!$B$34:$C$47,2,0)</f>
        <v>#N/A</v>
      </c>
      <c r="F84" s="483"/>
      <c r="G84" s="483"/>
      <c r="H84" s="511" t="s">
        <v>421</v>
      </c>
      <c r="I84" s="1072" t="s">
        <v>422</v>
      </c>
      <c r="J84" s="483">
        <v>6</v>
      </c>
      <c r="K84" s="490" t="str">
        <f>VLOOKUP(J84,'Hiperlinks - refugo'!$B$2:$C$9,2,0)</f>
        <v>Outros</v>
      </c>
      <c r="L84" s="724" t="s">
        <v>1157</v>
      </c>
      <c r="M84" s="514">
        <f t="shared" ref="M84:M102" si="3">$M$2</f>
        <v>43271</v>
      </c>
      <c r="N84"/>
    </row>
    <row r="85" spans="1:14" s="240" customFormat="1" ht="15" customHeight="1" x14ac:dyDescent="0.25">
      <c r="A85" s="482">
        <v>3</v>
      </c>
      <c r="B85" s="490" t="str">
        <f>VLOOKUP(A85,'Hiperlinks - refugo'!$B$11:$C$29,2,0)</f>
        <v>PIU Arco Tietê</v>
      </c>
      <c r="C85" s="483"/>
      <c r="D85" s="483"/>
      <c r="E85" s="489" t="e">
        <f>VLOOKUP(D85,'Hiperlinks - refugo'!$B$34:$C$47,2,0)</f>
        <v>#N/A</v>
      </c>
      <c r="F85" s="483"/>
      <c r="G85" s="483"/>
      <c r="H85" s="511" t="s">
        <v>423</v>
      </c>
      <c r="I85" s="1072" t="s">
        <v>422</v>
      </c>
      <c r="J85" s="483">
        <v>6</v>
      </c>
      <c r="K85" s="490" t="str">
        <f>VLOOKUP(J85,'Hiperlinks - refugo'!$B$2:$C$9,2,0)</f>
        <v>Outros</v>
      </c>
      <c r="L85" s="724" t="s">
        <v>1157</v>
      </c>
      <c r="M85" s="514">
        <f t="shared" si="3"/>
        <v>43271</v>
      </c>
      <c r="N85"/>
    </row>
    <row r="86" spans="1:14" s="240" customFormat="1" ht="15" customHeight="1" x14ac:dyDescent="0.25">
      <c r="A86" s="482">
        <v>3</v>
      </c>
      <c r="B86" s="490" t="str">
        <f>VLOOKUP(A86,'Hiperlinks - refugo'!$B$11:$C$29,2,0)</f>
        <v>PIU Arco Tietê</v>
      </c>
      <c r="C86" s="483"/>
      <c r="D86" s="483"/>
      <c r="E86" s="489" t="e">
        <f>VLOOKUP(D86,'Hiperlinks - refugo'!$B$34:$C$47,2,0)</f>
        <v>#N/A</v>
      </c>
      <c r="F86" s="483"/>
      <c r="G86" s="483"/>
      <c r="H86" s="511" t="s">
        <v>424</v>
      </c>
      <c r="I86" s="1072" t="s">
        <v>425</v>
      </c>
      <c r="J86" s="483">
        <v>1</v>
      </c>
      <c r="K86" s="490" t="str">
        <f>VLOOKUP(J86,'Hiperlinks - refugo'!$B$2:$C$9,2,0)</f>
        <v>Consulta Instâncias</v>
      </c>
      <c r="L86" s="724" t="s">
        <v>1157</v>
      </c>
      <c r="M86" s="514">
        <f t="shared" si="3"/>
        <v>43271</v>
      </c>
      <c r="N86"/>
    </row>
    <row r="87" spans="1:14" s="240" customFormat="1" ht="15" customHeight="1" x14ac:dyDescent="0.25">
      <c r="A87" s="482">
        <v>3</v>
      </c>
      <c r="B87" s="490" t="str">
        <f>VLOOKUP(A87,'Hiperlinks - refugo'!$B$11:$C$29,2,0)</f>
        <v>PIU Arco Tietê</v>
      </c>
      <c r="C87" s="483"/>
      <c r="D87" s="483"/>
      <c r="E87" s="489" t="e">
        <f>VLOOKUP(D87,'Hiperlinks - refugo'!$B$34:$C$47,2,0)</f>
        <v>#N/A</v>
      </c>
      <c r="F87" s="483"/>
      <c r="G87" s="483"/>
      <c r="H87" s="511" t="s">
        <v>426</v>
      </c>
      <c r="I87" s="1072" t="s">
        <v>427</v>
      </c>
      <c r="J87" s="483">
        <v>1</v>
      </c>
      <c r="K87" s="490" t="str">
        <f>VLOOKUP(J87,'Hiperlinks - refugo'!$B$2:$C$9,2,0)</f>
        <v>Consulta Instâncias</v>
      </c>
      <c r="L87" s="724" t="s">
        <v>1157</v>
      </c>
      <c r="M87" s="514">
        <f t="shared" si="3"/>
        <v>43271</v>
      </c>
      <c r="N87"/>
    </row>
    <row r="88" spans="1:14" s="240" customFormat="1" ht="15" customHeight="1" x14ac:dyDescent="0.25">
      <c r="A88" s="482">
        <v>3</v>
      </c>
      <c r="B88" s="490" t="str">
        <f>VLOOKUP(A88,'Hiperlinks - refugo'!$B$11:$C$29,2,0)</f>
        <v>PIU Arco Tietê</v>
      </c>
      <c r="C88" s="483"/>
      <c r="D88" s="483"/>
      <c r="E88" s="489" t="e">
        <f>VLOOKUP(D88,'Hiperlinks - refugo'!$B$34:$C$47,2,0)</f>
        <v>#N/A</v>
      </c>
      <c r="F88" s="483"/>
      <c r="G88" s="483"/>
      <c r="H88" s="511" t="s">
        <v>426</v>
      </c>
      <c r="I88" s="1072" t="s">
        <v>428</v>
      </c>
      <c r="J88" s="483">
        <v>1</v>
      </c>
      <c r="K88" s="490" t="str">
        <f>VLOOKUP(J88,'Hiperlinks - refugo'!$B$2:$C$9,2,0)</f>
        <v>Consulta Instâncias</v>
      </c>
      <c r="L88" s="724" t="s">
        <v>1157</v>
      </c>
      <c r="M88" s="514">
        <f t="shared" si="3"/>
        <v>43271</v>
      </c>
      <c r="N88"/>
    </row>
    <row r="89" spans="1:14" s="240" customFormat="1" ht="15" customHeight="1" x14ac:dyDescent="0.25">
      <c r="A89" s="482">
        <v>3</v>
      </c>
      <c r="B89" s="490" t="str">
        <f>VLOOKUP(A89,'Hiperlinks - refugo'!$B$11:$C$29,2,0)</f>
        <v>PIU Arco Tietê</v>
      </c>
      <c r="C89" s="483"/>
      <c r="D89" s="483"/>
      <c r="E89" s="489" t="e">
        <f>VLOOKUP(D89,'Hiperlinks - refugo'!$B$34:$C$47,2,0)</f>
        <v>#N/A</v>
      </c>
      <c r="F89" s="483"/>
      <c r="G89" s="483"/>
      <c r="H89" s="511" t="s">
        <v>429</v>
      </c>
      <c r="I89" s="1072" t="s">
        <v>430</v>
      </c>
      <c r="J89" s="483">
        <v>1</v>
      </c>
      <c r="K89" s="490" t="str">
        <f>VLOOKUP(J89,'Hiperlinks - refugo'!$B$2:$C$9,2,0)</f>
        <v>Consulta Instâncias</v>
      </c>
      <c r="L89" s="724" t="s">
        <v>1157</v>
      </c>
      <c r="M89" s="514">
        <f t="shared" si="3"/>
        <v>43271</v>
      </c>
      <c r="N89"/>
    </row>
    <row r="90" spans="1:14" s="240" customFormat="1" ht="15" customHeight="1" x14ac:dyDescent="0.25">
      <c r="A90" s="482">
        <v>3</v>
      </c>
      <c r="B90" s="490" t="str">
        <f>VLOOKUP(A90,'Hiperlinks - refugo'!$B$11:$C$29,2,0)</f>
        <v>PIU Arco Tietê</v>
      </c>
      <c r="C90" s="483"/>
      <c r="D90" s="483"/>
      <c r="E90" s="489" t="e">
        <f>VLOOKUP(D90,'Hiperlinks - refugo'!$B$34:$C$47,2,0)</f>
        <v>#N/A</v>
      </c>
      <c r="F90" s="483"/>
      <c r="G90" s="483"/>
      <c r="H90" s="511" t="s">
        <v>431</v>
      </c>
      <c r="I90" s="1072" t="s">
        <v>432</v>
      </c>
      <c r="J90" s="483">
        <v>1</v>
      </c>
      <c r="K90" s="490" t="str">
        <f>VLOOKUP(J90,'Hiperlinks - refugo'!$B$2:$C$9,2,0)</f>
        <v>Consulta Instâncias</v>
      </c>
      <c r="L90" s="724" t="s">
        <v>1157</v>
      </c>
      <c r="M90" s="514">
        <f t="shared" si="3"/>
        <v>43271</v>
      </c>
      <c r="N90"/>
    </row>
    <row r="91" spans="1:14" s="240" customFormat="1" ht="15" customHeight="1" x14ac:dyDescent="0.25">
      <c r="A91" s="482">
        <v>3</v>
      </c>
      <c r="B91" s="490" t="str">
        <f>VLOOKUP(A91,'Hiperlinks - refugo'!$B$11:$C$29,2,0)</f>
        <v>PIU Arco Tietê</v>
      </c>
      <c r="C91" s="483"/>
      <c r="D91" s="483"/>
      <c r="E91" s="489" t="e">
        <f>VLOOKUP(D91,'Hiperlinks - refugo'!$B$34:$C$47,2,0)</f>
        <v>#N/A</v>
      </c>
      <c r="F91" s="483"/>
      <c r="G91" s="483"/>
      <c r="H91" s="511" t="s">
        <v>433</v>
      </c>
      <c r="I91" s="1072" t="s">
        <v>434</v>
      </c>
      <c r="J91" s="483">
        <v>6</v>
      </c>
      <c r="K91" s="490" t="str">
        <f>VLOOKUP(J91,'Hiperlinks - refugo'!$B$2:$C$9,2,0)</f>
        <v>Outros</v>
      </c>
      <c r="L91" s="724" t="s">
        <v>1157</v>
      </c>
      <c r="M91" s="514">
        <f t="shared" si="3"/>
        <v>43271</v>
      </c>
      <c r="N91"/>
    </row>
    <row r="92" spans="1:14" s="240" customFormat="1" ht="15" customHeight="1" x14ac:dyDescent="0.25">
      <c r="A92" s="482">
        <v>3</v>
      </c>
      <c r="B92" s="490" t="str">
        <f>VLOOKUP(A92,'Hiperlinks - refugo'!$B$11:$C$29,2,0)</f>
        <v>PIU Arco Tietê</v>
      </c>
      <c r="C92" s="483"/>
      <c r="D92" s="483"/>
      <c r="E92" s="489" t="e">
        <f>VLOOKUP(D92,'Hiperlinks - refugo'!$B$34:$C$47,2,0)</f>
        <v>#N/A</v>
      </c>
      <c r="F92" s="483"/>
      <c r="G92" s="483"/>
      <c r="H92" s="511" t="s">
        <v>435</v>
      </c>
      <c r="I92" s="1072" t="s">
        <v>436</v>
      </c>
      <c r="J92" s="483">
        <v>6</v>
      </c>
      <c r="K92" s="490" t="str">
        <f>VLOOKUP(J92,'Hiperlinks - refugo'!$B$2:$C$9,2,0)</f>
        <v>Outros</v>
      </c>
      <c r="L92" s="724" t="s">
        <v>1157</v>
      </c>
      <c r="M92" s="514">
        <f t="shared" si="3"/>
        <v>43271</v>
      </c>
      <c r="N92"/>
    </row>
    <row r="93" spans="1:14" s="240" customFormat="1" ht="15" customHeight="1" x14ac:dyDescent="0.25">
      <c r="A93" s="482">
        <v>3</v>
      </c>
      <c r="B93" s="490" t="str">
        <f>VLOOKUP(A93,'Hiperlinks - refugo'!$B$11:$C$29,2,0)</f>
        <v>PIU Arco Tietê</v>
      </c>
      <c r="C93" s="483"/>
      <c r="D93" s="483"/>
      <c r="E93" s="489" t="e">
        <f>VLOOKUP(D93,'Hiperlinks - refugo'!$B$34:$C$47,2,0)</f>
        <v>#N/A</v>
      </c>
      <c r="F93" s="483"/>
      <c r="G93" s="483"/>
      <c r="H93" s="511" t="s">
        <v>437</v>
      </c>
      <c r="I93" s="1072" t="s">
        <v>438</v>
      </c>
      <c r="J93" s="483">
        <v>6</v>
      </c>
      <c r="K93" s="490" t="str">
        <f>VLOOKUP(J93,'Hiperlinks - refugo'!$B$2:$C$9,2,0)</f>
        <v>Outros</v>
      </c>
      <c r="L93" s="724" t="s">
        <v>1157</v>
      </c>
      <c r="M93" s="514">
        <f t="shared" si="3"/>
        <v>43271</v>
      </c>
      <c r="N93"/>
    </row>
    <row r="94" spans="1:14" s="240" customFormat="1" ht="15" customHeight="1" x14ac:dyDescent="0.25">
      <c r="A94" s="482">
        <v>3</v>
      </c>
      <c r="B94" s="490" t="str">
        <f>VLOOKUP(A94,'Hiperlinks - refugo'!$B$11:$C$29,2,0)</f>
        <v>PIU Arco Tietê</v>
      </c>
      <c r="C94" s="483"/>
      <c r="D94" s="483"/>
      <c r="E94" s="489" t="e">
        <f>VLOOKUP(D94,'Hiperlinks - refugo'!$B$34:$C$47,2,0)</f>
        <v>#N/A</v>
      </c>
      <c r="F94" s="483"/>
      <c r="G94" s="483"/>
      <c r="H94" s="511" t="s">
        <v>439</v>
      </c>
      <c r="I94" s="1072" t="s">
        <v>440</v>
      </c>
      <c r="J94" s="483">
        <v>1</v>
      </c>
      <c r="K94" s="490" t="str">
        <f>VLOOKUP(J94,'Hiperlinks - refugo'!$B$2:$C$9,2,0)</f>
        <v>Consulta Instâncias</v>
      </c>
      <c r="L94" s="724" t="s">
        <v>1157</v>
      </c>
      <c r="M94" s="514">
        <f t="shared" si="3"/>
        <v>43271</v>
      </c>
      <c r="N94"/>
    </row>
    <row r="95" spans="1:14" s="240" customFormat="1" ht="15" customHeight="1" x14ac:dyDescent="0.25">
      <c r="A95" s="482">
        <v>3</v>
      </c>
      <c r="B95" s="490" t="str">
        <f>VLOOKUP(A95,'Hiperlinks - refugo'!$B$11:$C$29,2,0)</f>
        <v>PIU Arco Tietê</v>
      </c>
      <c r="C95" s="483"/>
      <c r="D95" s="483"/>
      <c r="E95" s="489" t="e">
        <f>VLOOKUP(D95,'Hiperlinks - refugo'!$B$34:$C$47,2,0)</f>
        <v>#N/A</v>
      </c>
      <c r="F95" s="483"/>
      <c r="G95" s="483"/>
      <c r="H95" s="511" t="s">
        <v>441</v>
      </c>
      <c r="I95" s="1072" t="s">
        <v>432</v>
      </c>
      <c r="J95" s="483">
        <v>1</v>
      </c>
      <c r="K95" s="490" t="str">
        <f>VLOOKUP(J95,'Hiperlinks - refugo'!$B$2:$C$9,2,0)</f>
        <v>Consulta Instâncias</v>
      </c>
      <c r="L95" s="724" t="s">
        <v>1157</v>
      </c>
      <c r="M95" s="514">
        <f t="shared" si="3"/>
        <v>43271</v>
      </c>
      <c r="N95"/>
    </row>
    <row r="96" spans="1:14" s="240" customFormat="1" ht="15" customHeight="1" x14ac:dyDescent="0.25">
      <c r="A96" s="482">
        <v>3</v>
      </c>
      <c r="B96" s="490" t="str">
        <f>VLOOKUP(A96,'Hiperlinks - refugo'!$B$11:$C$29,2,0)</f>
        <v>PIU Arco Tietê</v>
      </c>
      <c r="C96" s="483"/>
      <c r="D96" s="483"/>
      <c r="E96" s="489" t="e">
        <f>VLOOKUP(D96,'Hiperlinks - refugo'!$B$34:$C$47,2,0)</f>
        <v>#N/A</v>
      </c>
      <c r="F96" s="483"/>
      <c r="G96" s="483"/>
      <c r="H96" s="511" t="s">
        <v>442</v>
      </c>
      <c r="I96" s="1072" t="s">
        <v>443</v>
      </c>
      <c r="J96" s="483">
        <v>6</v>
      </c>
      <c r="K96" s="490" t="str">
        <f>VLOOKUP(J96,'Hiperlinks - refugo'!$B$2:$C$9,2,0)</f>
        <v>Outros</v>
      </c>
      <c r="L96" s="724" t="s">
        <v>1157</v>
      </c>
      <c r="M96" s="514">
        <f t="shared" si="3"/>
        <v>43271</v>
      </c>
      <c r="N96"/>
    </row>
    <row r="97" spans="1:14" s="240" customFormat="1" ht="15" customHeight="1" x14ac:dyDescent="0.25">
      <c r="A97" s="482">
        <v>3</v>
      </c>
      <c r="B97" s="490" t="str">
        <f>VLOOKUP(A97,'Hiperlinks - refugo'!$B$11:$C$29,2,0)</f>
        <v>PIU Arco Tietê</v>
      </c>
      <c r="C97" s="483"/>
      <c r="D97" s="483"/>
      <c r="E97" s="489" t="e">
        <f>VLOOKUP(D97,'Hiperlinks - refugo'!$B$34:$C$47,2,0)</f>
        <v>#N/A</v>
      </c>
      <c r="F97" s="483"/>
      <c r="G97" s="483"/>
      <c r="H97" s="511" t="s">
        <v>444</v>
      </c>
      <c r="I97" s="1072" t="s">
        <v>443</v>
      </c>
      <c r="J97" s="483">
        <v>6</v>
      </c>
      <c r="K97" s="490" t="str">
        <f>VLOOKUP(J97,'Hiperlinks - refugo'!$B$2:$C$9,2,0)</f>
        <v>Outros</v>
      </c>
      <c r="L97" s="724" t="s">
        <v>1157</v>
      </c>
      <c r="M97" s="514">
        <f t="shared" si="3"/>
        <v>43271</v>
      </c>
      <c r="N97"/>
    </row>
    <row r="98" spans="1:14" s="240" customFormat="1" ht="15" customHeight="1" x14ac:dyDescent="0.25">
      <c r="A98" s="482">
        <v>3</v>
      </c>
      <c r="B98" s="490" t="str">
        <f>VLOOKUP(A98,'Hiperlinks - refugo'!$B$11:$C$29,2,0)</f>
        <v>PIU Arco Tietê</v>
      </c>
      <c r="C98" s="483"/>
      <c r="D98" s="483"/>
      <c r="E98" s="489" t="e">
        <f>VLOOKUP(D98,'Hiperlinks - refugo'!$B$34:$C$47,2,0)</f>
        <v>#N/A</v>
      </c>
      <c r="F98" s="483"/>
      <c r="G98" s="483"/>
      <c r="H98" s="511" t="s">
        <v>445</v>
      </c>
      <c r="I98" s="1072" t="s">
        <v>446</v>
      </c>
      <c r="J98" s="483">
        <v>5</v>
      </c>
      <c r="K98" s="490" t="str">
        <f>VLOOKUP(J98,'Hiperlinks - refugo'!$B$2:$C$9,2,0)</f>
        <v>Reuniões Bilateriais</v>
      </c>
      <c r="L98" s="724" t="s">
        <v>1157</v>
      </c>
      <c r="M98" s="514">
        <f t="shared" si="3"/>
        <v>43271</v>
      </c>
      <c r="N98"/>
    </row>
    <row r="99" spans="1:14" s="240" customFormat="1" ht="15" customHeight="1" x14ac:dyDescent="0.25">
      <c r="A99" s="482">
        <v>3</v>
      </c>
      <c r="B99" s="490" t="str">
        <f>VLOOKUP(A99,'Hiperlinks - refugo'!$B$11:$C$29,2,0)</f>
        <v>PIU Arco Tietê</v>
      </c>
      <c r="C99" s="483"/>
      <c r="D99" s="483"/>
      <c r="E99" s="489" t="e">
        <f>VLOOKUP(D99,'Hiperlinks - refugo'!$B$34:$C$47,2,0)</f>
        <v>#N/A</v>
      </c>
      <c r="F99" s="483"/>
      <c r="G99" s="483"/>
      <c r="H99" s="511" t="s">
        <v>447</v>
      </c>
      <c r="I99" s="1072" t="s">
        <v>446</v>
      </c>
      <c r="J99" s="483">
        <v>5</v>
      </c>
      <c r="K99" s="490" t="str">
        <f>VLOOKUP(J99,'Hiperlinks - refugo'!$B$2:$C$9,2,0)</f>
        <v>Reuniões Bilateriais</v>
      </c>
      <c r="L99" s="724" t="s">
        <v>1157</v>
      </c>
      <c r="M99" s="514">
        <f t="shared" si="3"/>
        <v>43271</v>
      </c>
      <c r="N99"/>
    </row>
    <row r="100" spans="1:14" s="240" customFormat="1" ht="15" customHeight="1" x14ac:dyDescent="0.25">
      <c r="A100" s="476">
        <v>3</v>
      </c>
      <c r="B100" s="491" t="str">
        <f>VLOOKUP(A100,'Hiperlinks - refugo'!$B$11:$C$29,2,0)</f>
        <v>PIU Arco Tietê</v>
      </c>
      <c r="C100" s="484"/>
      <c r="D100" s="484"/>
      <c r="E100" s="489" t="e">
        <f>VLOOKUP(D100,'Hiperlinks - refugo'!$B$34:$C$47,2,0)</f>
        <v>#N/A</v>
      </c>
      <c r="F100" s="484"/>
      <c r="G100" s="484"/>
      <c r="H100" s="707" t="s">
        <v>448</v>
      </c>
      <c r="I100" s="1066" t="s">
        <v>449</v>
      </c>
      <c r="J100" s="483">
        <v>6</v>
      </c>
      <c r="K100" s="490" t="str">
        <f>VLOOKUP(J100,'Hiperlinks - refugo'!$B$2:$C$9,2,0)</f>
        <v>Outros</v>
      </c>
      <c r="L100" s="724" t="s">
        <v>1157</v>
      </c>
      <c r="M100" s="514">
        <f t="shared" si="3"/>
        <v>43271</v>
      </c>
      <c r="N100"/>
    </row>
    <row r="101" spans="1:14" s="240" customFormat="1" ht="15" customHeight="1" x14ac:dyDescent="0.25">
      <c r="A101" s="476">
        <v>3</v>
      </c>
      <c r="B101" s="491" t="str">
        <f>VLOOKUP(A101,'Hiperlinks - refugo'!$B$11:$C$29,2,0)</f>
        <v>PIU Arco Tietê</v>
      </c>
      <c r="C101" s="484"/>
      <c r="D101" s="484"/>
      <c r="E101" s="489" t="e">
        <f>VLOOKUP(D101,'Hiperlinks - refugo'!$B$34:$C$47,2,0)</f>
        <v>#N/A</v>
      </c>
      <c r="F101" s="484"/>
      <c r="G101" s="484"/>
      <c r="H101" s="707" t="s">
        <v>450</v>
      </c>
      <c r="I101" s="1073" t="s">
        <v>451</v>
      </c>
      <c r="J101" s="483">
        <v>4</v>
      </c>
      <c r="K101" s="490" t="str">
        <f>VLOOKUP(J101,'Hiperlinks - refugo'!$B$2:$C$9,2,0)</f>
        <v>Audiência Pública</v>
      </c>
      <c r="L101" s="724" t="s">
        <v>1157</v>
      </c>
      <c r="M101" s="514">
        <f t="shared" si="3"/>
        <v>43271</v>
      </c>
      <c r="N101"/>
    </row>
    <row r="102" spans="1:14" s="240" customFormat="1" ht="15" customHeight="1" x14ac:dyDescent="0.25">
      <c r="A102" s="476">
        <v>3</v>
      </c>
      <c r="B102" s="491" t="str">
        <f>VLOOKUP(A102,'Hiperlinks - refugo'!$B$11:$C$29,2,0)</f>
        <v>PIU Arco Tietê</v>
      </c>
      <c r="C102" s="484"/>
      <c r="D102" s="484"/>
      <c r="E102" s="489" t="e">
        <f>VLOOKUP(D102,'Hiperlinks - refugo'!$B$34:$C$47,2,0)</f>
        <v>#N/A</v>
      </c>
      <c r="F102" s="484"/>
      <c r="G102" s="484"/>
      <c r="H102" s="707" t="s">
        <v>452</v>
      </c>
      <c r="I102" s="1073" t="s">
        <v>453</v>
      </c>
      <c r="J102" s="483">
        <v>4</v>
      </c>
      <c r="K102" s="490" t="str">
        <f>VLOOKUP(J102,'Hiperlinks - refugo'!$B$2:$C$9,2,0)</f>
        <v>Audiência Pública</v>
      </c>
      <c r="L102" s="724" t="s">
        <v>1157</v>
      </c>
      <c r="M102" s="514">
        <f t="shared" si="3"/>
        <v>43271</v>
      </c>
      <c r="N102"/>
    </row>
    <row r="103" spans="1:14" s="240" customFormat="1" ht="15" customHeight="1" x14ac:dyDescent="0.25">
      <c r="A103" s="477">
        <v>3</v>
      </c>
      <c r="B103" s="494" t="str">
        <f>VLOOKUP(A103,'Hiperlinks - refugo'!$B$11:$C$29,2,0)</f>
        <v>PIU Arco Tietê</v>
      </c>
      <c r="C103" s="481"/>
      <c r="D103" s="481"/>
      <c r="E103" s="489" t="e">
        <f>VLOOKUP(D103,'Hiperlinks - refugo'!$B$34:$C$47,2,0)</f>
        <v>#N/A</v>
      </c>
      <c r="F103" s="481"/>
      <c r="G103" s="481"/>
      <c r="H103" s="494" t="s">
        <v>1570</v>
      </c>
      <c r="I103" s="1074" t="s">
        <v>1569</v>
      </c>
      <c r="J103" s="496">
        <v>6</v>
      </c>
      <c r="K103" s="490" t="str">
        <f>VLOOKUP(J103,'Hiperlinks - refugo'!$B$2:$C$9,2,0)</f>
        <v>Outros</v>
      </c>
      <c r="L103" s="724" t="s">
        <v>1157</v>
      </c>
      <c r="M103" s="514">
        <v>43279</v>
      </c>
      <c r="N103"/>
    </row>
    <row r="104" spans="1:14" s="240" customFormat="1" ht="15" customHeight="1" x14ac:dyDescent="0.25">
      <c r="A104" s="477">
        <v>3</v>
      </c>
      <c r="B104" s="494" t="str">
        <f>VLOOKUP(A104,'Hiperlinks - refugo'!$B$11:$C$29,2,0)</f>
        <v>PIU Arco Tietê</v>
      </c>
      <c r="C104" s="481"/>
      <c r="D104" s="481"/>
      <c r="E104" s="489" t="e">
        <f>VLOOKUP(D104,'Hiperlinks - refugo'!$B$34:$C$47,2,0)</f>
        <v>#N/A</v>
      </c>
      <c r="F104" s="481"/>
      <c r="G104" s="481"/>
      <c r="H104" s="494" t="s">
        <v>1572</v>
      </c>
      <c r="I104" s="1074" t="s">
        <v>1571</v>
      </c>
      <c r="J104" s="496">
        <v>6</v>
      </c>
      <c r="K104" s="490" t="str">
        <f>VLOOKUP(J104,'Hiperlinks - refugo'!$B$2:$C$9,2,0)</f>
        <v>Outros</v>
      </c>
      <c r="L104" s="724" t="s">
        <v>1157</v>
      </c>
      <c r="M104" s="514">
        <v>43279</v>
      </c>
      <c r="N104"/>
    </row>
    <row r="105" spans="1:14" s="240" customFormat="1" ht="15" customHeight="1" x14ac:dyDescent="0.25">
      <c r="A105" s="477">
        <v>3</v>
      </c>
      <c r="B105" s="494" t="str">
        <f>VLOOKUP(A105,'Hiperlinks - refugo'!$B$11:$C$29,2,0)</f>
        <v>PIU Arco Tietê</v>
      </c>
      <c r="C105" s="481"/>
      <c r="D105" s="481"/>
      <c r="E105" s="489" t="e">
        <f>VLOOKUP(D105,'Hiperlinks - refugo'!$B$34:$C$47,2,0)</f>
        <v>#N/A</v>
      </c>
      <c r="F105" s="481"/>
      <c r="G105" s="481"/>
      <c r="H105" s="494" t="s">
        <v>1573</v>
      </c>
      <c r="I105" s="1074" t="s">
        <v>422</v>
      </c>
      <c r="J105" s="496">
        <v>6</v>
      </c>
      <c r="K105" s="490" t="str">
        <f>VLOOKUP(J105,'Hiperlinks - refugo'!$B$2:$C$9,2,0)</f>
        <v>Outros</v>
      </c>
      <c r="L105" s="724" t="s">
        <v>1157</v>
      </c>
      <c r="M105" s="514">
        <v>43279</v>
      </c>
      <c r="N105"/>
    </row>
    <row r="106" spans="1:14" s="240" customFormat="1" ht="15" customHeight="1" x14ac:dyDescent="0.25">
      <c r="A106" s="477">
        <v>3</v>
      </c>
      <c r="B106" s="494" t="str">
        <f>VLOOKUP(A106,'Hiperlinks - refugo'!$B$11:$C$29,2,0)</f>
        <v>PIU Arco Tietê</v>
      </c>
      <c r="C106" s="481"/>
      <c r="D106" s="481"/>
      <c r="E106" s="489" t="e">
        <f>VLOOKUP(D106,'Hiperlinks - refugo'!$B$34:$C$47,2,0)</f>
        <v>#N/A</v>
      </c>
      <c r="F106" s="481"/>
      <c r="G106" s="481"/>
      <c r="H106" s="494" t="s">
        <v>1575</v>
      </c>
      <c r="I106" s="1074" t="s">
        <v>1574</v>
      </c>
      <c r="J106" s="496">
        <v>6</v>
      </c>
      <c r="K106" s="490" t="str">
        <f>VLOOKUP(J106,'Hiperlinks - refugo'!$B$2:$C$9,2,0)</f>
        <v>Outros</v>
      </c>
      <c r="L106" s="724" t="s">
        <v>1157</v>
      </c>
      <c r="M106" s="514">
        <v>43279</v>
      </c>
      <c r="N106"/>
    </row>
    <row r="107" spans="1:14" s="240" customFormat="1" ht="15" customHeight="1" x14ac:dyDescent="0.25">
      <c r="A107" s="477">
        <v>3</v>
      </c>
      <c r="B107" s="494" t="str">
        <f>VLOOKUP(A107,'Hiperlinks - refugo'!$B$11:$C$29,2,0)</f>
        <v>PIU Arco Tietê</v>
      </c>
      <c r="C107" s="481"/>
      <c r="D107" s="481"/>
      <c r="E107" s="489" t="e">
        <f>VLOOKUP(D107,'Hiperlinks - refugo'!$B$34:$C$47,2,0)</f>
        <v>#N/A</v>
      </c>
      <c r="F107" s="481"/>
      <c r="G107" s="481"/>
      <c r="H107" s="494" t="s">
        <v>1577</v>
      </c>
      <c r="I107" s="1074" t="s">
        <v>1576</v>
      </c>
      <c r="J107" s="496">
        <v>6</v>
      </c>
      <c r="K107" s="490" t="str">
        <f>VLOOKUP(J107,'Hiperlinks - refugo'!$B$2:$C$9,2,0)</f>
        <v>Outros</v>
      </c>
      <c r="L107" s="724" t="s">
        <v>1157</v>
      </c>
      <c r="M107" s="514">
        <v>43279</v>
      </c>
      <c r="N107"/>
    </row>
    <row r="108" spans="1:14" s="240" customFormat="1" ht="15" customHeight="1" x14ac:dyDescent="0.25">
      <c r="A108" s="477">
        <v>3</v>
      </c>
      <c r="B108" s="494" t="str">
        <f>VLOOKUP(A108,'Hiperlinks - refugo'!$B$11:$C$29,2,0)</f>
        <v>PIU Arco Tietê</v>
      </c>
      <c r="C108" s="481"/>
      <c r="D108" s="481"/>
      <c r="E108" s="489" t="e">
        <f>VLOOKUP(D108,'Hiperlinks - refugo'!$B$34:$C$47,2,0)</f>
        <v>#N/A</v>
      </c>
      <c r="F108" s="481"/>
      <c r="G108" s="481"/>
      <c r="H108" s="719" t="s">
        <v>1559</v>
      </c>
      <c r="I108" s="1074" t="s">
        <v>1562</v>
      </c>
      <c r="J108" s="496">
        <v>6</v>
      </c>
      <c r="K108" s="490" t="str">
        <f>VLOOKUP(J108,'Hiperlinks - refugo'!$B$2:$C$9,2,0)</f>
        <v>Outros</v>
      </c>
      <c r="L108" s="724" t="s">
        <v>1157</v>
      </c>
      <c r="M108" s="514">
        <v>43279</v>
      </c>
      <c r="N108"/>
    </row>
    <row r="109" spans="1:14" s="240" customFormat="1" ht="15" customHeight="1" x14ac:dyDescent="0.25">
      <c r="A109" s="477">
        <v>3</v>
      </c>
      <c r="B109" s="494" t="str">
        <f>VLOOKUP(A109,'Hiperlinks - refugo'!$B$11:$C$29,2,0)</f>
        <v>PIU Arco Tietê</v>
      </c>
      <c r="C109" s="481"/>
      <c r="D109" s="481"/>
      <c r="E109" s="489" t="e">
        <f>VLOOKUP(D109,'Hiperlinks - refugo'!$B$34:$C$47,2,0)</f>
        <v>#N/A</v>
      </c>
      <c r="F109" s="481"/>
      <c r="G109" s="481"/>
      <c r="H109" s="719" t="s">
        <v>1561</v>
      </c>
      <c r="I109" s="1074" t="s">
        <v>1563</v>
      </c>
      <c r="J109" s="496">
        <v>6</v>
      </c>
      <c r="K109" s="490" t="str">
        <f>VLOOKUP(J109,'Hiperlinks - refugo'!$B$2:$C$9,2,0)</f>
        <v>Outros</v>
      </c>
      <c r="L109" s="724" t="s">
        <v>1157</v>
      </c>
      <c r="M109" s="514">
        <v>43279</v>
      </c>
      <c r="N109"/>
    </row>
    <row r="110" spans="1:14" s="240" customFormat="1" ht="15" customHeight="1" x14ac:dyDescent="0.25">
      <c r="A110" s="477">
        <v>3</v>
      </c>
      <c r="B110" s="494" t="str">
        <f>VLOOKUP(A110,'Hiperlinks - refugo'!$B$11:$C$29,2,0)</f>
        <v>PIU Arco Tietê</v>
      </c>
      <c r="C110" s="481"/>
      <c r="D110" s="481"/>
      <c r="E110" s="489" t="e">
        <f>VLOOKUP(D110,'Hiperlinks - refugo'!$B$34:$C$47,2,0)</f>
        <v>#N/A</v>
      </c>
      <c r="F110" s="481"/>
      <c r="G110" s="481"/>
      <c r="H110" s="719" t="s">
        <v>1560</v>
      </c>
      <c r="I110" s="1074" t="s">
        <v>1564</v>
      </c>
      <c r="J110" s="496">
        <v>6</v>
      </c>
      <c r="K110" s="490" t="str">
        <f>VLOOKUP(J110,'Hiperlinks - refugo'!$B$2:$C$9,2,0)</f>
        <v>Outros</v>
      </c>
      <c r="L110" s="724" t="s">
        <v>1157</v>
      </c>
      <c r="M110" s="514">
        <v>43279</v>
      </c>
      <c r="N110"/>
    </row>
    <row r="111" spans="1:14" s="240" customFormat="1" ht="15" customHeight="1" x14ac:dyDescent="0.25">
      <c r="A111" s="477">
        <v>3</v>
      </c>
      <c r="B111" s="494" t="str">
        <f>VLOOKUP(A111,'Hiperlinks - refugo'!$B$11:$C$29,2,0)</f>
        <v>PIU Arco Tietê</v>
      </c>
      <c r="C111" s="481"/>
      <c r="D111" s="481"/>
      <c r="E111" s="489" t="e">
        <f>VLOOKUP(D111,'Hiperlinks - refugo'!$B$34:$C$47,2,0)</f>
        <v>#N/A</v>
      </c>
      <c r="F111" s="481"/>
      <c r="G111" s="481"/>
      <c r="H111" s="494" t="s">
        <v>1558</v>
      </c>
      <c r="I111" s="1074" t="s">
        <v>1557</v>
      </c>
      <c r="J111" s="496">
        <v>6</v>
      </c>
      <c r="K111" s="490" t="str">
        <f>VLOOKUP(J111,'Hiperlinks - refugo'!$B$2:$C$9,2,0)</f>
        <v>Outros</v>
      </c>
      <c r="L111" s="724" t="s">
        <v>1157</v>
      </c>
      <c r="M111" s="514">
        <v>43279</v>
      </c>
      <c r="N111"/>
    </row>
    <row r="112" spans="1:14" s="240" customFormat="1" ht="15" customHeight="1" x14ac:dyDescent="0.25">
      <c r="A112" s="477">
        <v>3</v>
      </c>
      <c r="B112" s="494" t="str">
        <f>VLOOKUP(A112,'Hiperlinks - refugo'!$B$11:$C$29,2,0)</f>
        <v>PIU Arco Tietê</v>
      </c>
      <c r="C112" s="481"/>
      <c r="D112" s="481"/>
      <c r="E112" s="489" t="e">
        <f>VLOOKUP(D112,'Hiperlinks - refugo'!$B$34:$C$47,2,0)</f>
        <v>#N/A</v>
      </c>
      <c r="F112" s="481"/>
      <c r="G112" s="481"/>
      <c r="H112" s="494" t="s">
        <v>1568</v>
      </c>
      <c r="I112" s="1074" t="s">
        <v>1565</v>
      </c>
      <c r="J112" s="496">
        <v>6</v>
      </c>
      <c r="K112" s="490" t="str">
        <f>VLOOKUP(J112,'Hiperlinks - refugo'!$B$2:$C$9,2,0)</f>
        <v>Outros</v>
      </c>
      <c r="L112" s="724" t="s">
        <v>1157</v>
      </c>
      <c r="M112" s="514">
        <v>43279</v>
      </c>
      <c r="N112"/>
    </row>
    <row r="113" spans="1:14" s="240" customFormat="1" ht="15" customHeight="1" x14ac:dyDescent="0.25">
      <c r="A113" s="477">
        <v>3</v>
      </c>
      <c r="B113" s="494" t="str">
        <f>VLOOKUP(A113,'Hiperlinks - refugo'!$B$11:$C$29,2,0)</f>
        <v>PIU Arco Tietê</v>
      </c>
      <c r="C113" s="481"/>
      <c r="D113" s="481"/>
      <c r="E113" s="489" t="e">
        <f>VLOOKUP(D113,'Hiperlinks - refugo'!$B$34:$C$47,2,0)</f>
        <v>#N/A</v>
      </c>
      <c r="F113" s="481"/>
      <c r="G113" s="481"/>
      <c r="H113" s="494" t="s">
        <v>1567</v>
      </c>
      <c r="I113" s="1074" t="s">
        <v>1566</v>
      </c>
      <c r="J113" s="496">
        <v>6</v>
      </c>
      <c r="K113" s="490" t="str">
        <f>VLOOKUP(J113,'Hiperlinks - refugo'!$B$2:$C$9,2,0)</f>
        <v>Outros</v>
      </c>
      <c r="L113" s="724" t="s">
        <v>1157</v>
      </c>
      <c r="M113" s="514">
        <v>43279</v>
      </c>
      <c r="N113"/>
    </row>
    <row r="114" spans="1:14" s="240" customFormat="1" ht="15" customHeight="1" x14ac:dyDescent="0.25">
      <c r="A114" s="482">
        <v>3</v>
      </c>
      <c r="B114" s="490" t="str">
        <f>VLOOKUP(A114,'Hiperlinks - refugo'!$B$11:$C$29,2,0)</f>
        <v>PIU Arco Tietê</v>
      </c>
      <c r="C114" s="483"/>
      <c r="D114" s="483"/>
      <c r="E114" s="489" t="e">
        <f>VLOOKUP(D114,'Hiperlinks - refugo'!$B$34:$C$47,2,0)</f>
        <v>#N/A</v>
      </c>
      <c r="F114" s="483"/>
      <c r="G114" s="483"/>
      <c r="H114" s="511" t="s">
        <v>232</v>
      </c>
      <c r="I114" s="1070" t="s">
        <v>454</v>
      </c>
      <c r="J114" s="483">
        <v>3</v>
      </c>
      <c r="K114" s="490" t="str">
        <f>VLOOKUP(J114,'Hiperlinks - refugo'!$B$2:$C$9,2,0)</f>
        <v>Consulta Minuta</v>
      </c>
      <c r="L114" s="724" t="s">
        <v>1157</v>
      </c>
      <c r="M114" s="514">
        <f t="shared" ref="M114:M140" si="4">$M$2</f>
        <v>43271</v>
      </c>
      <c r="N114"/>
    </row>
    <row r="115" spans="1:14" s="240" customFormat="1" ht="15" customHeight="1" x14ac:dyDescent="0.25">
      <c r="A115" s="482">
        <v>3</v>
      </c>
      <c r="B115" s="490" t="str">
        <f>VLOOKUP(A115,'Hiperlinks - refugo'!$B$11:$C$29,2,0)</f>
        <v>PIU Arco Tietê</v>
      </c>
      <c r="C115" s="483"/>
      <c r="D115" s="483"/>
      <c r="E115" s="489" t="e">
        <f>VLOOKUP(D115,'Hiperlinks - refugo'!$B$34:$C$47,2,0)</f>
        <v>#N/A</v>
      </c>
      <c r="F115" s="483"/>
      <c r="G115" s="483"/>
      <c r="H115" s="511" t="s">
        <v>222</v>
      </c>
      <c r="I115" s="1070" t="s">
        <v>1015</v>
      </c>
      <c r="J115" s="483">
        <v>3</v>
      </c>
      <c r="K115" s="490" t="str">
        <f>VLOOKUP(J115,'Hiperlinks - refugo'!$B$2:$C$9,2,0)</f>
        <v>Consulta Minuta</v>
      </c>
      <c r="L115" s="724" t="s">
        <v>1157</v>
      </c>
      <c r="M115" s="514">
        <f t="shared" si="4"/>
        <v>43271</v>
      </c>
      <c r="N115"/>
    </row>
    <row r="116" spans="1:14" s="240" customFormat="1" ht="15" customHeight="1" x14ac:dyDescent="0.25">
      <c r="A116" s="482">
        <v>3</v>
      </c>
      <c r="B116" s="490" t="str">
        <f>VLOOKUP(A116,'Hiperlinks - refugo'!$B$11:$C$29,2,0)</f>
        <v>PIU Arco Tietê</v>
      </c>
      <c r="C116" s="483"/>
      <c r="D116" s="483"/>
      <c r="E116" s="489" t="e">
        <f>VLOOKUP(D116,'Hiperlinks - refugo'!$B$34:$C$47,2,0)</f>
        <v>#N/A</v>
      </c>
      <c r="F116" s="483"/>
      <c r="G116" s="483"/>
      <c r="H116" s="511" t="s">
        <v>455</v>
      </c>
      <c r="I116" s="1070" t="s">
        <v>456</v>
      </c>
      <c r="J116" s="483">
        <v>3</v>
      </c>
      <c r="K116" s="490" t="str">
        <f>VLOOKUP(J116,'Hiperlinks - refugo'!$B$2:$C$9,2,0)</f>
        <v>Consulta Minuta</v>
      </c>
      <c r="L116" s="724" t="s">
        <v>1157</v>
      </c>
      <c r="M116" s="514">
        <f t="shared" si="4"/>
        <v>43271</v>
      </c>
      <c r="N116"/>
    </row>
    <row r="117" spans="1:14" s="240" customFormat="1" ht="15" customHeight="1" x14ac:dyDescent="0.25">
      <c r="A117" s="482">
        <v>3</v>
      </c>
      <c r="B117" s="490" t="str">
        <f>VLOOKUP(A117,'Hiperlinks - refugo'!$B$11:$C$29,2,0)</f>
        <v>PIU Arco Tietê</v>
      </c>
      <c r="C117" s="483"/>
      <c r="D117" s="483"/>
      <c r="E117" s="489" t="e">
        <f>VLOOKUP(D117,'Hiperlinks - refugo'!$B$34:$C$47,2,0)</f>
        <v>#N/A</v>
      </c>
      <c r="F117" s="483"/>
      <c r="G117" s="483"/>
      <c r="H117" s="511" t="s">
        <v>226</v>
      </c>
      <c r="I117" s="1070" t="s">
        <v>457</v>
      </c>
      <c r="J117" s="483">
        <v>4</v>
      </c>
      <c r="K117" s="490" t="str">
        <f>VLOOKUP(J117,'Hiperlinks - refugo'!$B$2:$C$9,2,0)</f>
        <v>Audiência Pública</v>
      </c>
      <c r="L117" s="724" t="s">
        <v>1157</v>
      </c>
      <c r="M117" s="514">
        <f t="shared" si="4"/>
        <v>43271</v>
      </c>
      <c r="N117"/>
    </row>
    <row r="118" spans="1:14" s="240" customFormat="1" ht="15" customHeight="1" x14ac:dyDescent="0.25">
      <c r="A118" s="482">
        <v>3</v>
      </c>
      <c r="B118" s="490" t="str">
        <f>VLOOKUP(A118,'Hiperlinks - refugo'!$B$11:$C$29,2,0)</f>
        <v>PIU Arco Tietê</v>
      </c>
      <c r="C118" s="483"/>
      <c r="D118" s="483"/>
      <c r="E118" s="489" t="e">
        <f>VLOOKUP(D118,'Hiperlinks - refugo'!$B$34:$C$47,2,0)</f>
        <v>#N/A</v>
      </c>
      <c r="F118" s="483"/>
      <c r="G118" s="483"/>
      <c r="H118" s="511" t="s">
        <v>331</v>
      </c>
      <c r="I118" s="1070" t="s">
        <v>458</v>
      </c>
      <c r="J118" s="483">
        <v>3</v>
      </c>
      <c r="K118" s="490" t="str">
        <f>VLOOKUP(J118,'Hiperlinks - refugo'!$B$2:$C$9,2,0)</f>
        <v>Consulta Minuta</v>
      </c>
      <c r="L118" s="724" t="s">
        <v>1157</v>
      </c>
      <c r="M118" s="514">
        <f t="shared" si="4"/>
        <v>43271</v>
      </c>
      <c r="N118"/>
    </row>
    <row r="119" spans="1:14" s="240" customFormat="1" ht="15" customHeight="1" x14ac:dyDescent="0.25">
      <c r="A119" s="475">
        <v>3</v>
      </c>
      <c r="B119" s="489" t="str">
        <f>VLOOKUP(A119,'Hiperlinks - refugo'!$B$11:$C$29,2,0)</f>
        <v>PIU Arco Tietê</v>
      </c>
      <c r="C119" s="480"/>
      <c r="D119" s="483"/>
      <c r="E119" s="489" t="e">
        <f>VLOOKUP(D119,'Hiperlinks - refugo'!$B$34:$C$47,2,0)</f>
        <v>#N/A</v>
      </c>
      <c r="F119" s="483"/>
      <c r="G119" s="483"/>
      <c r="H119" s="511" t="s">
        <v>459</v>
      </c>
      <c r="I119" s="1070" t="s">
        <v>460</v>
      </c>
      <c r="J119" s="483">
        <v>3</v>
      </c>
      <c r="K119" s="490" t="str">
        <f>VLOOKUP(J119,'Hiperlinks - refugo'!$B$2:$C$9,2,0)</f>
        <v>Consulta Minuta</v>
      </c>
      <c r="L119" s="724" t="s">
        <v>1157</v>
      </c>
      <c r="M119" s="514">
        <f t="shared" si="4"/>
        <v>43271</v>
      </c>
      <c r="N119"/>
    </row>
    <row r="120" spans="1:14" s="240" customFormat="1" ht="15" customHeight="1" x14ac:dyDescent="0.25">
      <c r="A120" s="475">
        <v>3</v>
      </c>
      <c r="B120" s="489" t="str">
        <f>VLOOKUP(A120,'Hiperlinks - refugo'!$B$11:$C$29,2,0)</f>
        <v>PIU Arco Tietê</v>
      </c>
      <c r="C120" s="480"/>
      <c r="D120" s="483"/>
      <c r="E120" s="489" t="e">
        <f>VLOOKUP(D120,'Hiperlinks - refugo'!$B$34:$C$47,2,0)</f>
        <v>#N/A</v>
      </c>
      <c r="F120" s="483"/>
      <c r="G120" s="483"/>
      <c r="H120" s="511" t="s">
        <v>461</v>
      </c>
      <c r="I120" s="1070" t="s">
        <v>462</v>
      </c>
      <c r="J120" s="483">
        <v>3</v>
      </c>
      <c r="K120" s="490" t="str">
        <f>VLOOKUP(J120,'Hiperlinks - refugo'!$B$2:$C$9,2,0)</f>
        <v>Consulta Minuta</v>
      </c>
      <c r="L120" s="724" t="s">
        <v>1157</v>
      </c>
      <c r="M120" s="514">
        <f t="shared" si="4"/>
        <v>43271</v>
      </c>
      <c r="N120"/>
    </row>
    <row r="121" spans="1:14" s="240" customFormat="1" ht="15" customHeight="1" x14ac:dyDescent="0.25">
      <c r="A121" s="475">
        <v>3</v>
      </c>
      <c r="B121" s="489" t="str">
        <f>VLOOKUP(A121,'Hiperlinks - refugo'!$B$11:$C$29,2,0)</f>
        <v>PIU Arco Tietê</v>
      </c>
      <c r="C121" s="480"/>
      <c r="D121" s="483"/>
      <c r="E121" s="489" t="e">
        <f>VLOOKUP(D121,'Hiperlinks - refugo'!$B$34:$C$47,2,0)</f>
        <v>#N/A</v>
      </c>
      <c r="F121" s="483"/>
      <c r="G121" s="483"/>
      <c r="H121" s="511" t="s">
        <v>463</v>
      </c>
      <c r="I121" s="1070" t="s">
        <v>464</v>
      </c>
      <c r="J121" s="483">
        <v>3</v>
      </c>
      <c r="K121" s="490" t="str">
        <f>VLOOKUP(J121,'Hiperlinks - refugo'!$B$2:$C$9,2,0)</f>
        <v>Consulta Minuta</v>
      </c>
      <c r="L121" s="724" t="s">
        <v>1157</v>
      </c>
      <c r="M121" s="514">
        <f t="shared" si="4"/>
        <v>43271</v>
      </c>
      <c r="N121"/>
    </row>
    <row r="122" spans="1:14" s="240" customFormat="1" ht="15" customHeight="1" x14ac:dyDescent="0.25">
      <c r="A122" s="475">
        <v>3</v>
      </c>
      <c r="B122" s="489" t="str">
        <f>VLOOKUP(A122,'Hiperlinks - refugo'!$B$11:$C$29,2,0)</f>
        <v>PIU Arco Tietê</v>
      </c>
      <c r="C122" s="480"/>
      <c r="D122" s="483"/>
      <c r="E122" s="489" t="e">
        <f>VLOOKUP(D122,'Hiperlinks - refugo'!$B$34:$C$47,2,0)</f>
        <v>#N/A</v>
      </c>
      <c r="F122" s="483"/>
      <c r="G122" s="483"/>
      <c r="H122" s="511" t="s">
        <v>465</v>
      </c>
      <c r="I122" s="1070" t="s">
        <v>466</v>
      </c>
      <c r="J122" s="483">
        <v>3</v>
      </c>
      <c r="K122" s="490" t="str">
        <f>VLOOKUP(J122,'Hiperlinks - refugo'!$B$2:$C$9,2,0)</f>
        <v>Consulta Minuta</v>
      </c>
      <c r="L122" s="724" t="s">
        <v>1157</v>
      </c>
      <c r="M122" s="514">
        <f t="shared" si="4"/>
        <v>43271</v>
      </c>
      <c r="N122"/>
    </row>
    <row r="123" spans="1:14" s="240" customFormat="1" ht="15" customHeight="1" x14ac:dyDescent="0.25">
      <c r="A123" s="475">
        <v>3</v>
      </c>
      <c r="B123" s="489" t="str">
        <f>VLOOKUP(A123,'Hiperlinks - refugo'!$B$11:$C$29,2,0)</f>
        <v>PIU Arco Tietê</v>
      </c>
      <c r="C123" s="480"/>
      <c r="D123" s="483"/>
      <c r="E123" s="489" t="e">
        <f>VLOOKUP(D123,'Hiperlinks - refugo'!$B$34:$C$47,2,0)</f>
        <v>#N/A</v>
      </c>
      <c r="F123" s="483"/>
      <c r="G123" s="483"/>
      <c r="H123" s="511" t="s">
        <v>467</v>
      </c>
      <c r="I123" s="1070" t="s">
        <v>468</v>
      </c>
      <c r="J123" s="483">
        <v>3</v>
      </c>
      <c r="K123" s="490" t="str">
        <f>VLOOKUP(J123,'Hiperlinks - refugo'!$B$2:$C$9,2,0)</f>
        <v>Consulta Minuta</v>
      </c>
      <c r="L123" s="724" t="s">
        <v>1157</v>
      </c>
      <c r="M123" s="514">
        <f t="shared" si="4"/>
        <v>43271</v>
      </c>
      <c r="N123"/>
    </row>
    <row r="124" spans="1:14" s="240" customFormat="1" ht="15" customHeight="1" x14ac:dyDescent="0.25">
      <c r="A124" s="475">
        <v>3</v>
      </c>
      <c r="B124" s="489" t="str">
        <f>VLOOKUP(A124,'Hiperlinks - refugo'!$B$11:$C$29,2,0)</f>
        <v>PIU Arco Tietê</v>
      </c>
      <c r="C124" s="480"/>
      <c r="D124" s="483"/>
      <c r="E124" s="489" t="e">
        <f>VLOOKUP(D124,'Hiperlinks - refugo'!$B$34:$C$47,2,0)</f>
        <v>#N/A</v>
      </c>
      <c r="F124" s="483"/>
      <c r="G124" s="483"/>
      <c r="H124" s="511" t="s">
        <v>469</v>
      </c>
      <c r="I124" s="1070" t="s">
        <v>470</v>
      </c>
      <c r="J124" s="483">
        <v>3</v>
      </c>
      <c r="K124" s="490" t="str">
        <f>VLOOKUP(J124,'Hiperlinks - refugo'!$B$2:$C$9,2,0)</f>
        <v>Consulta Minuta</v>
      </c>
      <c r="L124" s="724" t="s">
        <v>1157</v>
      </c>
      <c r="M124" s="514">
        <f t="shared" si="4"/>
        <v>43271</v>
      </c>
      <c r="N124"/>
    </row>
    <row r="125" spans="1:14" s="240" customFormat="1" ht="15" customHeight="1" x14ac:dyDescent="0.25">
      <c r="A125" s="475">
        <v>3</v>
      </c>
      <c r="B125" s="489" t="str">
        <f>VLOOKUP(A125,'Hiperlinks - refugo'!$B$11:$C$29,2,0)</f>
        <v>PIU Arco Tietê</v>
      </c>
      <c r="C125" s="480"/>
      <c r="D125" s="483"/>
      <c r="E125" s="489" t="e">
        <f>VLOOKUP(D125,'Hiperlinks - refugo'!$B$34:$C$47,2,0)</f>
        <v>#N/A</v>
      </c>
      <c r="F125" s="483"/>
      <c r="G125" s="483"/>
      <c r="H125" s="511" t="s">
        <v>471</v>
      </c>
      <c r="I125" s="1070" t="s">
        <v>472</v>
      </c>
      <c r="J125" s="483">
        <v>3</v>
      </c>
      <c r="K125" s="490" t="str">
        <f>VLOOKUP(J125,'Hiperlinks - refugo'!$B$2:$C$9,2,0)</f>
        <v>Consulta Minuta</v>
      </c>
      <c r="L125" s="724" t="s">
        <v>1157</v>
      </c>
      <c r="M125" s="514">
        <f t="shared" si="4"/>
        <v>43271</v>
      </c>
      <c r="N125"/>
    </row>
    <row r="126" spans="1:14" s="240" customFormat="1" ht="15" customHeight="1" x14ac:dyDescent="0.25">
      <c r="A126" s="475">
        <v>3</v>
      </c>
      <c r="B126" s="489" t="str">
        <f>VLOOKUP(A126,'Hiperlinks - refugo'!$B$11:$C$29,2,0)</f>
        <v>PIU Arco Tietê</v>
      </c>
      <c r="C126" s="480"/>
      <c r="D126" s="483"/>
      <c r="E126" s="489" t="e">
        <f>VLOOKUP(D126,'Hiperlinks - refugo'!$B$34:$C$47,2,0)</f>
        <v>#N/A</v>
      </c>
      <c r="F126" s="483"/>
      <c r="G126" s="483"/>
      <c r="H126" s="511" t="s">
        <v>473</v>
      </c>
      <c r="I126" s="1070" t="s">
        <v>474</v>
      </c>
      <c r="J126" s="483">
        <v>3</v>
      </c>
      <c r="K126" s="490" t="str">
        <f>VLOOKUP(J126,'Hiperlinks - refugo'!$B$2:$C$9,2,0)</f>
        <v>Consulta Minuta</v>
      </c>
      <c r="L126" s="724" t="s">
        <v>1157</v>
      </c>
      <c r="M126" s="514">
        <f t="shared" si="4"/>
        <v>43271</v>
      </c>
      <c r="N126"/>
    </row>
    <row r="127" spans="1:14" s="240" customFormat="1" ht="15" customHeight="1" x14ac:dyDescent="0.25">
      <c r="A127" s="475">
        <v>3</v>
      </c>
      <c r="B127" s="489" t="str">
        <f>VLOOKUP(A127,'Hiperlinks - refugo'!$B$11:$C$29,2,0)</f>
        <v>PIU Arco Tietê</v>
      </c>
      <c r="C127" s="480"/>
      <c r="D127" s="483"/>
      <c r="E127" s="489" t="e">
        <f>VLOOKUP(D127,'Hiperlinks - refugo'!$B$34:$C$47,2,0)</f>
        <v>#N/A</v>
      </c>
      <c r="F127" s="483"/>
      <c r="G127" s="483"/>
      <c r="H127" s="511" t="s">
        <v>475</v>
      </c>
      <c r="I127" s="1070" t="s">
        <v>476</v>
      </c>
      <c r="J127" s="483">
        <v>3</v>
      </c>
      <c r="K127" s="490" t="str">
        <f>VLOOKUP(J127,'Hiperlinks - refugo'!$B$2:$C$9,2,0)</f>
        <v>Consulta Minuta</v>
      </c>
      <c r="L127" s="724" t="s">
        <v>1157</v>
      </c>
      <c r="M127" s="514">
        <f t="shared" si="4"/>
        <v>43271</v>
      </c>
      <c r="N127"/>
    </row>
    <row r="128" spans="1:14" s="240" customFormat="1" ht="15" customHeight="1" x14ac:dyDescent="0.25">
      <c r="A128" s="475">
        <v>3</v>
      </c>
      <c r="B128" s="489" t="str">
        <f>VLOOKUP(A128,'Hiperlinks - refugo'!$B$11:$C$29,2,0)</f>
        <v>PIU Arco Tietê</v>
      </c>
      <c r="C128" s="480"/>
      <c r="D128" s="483"/>
      <c r="E128" s="489" t="e">
        <f>VLOOKUP(D128,'Hiperlinks - refugo'!$B$34:$C$47,2,0)</f>
        <v>#N/A</v>
      </c>
      <c r="F128" s="483"/>
      <c r="G128" s="483"/>
      <c r="H128" s="493" t="s">
        <v>477</v>
      </c>
      <c r="I128" s="1070" t="s">
        <v>478</v>
      </c>
      <c r="J128" s="483">
        <v>3</v>
      </c>
      <c r="K128" s="490" t="str">
        <f>VLOOKUP(J128,'Hiperlinks - refugo'!$B$2:$C$9,2,0)</f>
        <v>Consulta Minuta</v>
      </c>
      <c r="L128" s="724" t="s">
        <v>1157</v>
      </c>
      <c r="M128" s="514">
        <f t="shared" si="4"/>
        <v>43271</v>
      </c>
      <c r="N128"/>
    </row>
    <row r="129" spans="1:14" s="240" customFormat="1" ht="15" customHeight="1" x14ac:dyDescent="0.25">
      <c r="A129" s="475">
        <v>3</v>
      </c>
      <c r="B129" s="489" t="str">
        <f>VLOOKUP(A129,'Hiperlinks - refugo'!$B$11:$C$29,2,0)</f>
        <v>PIU Arco Tietê</v>
      </c>
      <c r="C129" s="480"/>
      <c r="D129" s="483"/>
      <c r="E129" s="489" t="e">
        <f>VLOOKUP(D129,'Hiperlinks - refugo'!$B$34:$C$47,2,0)</f>
        <v>#N/A</v>
      </c>
      <c r="F129" s="483"/>
      <c r="G129" s="483"/>
      <c r="H129" s="493" t="s">
        <v>479</v>
      </c>
      <c r="I129" s="1070" t="s">
        <v>480</v>
      </c>
      <c r="J129" s="483">
        <v>3</v>
      </c>
      <c r="K129" s="490" t="str">
        <f>VLOOKUP(J129,'Hiperlinks - refugo'!$B$2:$C$9,2,0)</f>
        <v>Consulta Minuta</v>
      </c>
      <c r="L129" s="724" t="s">
        <v>1157</v>
      </c>
      <c r="M129" s="514">
        <f t="shared" si="4"/>
        <v>43271</v>
      </c>
      <c r="N129"/>
    </row>
    <row r="130" spans="1:14" s="240" customFormat="1" ht="15" customHeight="1" x14ac:dyDescent="0.25">
      <c r="A130" s="475">
        <v>3</v>
      </c>
      <c r="B130" s="489" t="str">
        <f>VLOOKUP(A130,'Hiperlinks - refugo'!$B$11:$C$29,2,0)</f>
        <v>PIU Arco Tietê</v>
      </c>
      <c r="C130" s="480"/>
      <c r="D130" s="483"/>
      <c r="E130" s="489" t="e">
        <f>VLOOKUP(D130,'Hiperlinks - refugo'!$B$34:$C$47,2,0)</f>
        <v>#N/A</v>
      </c>
      <c r="F130" s="483"/>
      <c r="G130" s="483"/>
      <c r="H130" s="493" t="s">
        <v>481</v>
      </c>
      <c r="I130" s="1070" t="s">
        <v>482</v>
      </c>
      <c r="J130" s="483">
        <v>3</v>
      </c>
      <c r="K130" s="490" t="str">
        <f>VLOOKUP(J130,'Hiperlinks - refugo'!$B$2:$C$9,2,0)</f>
        <v>Consulta Minuta</v>
      </c>
      <c r="L130" s="724" t="s">
        <v>1157</v>
      </c>
      <c r="M130" s="514">
        <f t="shared" si="4"/>
        <v>43271</v>
      </c>
      <c r="N130"/>
    </row>
    <row r="131" spans="1:14" s="240" customFormat="1" ht="15" customHeight="1" x14ac:dyDescent="0.25">
      <c r="A131" s="475">
        <v>3</v>
      </c>
      <c r="B131" s="489" t="str">
        <f>VLOOKUP(A131,'Hiperlinks - refugo'!$B$11:$C$29,2,0)</f>
        <v>PIU Arco Tietê</v>
      </c>
      <c r="C131" s="480"/>
      <c r="D131" s="483"/>
      <c r="E131" s="489" t="e">
        <f>VLOOKUP(D131,'Hiperlinks - refugo'!$B$34:$C$47,2,0)</f>
        <v>#N/A</v>
      </c>
      <c r="F131" s="483"/>
      <c r="G131" s="483"/>
      <c r="H131" s="493" t="s">
        <v>483</v>
      </c>
      <c r="I131" s="1070" t="s">
        <v>484</v>
      </c>
      <c r="J131" s="483">
        <v>3</v>
      </c>
      <c r="K131" s="490" t="str">
        <f>VLOOKUP(J131,'Hiperlinks - refugo'!$B$2:$C$9,2,0)</f>
        <v>Consulta Minuta</v>
      </c>
      <c r="L131" s="724" t="s">
        <v>1157</v>
      </c>
      <c r="M131" s="514">
        <f t="shared" si="4"/>
        <v>43271</v>
      </c>
      <c r="N131"/>
    </row>
    <row r="132" spans="1:14" s="240" customFormat="1" ht="15" customHeight="1" x14ac:dyDescent="0.25">
      <c r="A132" s="475">
        <v>3</v>
      </c>
      <c r="B132" s="489" t="str">
        <f>VLOOKUP(A132,'Hiperlinks - refugo'!$B$11:$C$29,2,0)</f>
        <v>PIU Arco Tietê</v>
      </c>
      <c r="C132" s="480"/>
      <c r="D132" s="483"/>
      <c r="E132" s="489" t="e">
        <f>VLOOKUP(D132,'Hiperlinks - refugo'!$B$34:$C$47,2,0)</f>
        <v>#N/A</v>
      </c>
      <c r="F132" s="483"/>
      <c r="G132" s="483"/>
      <c r="H132" s="493" t="s">
        <v>485</v>
      </c>
      <c r="I132" s="1070" t="s">
        <v>486</v>
      </c>
      <c r="J132" s="483">
        <v>3</v>
      </c>
      <c r="K132" s="490" t="str">
        <f>VLOOKUP(J132,'Hiperlinks - refugo'!$B$2:$C$9,2,0)</f>
        <v>Consulta Minuta</v>
      </c>
      <c r="L132" s="724" t="s">
        <v>1157</v>
      </c>
      <c r="M132" s="514">
        <f t="shared" si="4"/>
        <v>43271</v>
      </c>
      <c r="N132"/>
    </row>
    <row r="133" spans="1:14" s="240" customFormat="1" ht="15" customHeight="1" x14ac:dyDescent="0.25">
      <c r="A133" s="475">
        <v>3</v>
      </c>
      <c r="B133" s="489" t="str">
        <f>VLOOKUP(A133,'Hiperlinks - refugo'!$B$11:$C$29,2,0)</f>
        <v>PIU Arco Tietê</v>
      </c>
      <c r="C133" s="480"/>
      <c r="D133" s="483"/>
      <c r="E133" s="489" t="e">
        <f>VLOOKUP(D133,'Hiperlinks - refugo'!$B$34:$C$47,2,0)</f>
        <v>#N/A</v>
      </c>
      <c r="F133" s="483"/>
      <c r="G133" s="483"/>
      <c r="H133" s="493" t="s">
        <v>487</v>
      </c>
      <c r="I133" s="1066" t="s">
        <v>488</v>
      </c>
      <c r="J133" s="483">
        <v>3</v>
      </c>
      <c r="K133" s="490" t="str">
        <f>VLOOKUP(J133,'Hiperlinks - refugo'!$B$2:$C$9,2,0)</f>
        <v>Consulta Minuta</v>
      </c>
      <c r="L133" s="724" t="s">
        <v>1157</v>
      </c>
      <c r="M133" s="514">
        <f t="shared" si="4"/>
        <v>43271</v>
      </c>
      <c r="N133"/>
    </row>
    <row r="134" spans="1:14" s="240" customFormat="1" ht="15" customHeight="1" x14ac:dyDescent="0.25">
      <c r="A134" s="475">
        <v>3</v>
      </c>
      <c r="B134" s="489" t="str">
        <f>VLOOKUP(A134,'Hiperlinks - refugo'!$B$11:$C$29,2,0)</f>
        <v>PIU Arco Tietê</v>
      </c>
      <c r="C134" s="480"/>
      <c r="D134" s="483"/>
      <c r="E134" s="489" t="e">
        <f>VLOOKUP(D134,'Hiperlinks - refugo'!$B$34:$C$47,2,0)</f>
        <v>#N/A</v>
      </c>
      <c r="F134" s="483"/>
      <c r="G134" s="483"/>
      <c r="H134" s="493" t="s">
        <v>489</v>
      </c>
      <c r="I134" s="1070" t="s">
        <v>490</v>
      </c>
      <c r="J134" s="483">
        <v>3</v>
      </c>
      <c r="K134" s="490" t="str">
        <f>VLOOKUP(J134,'Hiperlinks - refugo'!$B$2:$C$9,2,0)</f>
        <v>Consulta Minuta</v>
      </c>
      <c r="L134" s="724" t="s">
        <v>1157</v>
      </c>
      <c r="M134" s="514">
        <f t="shared" si="4"/>
        <v>43271</v>
      </c>
      <c r="N134"/>
    </row>
    <row r="135" spans="1:14" s="240" customFormat="1" ht="15" customHeight="1" x14ac:dyDescent="0.25">
      <c r="A135" s="475">
        <v>3</v>
      </c>
      <c r="B135" s="489" t="str">
        <f>VLOOKUP(A135,'Hiperlinks - refugo'!$B$11:$C$29,2,0)</f>
        <v>PIU Arco Tietê</v>
      </c>
      <c r="C135" s="480"/>
      <c r="D135" s="483"/>
      <c r="E135" s="489" t="e">
        <f>VLOOKUP(D135,'Hiperlinks - refugo'!$B$34:$C$47,2,0)</f>
        <v>#N/A</v>
      </c>
      <c r="F135" s="483"/>
      <c r="G135" s="483"/>
      <c r="H135" s="493" t="s">
        <v>491</v>
      </c>
      <c r="I135" s="1070" t="s">
        <v>492</v>
      </c>
      <c r="J135" s="483">
        <v>3</v>
      </c>
      <c r="K135" s="490" t="str">
        <f>VLOOKUP(J135,'Hiperlinks - refugo'!$B$2:$C$9,2,0)</f>
        <v>Consulta Minuta</v>
      </c>
      <c r="L135" s="724" t="s">
        <v>1157</v>
      </c>
      <c r="M135" s="514">
        <f t="shared" si="4"/>
        <v>43271</v>
      </c>
      <c r="N135"/>
    </row>
    <row r="136" spans="1:14" s="240" customFormat="1" ht="15" customHeight="1" x14ac:dyDescent="0.25">
      <c r="A136" s="475">
        <v>3</v>
      </c>
      <c r="B136" s="489" t="str">
        <f>VLOOKUP(A136,'Hiperlinks - refugo'!$B$11:$C$29,2,0)</f>
        <v>PIU Arco Tietê</v>
      </c>
      <c r="C136" s="480"/>
      <c r="D136" s="483"/>
      <c r="E136" s="489" t="e">
        <f>VLOOKUP(D136,'Hiperlinks - refugo'!$B$34:$C$47,2,0)</f>
        <v>#N/A</v>
      </c>
      <c r="F136" s="483"/>
      <c r="G136" s="483"/>
      <c r="H136" s="493" t="s">
        <v>493</v>
      </c>
      <c r="I136" s="1070" t="s">
        <v>494</v>
      </c>
      <c r="J136" s="483">
        <v>3</v>
      </c>
      <c r="K136" s="490" t="str">
        <f>VLOOKUP(J136,'Hiperlinks - refugo'!$B$2:$C$9,2,0)</f>
        <v>Consulta Minuta</v>
      </c>
      <c r="L136" s="724" t="s">
        <v>1157</v>
      </c>
      <c r="M136" s="514">
        <f t="shared" si="4"/>
        <v>43271</v>
      </c>
      <c r="N136"/>
    </row>
    <row r="137" spans="1:14" s="240" customFormat="1" ht="15" customHeight="1" x14ac:dyDescent="0.25">
      <c r="A137" s="482">
        <v>3</v>
      </c>
      <c r="B137" s="490" t="str">
        <f>VLOOKUP(A137,'Hiperlinks - refugo'!$B$11:$C$29,2,0)</f>
        <v>PIU Arco Tietê</v>
      </c>
      <c r="C137" s="483"/>
      <c r="D137" s="483"/>
      <c r="E137" s="489" t="e">
        <f>VLOOKUP(D137,'Hiperlinks - refugo'!$B$34:$C$47,2,0)</f>
        <v>#N/A</v>
      </c>
      <c r="F137" s="483"/>
      <c r="G137" s="483"/>
      <c r="H137" s="493" t="s">
        <v>495</v>
      </c>
      <c r="I137" s="1066" t="s">
        <v>496</v>
      </c>
      <c r="J137" s="483">
        <v>4</v>
      </c>
      <c r="K137" s="490" t="str">
        <f>VLOOKUP(J137,'Hiperlinks - refugo'!$B$2:$C$9,2,0)</f>
        <v>Audiência Pública</v>
      </c>
      <c r="L137" s="724" t="s">
        <v>1157</v>
      </c>
      <c r="M137" s="514">
        <f t="shared" si="4"/>
        <v>43271</v>
      </c>
      <c r="N137"/>
    </row>
    <row r="138" spans="1:14" s="240" customFormat="1" ht="15" customHeight="1" x14ac:dyDescent="0.25">
      <c r="A138" s="482">
        <v>3</v>
      </c>
      <c r="B138" s="490" t="str">
        <f>VLOOKUP(A138,'Hiperlinks - refugo'!$B$11:$C$29,2,0)</f>
        <v>PIU Arco Tietê</v>
      </c>
      <c r="C138" s="483"/>
      <c r="D138" s="483"/>
      <c r="E138" s="489" t="e">
        <f>VLOOKUP(D138,'Hiperlinks - refugo'!$B$34:$C$47,2,0)</f>
        <v>#N/A</v>
      </c>
      <c r="F138" s="483"/>
      <c r="G138" s="483"/>
      <c r="H138" s="493" t="s">
        <v>497</v>
      </c>
      <c r="I138" s="1066" t="s">
        <v>498</v>
      </c>
      <c r="J138" s="483">
        <v>4</v>
      </c>
      <c r="K138" s="490" t="str">
        <f>VLOOKUP(J138,'Hiperlinks - refugo'!$B$2:$C$9,2,0)</f>
        <v>Audiência Pública</v>
      </c>
      <c r="L138" s="724" t="s">
        <v>1157</v>
      </c>
      <c r="M138" s="514">
        <f t="shared" si="4"/>
        <v>43271</v>
      </c>
      <c r="N138"/>
    </row>
    <row r="139" spans="1:14" s="240" customFormat="1" ht="15" customHeight="1" x14ac:dyDescent="0.25">
      <c r="A139" s="482">
        <v>3</v>
      </c>
      <c r="B139" s="490" t="str">
        <f>VLOOKUP(A139,'Hiperlinks - refugo'!$B$11:$C$29,2,0)</f>
        <v>PIU Arco Tietê</v>
      </c>
      <c r="C139" s="483"/>
      <c r="D139" s="483"/>
      <c r="E139" s="489" t="e">
        <f>VLOOKUP(D139,'Hiperlinks - refugo'!$B$34:$C$47,2,0)</f>
        <v>#N/A</v>
      </c>
      <c r="F139" s="483"/>
      <c r="G139" s="483"/>
      <c r="H139" s="493" t="s">
        <v>499</v>
      </c>
      <c r="I139" s="1066" t="s">
        <v>500</v>
      </c>
      <c r="J139" s="483">
        <v>4</v>
      </c>
      <c r="K139" s="490" t="str">
        <f>VLOOKUP(J139,'Hiperlinks - refugo'!$B$2:$C$9,2,0)</f>
        <v>Audiência Pública</v>
      </c>
      <c r="L139" s="724" t="s">
        <v>1157</v>
      </c>
      <c r="M139" s="514">
        <f t="shared" si="4"/>
        <v>43271</v>
      </c>
      <c r="N139"/>
    </row>
    <row r="140" spans="1:14" s="240" customFormat="1" ht="15" customHeight="1" x14ac:dyDescent="0.25">
      <c r="A140" s="482">
        <v>3</v>
      </c>
      <c r="B140" s="490" t="str">
        <f>VLOOKUP(A140,'Hiperlinks - refugo'!$B$11:$C$29,2,0)</f>
        <v>PIU Arco Tietê</v>
      </c>
      <c r="C140" s="483"/>
      <c r="D140" s="483"/>
      <c r="E140" s="489" t="e">
        <f>VLOOKUP(D140,'Hiperlinks - refugo'!$B$34:$C$47,2,0)</f>
        <v>#N/A</v>
      </c>
      <c r="F140" s="483"/>
      <c r="G140" s="483"/>
      <c r="H140" s="493" t="s">
        <v>501</v>
      </c>
      <c r="I140" s="1066" t="s">
        <v>502</v>
      </c>
      <c r="J140" s="483">
        <v>4</v>
      </c>
      <c r="K140" s="490" t="str">
        <f>VLOOKUP(J140,'Hiperlinks - refugo'!$B$2:$C$9,2,0)</f>
        <v>Audiência Pública</v>
      </c>
      <c r="L140" s="724" t="s">
        <v>1157</v>
      </c>
      <c r="M140" s="514">
        <f t="shared" si="4"/>
        <v>43271</v>
      </c>
      <c r="N140"/>
    </row>
    <row r="141" spans="1:14" s="240" customFormat="1" ht="15" customHeight="1" x14ac:dyDescent="0.25">
      <c r="A141" s="477">
        <v>3</v>
      </c>
      <c r="B141" s="494" t="str">
        <f>VLOOKUP(A141,'Hiperlinks - refugo'!$B$11:$C$29,2,0)</f>
        <v>PIU Arco Tietê</v>
      </c>
      <c r="C141" s="481"/>
      <c r="D141" s="481"/>
      <c r="E141" s="489" t="e">
        <f>VLOOKUP(D141,'Hiperlinks - refugo'!$B$34:$C$47,2,0)</f>
        <v>#N/A</v>
      </c>
      <c r="F141" s="481"/>
      <c r="G141" s="481"/>
      <c r="H141" s="494" t="s">
        <v>221</v>
      </c>
      <c r="I141" s="1075" t="s">
        <v>1357</v>
      </c>
      <c r="J141" s="496">
        <v>3</v>
      </c>
      <c r="K141" s="490" t="str">
        <f>VLOOKUP(J141,'Hiperlinks - refugo'!$B$2:$C$9,2,0)</f>
        <v>Consulta Minuta</v>
      </c>
      <c r="L141" s="724" t="s">
        <v>1157</v>
      </c>
      <c r="M141" s="514">
        <v>43273</v>
      </c>
      <c r="N141"/>
    </row>
    <row r="142" spans="1:14" s="240" customFormat="1" ht="15" customHeight="1" x14ac:dyDescent="0.25">
      <c r="A142" s="477">
        <v>3</v>
      </c>
      <c r="B142" s="494" t="str">
        <f>VLOOKUP(A142,'Hiperlinks - refugo'!$B$11:$C$29,2,0)</f>
        <v>PIU Arco Tietê</v>
      </c>
      <c r="C142" s="481"/>
      <c r="D142" s="481"/>
      <c r="E142" s="489" t="e">
        <f>VLOOKUP(D142,'Hiperlinks - refugo'!$B$34:$C$47,2,0)</f>
        <v>#N/A</v>
      </c>
      <c r="F142" s="481"/>
      <c r="G142" s="481"/>
      <c r="H142" s="494" t="s">
        <v>1605</v>
      </c>
      <c r="I142" s="1074" t="s">
        <v>1529</v>
      </c>
      <c r="J142" s="496">
        <v>1</v>
      </c>
      <c r="K142" s="490" t="str">
        <f>VLOOKUP(J142,'Hiperlinks - refugo'!$B$2:$C$9,2,0)</f>
        <v>Consulta Instâncias</v>
      </c>
      <c r="L142" s="721" t="s">
        <v>1157</v>
      </c>
      <c r="M142" s="514">
        <v>43279</v>
      </c>
      <c r="N142"/>
    </row>
    <row r="143" spans="1:14" s="240" customFormat="1" ht="15" customHeight="1" x14ac:dyDescent="0.25">
      <c r="A143" s="477">
        <v>3</v>
      </c>
      <c r="B143" s="494" t="str">
        <f>VLOOKUP(A143,'Hiperlinks - refugo'!$B$11:$C$29,2,0)</f>
        <v>PIU Arco Tietê</v>
      </c>
      <c r="C143" s="481"/>
      <c r="D143" s="481"/>
      <c r="E143" s="489" t="e">
        <f>VLOOKUP(D143,'Hiperlinks - refugo'!$B$34:$C$47,2,0)</f>
        <v>#N/A</v>
      </c>
      <c r="F143" s="481"/>
      <c r="G143" s="481"/>
      <c r="H143" s="494" t="s">
        <v>1591</v>
      </c>
      <c r="I143" s="1074" t="s">
        <v>1527</v>
      </c>
      <c r="J143" s="496">
        <v>1</v>
      </c>
      <c r="K143" s="490" t="str">
        <f>VLOOKUP(J143,'Hiperlinks - refugo'!$B$2:$C$9,2,0)</f>
        <v>Consulta Instâncias</v>
      </c>
      <c r="L143" s="721" t="s">
        <v>1157</v>
      </c>
      <c r="M143" s="514">
        <v>43279</v>
      </c>
      <c r="N143"/>
    </row>
    <row r="144" spans="1:14" s="240" customFormat="1" ht="15" customHeight="1" x14ac:dyDescent="0.25">
      <c r="A144" s="477">
        <v>3</v>
      </c>
      <c r="B144" s="494" t="str">
        <f>VLOOKUP(A144,'Hiperlinks - refugo'!$B$11:$C$29,2,0)</f>
        <v>PIU Arco Tietê</v>
      </c>
      <c r="C144" s="481"/>
      <c r="D144" s="481"/>
      <c r="E144" s="489" t="e">
        <f>VLOOKUP(D144,'Hiperlinks - refugo'!$B$34:$C$47,2,0)</f>
        <v>#N/A</v>
      </c>
      <c r="F144" s="481"/>
      <c r="G144" s="481"/>
      <c r="H144" s="494" t="s">
        <v>226</v>
      </c>
      <c r="I144" s="1074" t="s">
        <v>1528</v>
      </c>
      <c r="J144" s="496">
        <v>4</v>
      </c>
      <c r="K144" s="490" t="str">
        <f>VLOOKUP(J144,'Hiperlinks - refugo'!$B$2:$C$9,2,0)</f>
        <v>Audiência Pública</v>
      </c>
      <c r="L144" s="721" t="s">
        <v>1157</v>
      </c>
      <c r="M144" s="514">
        <v>43279</v>
      </c>
      <c r="N144"/>
    </row>
    <row r="145" spans="1:14" s="240" customFormat="1" ht="15" customHeight="1" x14ac:dyDescent="0.25">
      <c r="A145" s="477">
        <v>3</v>
      </c>
      <c r="B145" s="494" t="str">
        <f>VLOOKUP(A145,'Hiperlinks - refugo'!$B$11:$C$29,2,0)</f>
        <v>PIU Arco Tietê</v>
      </c>
      <c r="C145" s="481"/>
      <c r="D145" s="481"/>
      <c r="E145" s="489" t="e">
        <f>VLOOKUP(D145,'Hiperlinks - refugo'!$B$34:$C$47,2,0)</f>
        <v>#N/A</v>
      </c>
      <c r="F145" s="481"/>
      <c r="G145" s="481"/>
      <c r="H145" s="720" t="s">
        <v>1546</v>
      </c>
      <c r="I145" s="1074" t="s">
        <v>496</v>
      </c>
      <c r="J145" s="496">
        <v>4</v>
      </c>
      <c r="K145" s="490" t="str">
        <f>VLOOKUP(J145,'Hiperlinks - refugo'!$B$2:$C$9,2,0)</f>
        <v>Audiência Pública</v>
      </c>
      <c r="L145" s="721" t="s">
        <v>1157</v>
      </c>
      <c r="M145" s="514">
        <v>43279</v>
      </c>
      <c r="N145"/>
    </row>
    <row r="146" spans="1:14" s="240" customFormat="1" ht="15" customHeight="1" x14ac:dyDescent="0.25">
      <c r="A146" s="477">
        <v>3</v>
      </c>
      <c r="B146" s="494" t="str">
        <f>VLOOKUP(A146,'Hiperlinks - refugo'!$B$11:$C$29,2,0)</f>
        <v>PIU Arco Tietê</v>
      </c>
      <c r="C146" s="481"/>
      <c r="D146" s="481"/>
      <c r="E146" s="489" t="e">
        <f>VLOOKUP(D146,'Hiperlinks - refugo'!$B$34:$C$47,2,0)</f>
        <v>#N/A</v>
      </c>
      <c r="F146" s="481"/>
      <c r="G146" s="481"/>
      <c r="H146" s="720" t="s">
        <v>1549</v>
      </c>
      <c r="I146" s="1074" t="s">
        <v>498</v>
      </c>
      <c r="J146" s="496">
        <v>4</v>
      </c>
      <c r="K146" s="490" t="str">
        <f>VLOOKUP(J146,'Hiperlinks - refugo'!$B$2:$C$9,2,0)</f>
        <v>Audiência Pública</v>
      </c>
      <c r="L146" s="721" t="s">
        <v>1157</v>
      </c>
      <c r="M146" s="514">
        <v>43279</v>
      </c>
      <c r="N146"/>
    </row>
    <row r="147" spans="1:14" s="240" customFormat="1" ht="15" customHeight="1" x14ac:dyDescent="0.25">
      <c r="A147" s="477">
        <v>3</v>
      </c>
      <c r="B147" s="494" t="str">
        <f>VLOOKUP(A147,'Hiperlinks - refugo'!$B$11:$C$29,2,0)</f>
        <v>PIU Arco Tietê</v>
      </c>
      <c r="C147" s="481"/>
      <c r="D147" s="481"/>
      <c r="E147" s="489" t="e">
        <f>VLOOKUP(D147,'Hiperlinks - refugo'!$B$34:$C$47,2,0)</f>
        <v>#N/A</v>
      </c>
      <c r="F147" s="481"/>
      <c r="G147" s="481"/>
      <c r="H147" s="720" t="s">
        <v>1548</v>
      </c>
      <c r="I147" s="1074" t="s">
        <v>1544</v>
      </c>
      <c r="J147" s="496">
        <v>4</v>
      </c>
      <c r="K147" s="490" t="str">
        <f>VLOOKUP(J147,'Hiperlinks - refugo'!$B$2:$C$9,2,0)</f>
        <v>Audiência Pública</v>
      </c>
      <c r="L147" s="721" t="s">
        <v>1157</v>
      </c>
      <c r="M147" s="514">
        <v>43279</v>
      </c>
      <c r="N147"/>
    </row>
    <row r="148" spans="1:14" s="240" customFormat="1" ht="15" customHeight="1" x14ac:dyDescent="0.25">
      <c r="A148" s="477">
        <v>3</v>
      </c>
      <c r="B148" s="494" t="str">
        <f>VLOOKUP(A148,'Hiperlinks - refugo'!$B$11:$C$29,2,0)</f>
        <v>PIU Arco Tietê</v>
      </c>
      <c r="C148" s="481"/>
      <c r="D148" s="481"/>
      <c r="E148" s="489" t="e">
        <f>VLOOKUP(D148,'Hiperlinks - refugo'!$B$34:$C$47,2,0)</f>
        <v>#N/A</v>
      </c>
      <c r="F148" s="481"/>
      <c r="G148" s="481"/>
      <c r="H148" s="720" t="s">
        <v>1547</v>
      </c>
      <c r="I148" s="1074" t="s">
        <v>502</v>
      </c>
      <c r="J148" s="496">
        <v>4</v>
      </c>
      <c r="K148" s="490" t="str">
        <f>VLOOKUP(J148,'Hiperlinks - refugo'!$B$2:$C$9,2,0)</f>
        <v>Audiência Pública</v>
      </c>
      <c r="L148" s="721" t="s">
        <v>1157</v>
      </c>
      <c r="M148" s="514">
        <v>43279</v>
      </c>
      <c r="N148"/>
    </row>
    <row r="149" spans="1:14" s="240" customFormat="1" ht="15" customHeight="1" x14ac:dyDescent="0.25">
      <c r="A149" s="477">
        <v>3</v>
      </c>
      <c r="B149" s="494" t="str">
        <f>VLOOKUP(A149,'Hiperlinks - refugo'!$B$11:$C$29,2,0)</f>
        <v>PIU Arco Tietê</v>
      </c>
      <c r="C149" s="481"/>
      <c r="D149" s="481"/>
      <c r="E149" s="489" t="e">
        <f>VLOOKUP(D149,'Hiperlinks - refugo'!$B$34:$C$47,2,0)</f>
        <v>#N/A</v>
      </c>
      <c r="F149" s="481"/>
      <c r="G149" s="481"/>
      <c r="H149" s="720" t="s">
        <v>1530</v>
      </c>
      <c r="I149" s="1076" t="s">
        <v>146</v>
      </c>
      <c r="J149" s="496">
        <v>5</v>
      </c>
      <c r="K149" s="490" t="str">
        <f>VLOOKUP(J149,'Hiperlinks - refugo'!$B$2:$C$9,2,0)</f>
        <v>Reuniões Bilateriais</v>
      </c>
      <c r="L149" s="721" t="s">
        <v>1157</v>
      </c>
      <c r="M149" s="514">
        <v>43279</v>
      </c>
      <c r="N149"/>
    </row>
    <row r="150" spans="1:14" s="240" customFormat="1" ht="15" customHeight="1" x14ac:dyDescent="0.25">
      <c r="A150" s="477">
        <v>3</v>
      </c>
      <c r="B150" s="494" t="str">
        <f>VLOOKUP(A150,'Hiperlinks - refugo'!$B$11:$C$29,2,0)</f>
        <v>PIU Arco Tietê</v>
      </c>
      <c r="C150" s="481"/>
      <c r="D150" s="481"/>
      <c r="E150" s="489" t="e">
        <f>VLOOKUP(D150,'Hiperlinks - refugo'!$B$34:$C$47,2,0)</f>
        <v>#N/A</v>
      </c>
      <c r="F150" s="481"/>
      <c r="G150" s="481"/>
      <c r="H150" s="721" t="s">
        <v>1531</v>
      </c>
      <c r="I150" s="1076" t="s">
        <v>146</v>
      </c>
      <c r="J150" s="496">
        <v>5</v>
      </c>
      <c r="K150" s="490" t="str">
        <f>VLOOKUP(J150,'Hiperlinks - refugo'!$B$2:$C$9,2,0)</f>
        <v>Reuniões Bilateriais</v>
      </c>
      <c r="L150" s="721" t="s">
        <v>1157</v>
      </c>
      <c r="M150" s="514">
        <v>43279</v>
      </c>
      <c r="N150"/>
    </row>
    <row r="151" spans="1:14" s="240" customFormat="1" ht="15" customHeight="1" x14ac:dyDescent="0.25">
      <c r="A151" s="477">
        <v>3</v>
      </c>
      <c r="B151" s="494" t="str">
        <f>VLOOKUP(A151,'Hiperlinks - refugo'!$B$11:$C$29,2,0)</f>
        <v>PIU Arco Tietê</v>
      </c>
      <c r="C151" s="481"/>
      <c r="D151" s="481"/>
      <c r="E151" s="489" t="e">
        <f>VLOOKUP(D151,'Hiperlinks - refugo'!$B$34:$C$47,2,0)</f>
        <v>#N/A</v>
      </c>
      <c r="F151" s="481"/>
      <c r="G151" s="481"/>
      <c r="H151" s="721" t="s">
        <v>1532</v>
      </c>
      <c r="I151" s="1076" t="s">
        <v>146</v>
      </c>
      <c r="J151" s="496">
        <v>5</v>
      </c>
      <c r="K151" s="490" t="str">
        <f>VLOOKUP(J151,'Hiperlinks - refugo'!$B$2:$C$9,2,0)</f>
        <v>Reuniões Bilateriais</v>
      </c>
      <c r="L151" s="721" t="s">
        <v>1157</v>
      </c>
      <c r="M151" s="514">
        <v>43279</v>
      </c>
      <c r="N151"/>
    </row>
    <row r="152" spans="1:14" s="240" customFormat="1" ht="15" customHeight="1" x14ac:dyDescent="0.25">
      <c r="A152" s="477">
        <v>3</v>
      </c>
      <c r="B152" s="494" t="str">
        <f>VLOOKUP(A152,'Hiperlinks - refugo'!$B$11:$C$29,2,0)</f>
        <v>PIU Arco Tietê</v>
      </c>
      <c r="C152" s="481"/>
      <c r="D152" s="481"/>
      <c r="E152" s="489" t="e">
        <f>VLOOKUP(D152,'Hiperlinks - refugo'!$B$34:$C$47,2,0)</f>
        <v>#N/A</v>
      </c>
      <c r="F152" s="481"/>
      <c r="G152" s="481"/>
      <c r="H152" s="721" t="s">
        <v>1533</v>
      </c>
      <c r="I152" s="1076" t="s">
        <v>146</v>
      </c>
      <c r="J152" s="496">
        <v>5</v>
      </c>
      <c r="K152" s="490" t="str">
        <f>VLOOKUP(J152,'Hiperlinks - refugo'!$B$2:$C$9,2,0)</f>
        <v>Reuniões Bilateriais</v>
      </c>
      <c r="L152" s="721" t="s">
        <v>1157</v>
      </c>
      <c r="M152" s="514">
        <v>43279</v>
      </c>
      <c r="N152"/>
    </row>
    <row r="153" spans="1:14" s="240" customFormat="1" ht="15" customHeight="1" x14ac:dyDescent="0.25">
      <c r="A153" s="477">
        <v>3</v>
      </c>
      <c r="B153" s="494" t="str">
        <f>VLOOKUP(A153,'Hiperlinks - refugo'!$B$11:$C$29,2,0)</f>
        <v>PIU Arco Tietê</v>
      </c>
      <c r="C153" s="481"/>
      <c r="D153" s="481"/>
      <c r="E153" s="489" t="e">
        <f>VLOOKUP(D153,'Hiperlinks - refugo'!$B$34:$C$47,2,0)</f>
        <v>#N/A</v>
      </c>
      <c r="F153" s="481"/>
      <c r="G153" s="481"/>
      <c r="H153" s="721" t="s">
        <v>1538</v>
      </c>
      <c r="I153" s="1076" t="s">
        <v>146</v>
      </c>
      <c r="J153" s="496">
        <v>5</v>
      </c>
      <c r="K153" s="490" t="str">
        <f>VLOOKUP(J153,'Hiperlinks - refugo'!$B$2:$C$9,2,0)</f>
        <v>Reuniões Bilateriais</v>
      </c>
      <c r="L153" s="721" t="s">
        <v>1157</v>
      </c>
      <c r="M153" s="514">
        <v>43279</v>
      </c>
      <c r="N153"/>
    </row>
    <row r="154" spans="1:14" s="240" customFormat="1" ht="15" customHeight="1" x14ac:dyDescent="0.25">
      <c r="A154" s="477">
        <v>3</v>
      </c>
      <c r="B154" s="494" t="str">
        <f>VLOOKUP(A154,'Hiperlinks - refugo'!$B$11:$C$29,2,0)</f>
        <v>PIU Arco Tietê</v>
      </c>
      <c r="C154" s="481"/>
      <c r="D154" s="481"/>
      <c r="E154" s="489" t="e">
        <f>VLOOKUP(D154,'Hiperlinks - refugo'!$B$34:$C$47,2,0)</f>
        <v>#N/A</v>
      </c>
      <c r="F154" s="481"/>
      <c r="G154" s="481"/>
      <c r="H154" s="721" t="s">
        <v>1539</v>
      </c>
      <c r="I154" s="1076" t="s">
        <v>146</v>
      </c>
      <c r="J154" s="496">
        <v>5</v>
      </c>
      <c r="K154" s="490" t="str">
        <f>VLOOKUP(J154,'Hiperlinks - refugo'!$B$2:$C$9,2,0)</f>
        <v>Reuniões Bilateriais</v>
      </c>
      <c r="L154" s="721" t="s">
        <v>1157</v>
      </c>
      <c r="M154" s="514">
        <v>43279</v>
      </c>
      <c r="N154"/>
    </row>
    <row r="155" spans="1:14" s="240" customFormat="1" ht="15" customHeight="1" x14ac:dyDescent="0.25">
      <c r="A155" s="477">
        <v>3</v>
      </c>
      <c r="B155" s="494" t="str">
        <f>VLOOKUP(A155,'Hiperlinks - refugo'!$B$11:$C$29,2,0)</f>
        <v>PIU Arco Tietê</v>
      </c>
      <c r="C155" s="481"/>
      <c r="D155" s="481"/>
      <c r="E155" s="489" t="e">
        <f>VLOOKUP(D155,'Hiperlinks - refugo'!$B$34:$C$47,2,0)</f>
        <v>#N/A</v>
      </c>
      <c r="F155" s="481"/>
      <c r="G155" s="481"/>
      <c r="H155" s="721" t="s">
        <v>1534</v>
      </c>
      <c r="I155" s="1076" t="s">
        <v>146</v>
      </c>
      <c r="J155" s="496">
        <v>5</v>
      </c>
      <c r="K155" s="490" t="str">
        <f>VLOOKUP(J155,'Hiperlinks - refugo'!$B$2:$C$9,2,0)</f>
        <v>Reuniões Bilateriais</v>
      </c>
      <c r="L155" s="721" t="s">
        <v>1157</v>
      </c>
      <c r="M155" s="514">
        <v>43279</v>
      </c>
      <c r="N155"/>
    </row>
    <row r="156" spans="1:14" s="240" customFormat="1" ht="15" customHeight="1" x14ac:dyDescent="0.25">
      <c r="A156" s="477">
        <v>3</v>
      </c>
      <c r="B156" s="494" t="str">
        <f>VLOOKUP(A156,'Hiperlinks - refugo'!$B$11:$C$29,2,0)</f>
        <v>PIU Arco Tietê</v>
      </c>
      <c r="C156" s="481"/>
      <c r="D156" s="481"/>
      <c r="E156" s="489" t="e">
        <f>VLOOKUP(D156,'Hiperlinks - refugo'!$B$34:$C$47,2,0)</f>
        <v>#N/A</v>
      </c>
      <c r="F156" s="481"/>
      <c r="G156" s="481"/>
      <c r="H156" s="494" t="s">
        <v>1541</v>
      </c>
      <c r="I156" s="1074" t="s">
        <v>1537</v>
      </c>
      <c r="J156" s="496">
        <v>5</v>
      </c>
      <c r="K156" s="490" t="str">
        <f>VLOOKUP(J156,'Hiperlinks - refugo'!$B$2:$C$9,2,0)</f>
        <v>Reuniões Bilateriais</v>
      </c>
      <c r="L156" s="721" t="s">
        <v>1157</v>
      </c>
      <c r="M156" s="514">
        <v>43279</v>
      </c>
      <c r="N156"/>
    </row>
    <row r="157" spans="1:14" s="240" customFormat="1" ht="15" customHeight="1" x14ac:dyDescent="0.25">
      <c r="A157" s="477">
        <v>3</v>
      </c>
      <c r="B157" s="494" t="str">
        <f>VLOOKUP(A157,'Hiperlinks - refugo'!$B$11:$C$29,2,0)</f>
        <v>PIU Arco Tietê</v>
      </c>
      <c r="C157" s="481"/>
      <c r="D157" s="481"/>
      <c r="E157" s="489" t="e">
        <f>VLOOKUP(D157,'Hiperlinks - refugo'!$B$34:$C$47,2,0)</f>
        <v>#N/A</v>
      </c>
      <c r="F157" s="481"/>
      <c r="G157" s="481"/>
      <c r="H157" s="494" t="s">
        <v>1540</v>
      </c>
      <c r="I157" s="1074" t="s">
        <v>1543</v>
      </c>
      <c r="J157" s="496">
        <v>5</v>
      </c>
      <c r="K157" s="490" t="str">
        <f>VLOOKUP(J157,'Hiperlinks - refugo'!$B$2:$C$9,2,0)</f>
        <v>Reuniões Bilateriais</v>
      </c>
      <c r="L157" s="721" t="s">
        <v>1157</v>
      </c>
      <c r="M157" s="514">
        <v>43279</v>
      </c>
      <c r="N157"/>
    </row>
    <row r="158" spans="1:14" s="240" customFormat="1" ht="15" customHeight="1" x14ac:dyDescent="0.25">
      <c r="A158" s="477">
        <v>3</v>
      </c>
      <c r="B158" s="494" t="str">
        <f>VLOOKUP(A158,'Hiperlinks - refugo'!$B$11:$C$29,2,0)</f>
        <v>PIU Arco Tietê</v>
      </c>
      <c r="C158" s="481"/>
      <c r="D158" s="481"/>
      <c r="E158" s="489" t="e">
        <f>VLOOKUP(D158,'Hiperlinks - refugo'!$B$34:$C$47,2,0)</f>
        <v>#N/A</v>
      </c>
      <c r="F158" s="481"/>
      <c r="G158" s="481"/>
      <c r="H158" s="494" t="s">
        <v>1542</v>
      </c>
      <c r="I158" s="1074" t="s">
        <v>1528</v>
      </c>
      <c r="J158" s="496">
        <v>5</v>
      </c>
      <c r="K158" s="490" t="str">
        <f>VLOOKUP(J158,'Hiperlinks - refugo'!$B$2:$C$9,2,0)</f>
        <v>Reuniões Bilateriais</v>
      </c>
      <c r="L158" s="721" t="s">
        <v>1157</v>
      </c>
      <c r="M158" s="514">
        <v>43279</v>
      </c>
      <c r="N158"/>
    </row>
    <row r="159" spans="1:14" s="240" customFormat="1" ht="15" customHeight="1" x14ac:dyDescent="0.25">
      <c r="A159" s="477">
        <v>3</v>
      </c>
      <c r="B159" s="494" t="str">
        <f>VLOOKUP(A159,'Hiperlinks - refugo'!$B$11:$C$29,2,0)</f>
        <v>PIU Arco Tietê</v>
      </c>
      <c r="C159" s="481"/>
      <c r="D159" s="481"/>
      <c r="E159" s="489" t="e">
        <f>VLOOKUP(D159,'Hiperlinks - refugo'!$B$34:$C$47,2,0)</f>
        <v>#N/A</v>
      </c>
      <c r="F159" s="481" t="s">
        <v>757</v>
      </c>
      <c r="G159" s="481" t="s">
        <v>1408</v>
      </c>
      <c r="H159" s="494" t="s">
        <v>1602</v>
      </c>
      <c r="I159" s="1068" t="s">
        <v>1655</v>
      </c>
      <c r="J159" s="496">
        <v>1</v>
      </c>
      <c r="K159" s="490" t="str">
        <f>VLOOKUP(J159,'Hiperlinks - refugo'!$B$2:$C$9,2,0)</f>
        <v>Consulta Instâncias</v>
      </c>
      <c r="L159" s="721" t="s">
        <v>166</v>
      </c>
      <c r="M159" s="514">
        <v>43293</v>
      </c>
      <c r="N159"/>
    </row>
    <row r="160" spans="1:14" s="240" customFormat="1" ht="15" customHeight="1" x14ac:dyDescent="0.25">
      <c r="A160" s="477">
        <v>3</v>
      </c>
      <c r="B160" s="494" t="str">
        <f>VLOOKUP(A160,'Hiperlinks - refugo'!$B$11:$C$29,2,0)</f>
        <v>PIU Arco Tietê</v>
      </c>
      <c r="C160" s="481"/>
      <c r="D160" s="481"/>
      <c r="E160" s="489" t="e">
        <f>VLOOKUP(D160,'Hiperlinks - refugo'!$B$34:$C$47,2,0)</f>
        <v>#N/A</v>
      </c>
      <c r="F160" s="481" t="s">
        <v>757</v>
      </c>
      <c r="G160" s="481" t="s">
        <v>763</v>
      </c>
      <c r="H160" s="494" t="s">
        <v>1604</v>
      </c>
      <c r="I160" s="1074" t="s">
        <v>1603</v>
      </c>
      <c r="J160" s="496">
        <v>1</v>
      </c>
      <c r="K160" s="490" t="str">
        <f>VLOOKUP(J160,'Hiperlinks - refugo'!$B$2:$C$9,2,0)</f>
        <v>Consulta Instâncias</v>
      </c>
      <c r="L160" s="721" t="s">
        <v>166</v>
      </c>
      <c r="M160" s="514">
        <v>43280</v>
      </c>
      <c r="N160"/>
    </row>
    <row r="161" spans="1:14" s="240" customFormat="1" ht="15" customHeight="1" x14ac:dyDescent="0.25">
      <c r="A161" s="477">
        <v>3</v>
      </c>
      <c r="B161" s="494" t="str">
        <f>VLOOKUP(A161,'Hiperlinks - refugo'!$B$11:$C$29,2,0)</f>
        <v>PIU Arco Tietê</v>
      </c>
      <c r="C161" s="481"/>
      <c r="D161" s="481"/>
      <c r="E161" s="489" t="e">
        <f>VLOOKUP(D161,'Hiperlinks - refugo'!$B$34:$C$47,2,0)</f>
        <v>#N/A</v>
      </c>
      <c r="F161" s="481"/>
      <c r="G161" s="481"/>
      <c r="H161" s="494" t="s">
        <v>1536</v>
      </c>
      <c r="I161" s="1074" t="s">
        <v>1535</v>
      </c>
      <c r="J161" s="496">
        <v>6</v>
      </c>
      <c r="K161" s="490" t="str">
        <f>VLOOKUP(J161,'Hiperlinks - refugo'!$B$2:$C$9,2,0)</f>
        <v>Outros</v>
      </c>
      <c r="L161" s="721" t="s">
        <v>1157</v>
      </c>
      <c r="M161" s="514">
        <v>43279</v>
      </c>
      <c r="N161"/>
    </row>
    <row r="162" spans="1:14" s="240" customFormat="1" ht="15" customHeight="1" x14ac:dyDescent="0.25">
      <c r="A162" s="477">
        <v>3</v>
      </c>
      <c r="B162" s="494" t="str">
        <f>VLOOKUP(A162,'Hiperlinks - refugo'!$B$11:$C$29,2,0)</f>
        <v>PIU Arco Tietê</v>
      </c>
      <c r="C162" s="481"/>
      <c r="D162" s="481"/>
      <c r="E162" s="489" t="e">
        <f>VLOOKUP(D162,'Hiperlinks - refugo'!$B$34:$C$47,2,0)</f>
        <v>#N/A</v>
      </c>
      <c r="F162" s="481"/>
      <c r="G162" s="481"/>
      <c r="H162" s="719" t="s">
        <v>217</v>
      </c>
      <c r="I162" s="1074" t="s">
        <v>1550</v>
      </c>
      <c r="J162" s="496">
        <v>6</v>
      </c>
      <c r="K162" s="490" t="str">
        <f>VLOOKUP(J162,'Hiperlinks - refugo'!$B$2:$C$9,2,0)</f>
        <v>Outros</v>
      </c>
      <c r="L162" s="724" t="s">
        <v>1157</v>
      </c>
      <c r="M162" s="514">
        <v>43279</v>
      </c>
      <c r="N162"/>
    </row>
    <row r="163" spans="1:14" s="240" customFormat="1" ht="15" customHeight="1" x14ac:dyDescent="0.25">
      <c r="A163" s="477">
        <v>3</v>
      </c>
      <c r="B163" s="494" t="str">
        <f>VLOOKUP(A163,'Hiperlinks - refugo'!$B$11:$C$29,2,0)</f>
        <v>PIU Arco Tietê</v>
      </c>
      <c r="C163" s="481"/>
      <c r="D163" s="481"/>
      <c r="E163" s="489" t="e">
        <f>VLOOKUP(D163,'Hiperlinks - refugo'!$B$34:$C$47,2,0)</f>
        <v>#N/A</v>
      </c>
      <c r="F163" s="481"/>
      <c r="G163" s="481"/>
      <c r="H163" s="494" t="s">
        <v>1551</v>
      </c>
      <c r="I163" s="1074" t="s">
        <v>1555</v>
      </c>
      <c r="J163" s="496">
        <v>6</v>
      </c>
      <c r="K163" s="490" t="str">
        <f>VLOOKUP(J163,'Hiperlinks - refugo'!$B$2:$C$9,2,0)</f>
        <v>Outros</v>
      </c>
      <c r="L163" s="724" t="s">
        <v>1157</v>
      </c>
      <c r="M163" s="514">
        <v>43279</v>
      </c>
      <c r="N163"/>
    </row>
    <row r="164" spans="1:14" s="240" customFormat="1" ht="15" customHeight="1" x14ac:dyDescent="0.25">
      <c r="A164" s="477">
        <v>3</v>
      </c>
      <c r="B164" s="494" t="str">
        <f>VLOOKUP(A164,'Hiperlinks - refugo'!$B$11:$C$29,2,0)</f>
        <v>PIU Arco Tietê</v>
      </c>
      <c r="C164" s="481"/>
      <c r="D164" s="481"/>
      <c r="E164" s="489" t="e">
        <f>VLOOKUP(D164,'Hiperlinks - refugo'!$B$34:$C$47,2,0)</f>
        <v>#N/A</v>
      </c>
      <c r="F164" s="481"/>
      <c r="G164" s="481"/>
      <c r="H164" s="494" t="s">
        <v>1552</v>
      </c>
      <c r="I164" s="1074" t="s">
        <v>1554</v>
      </c>
      <c r="J164" s="496">
        <v>6</v>
      </c>
      <c r="K164" s="490" t="str">
        <f>VLOOKUP(J164,'Hiperlinks - refugo'!$B$2:$C$9,2,0)</f>
        <v>Outros</v>
      </c>
      <c r="L164" s="724" t="s">
        <v>1157</v>
      </c>
      <c r="M164" s="514">
        <v>43279</v>
      </c>
      <c r="N164"/>
    </row>
    <row r="165" spans="1:14" s="240" customFormat="1" ht="15" customHeight="1" x14ac:dyDescent="0.25">
      <c r="A165" s="477">
        <v>3</v>
      </c>
      <c r="B165" s="494" t="str">
        <f>VLOOKUP(A165,'Hiperlinks - refugo'!$B$11:$C$29,2,0)</f>
        <v>PIU Arco Tietê</v>
      </c>
      <c r="C165" s="481"/>
      <c r="D165" s="481"/>
      <c r="E165" s="489" t="e">
        <f>VLOOKUP(D165,'Hiperlinks - refugo'!$B$34:$C$47,2,0)</f>
        <v>#N/A</v>
      </c>
      <c r="F165" s="481"/>
      <c r="G165" s="481"/>
      <c r="H165" s="494" t="s">
        <v>1553</v>
      </c>
      <c r="I165" s="1074" t="s">
        <v>1556</v>
      </c>
      <c r="J165" s="496">
        <v>6</v>
      </c>
      <c r="K165" s="490" t="str">
        <f>VLOOKUP(J165,'Hiperlinks - refugo'!$B$2:$C$9,2,0)</f>
        <v>Outros</v>
      </c>
      <c r="L165" s="724" t="s">
        <v>1157</v>
      </c>
      <c r="M165" s="514">
        <v>43279</v>
      </c>
      <c r="N165"/>
    </row>
    <row r="166" spans="1:14" s="240" customFormat="1" ht="15" customHeight="1" x14ac:dyDescent="0.25">
      <c r="A166" s="482">
        <v>3</v>
      </c>
      <c r="B166" s="490" t="str">
        <f>VLOOKUP(A166,'Hiperlinks - refugo'!$B$11:$C$29,2,0)</f>
        <v>PIU Arco Tietê</v>
      </c>
      <c r="C166" s="483"/>
      <c r="D166" s="483"/>
      <c r="E166" s="489" t="e">
        <f>VLOOKUP(D166,'Hiperlinks - refugo'!$B$34:$C$47,2,0)</f>
        <v>#N/A</v>
      </c>
      <c r="F166" s="483" t="s">
        <v>757</v>
      </c>
      <c r="G166" s="483" t="s">
        <v>1408</v>
      </c>
      <c r="H166" s="493" t="s">
        <v>1211</v>
      </c>
      <c r="I166" s="1068" t="s">
        <v>1656</v>
      </c>
      <c r="J166" s="483"/>
      <c r="K166" s="490" t="e">
        <f>VLOOKUP(J166,'Hiperlinks - refugo'!$B$2:$C$9,2,0)</f>
        <v>#N/A</v>
      </c>
      <c r="L166" s="724" t="s">
        <v>1333</v>
      </c>
      <c r="M166" s="514">
        <v>43293</v>
      </c>
      <c r="N166"/>
    </row>
    <row r="167" spans="1:14" s="240" customFormat="1" ht="15" customHeight="1" x14ac:dyDescent="0.25">
      <c r="A167" s="477">
        <v>3</v>
      </c>
      <c r="B167" s="494" t="str">
        <f>VLOOKUP(A167,'Hiperlinks - refugo'!$B$11:$C$29,2,0)</f>
        <v>PIU Arco Tietê</v>
      </c>
      <c r="C167" s="481">
        <v>120</v>
      </c>
      <c r="D167" s="700"/>
      <c r="E167" s="489" t="e">
        <f>VLOOKUP(D167,'Hiperlinks - refugo'!$B$34:$C$47,2,0)</f>
        <v>#N/A</v>
      </c>
      <c r="F167" s="706" t="s">
        <v>757</v>
      </c>
      <c r="G167" s="481" t="s">
        <v>1408</v>
      </c>
      <c r="H167" s="498" t="s">
        <v>1390</v>
      </c>
      <c r="I167" s="1068" t="s">
        <v>1657</v>
      </c>
      <c r="J167" s="702" t="s">
        <v>145</v>
      </c>
      <c r="K167" s="490" t="e">
        <f>VLOOKUP(J167,'Hiperlinks - refugo'!$B$2:$C$9,2,0)</f>
        <v>#N/A</v>
      </c>
      <c r="L167" s="721" t="s">
        <v>1391</v>
      </c>
      <c r="M167" s="514">
        <v>43293</v>
      </c>
      <c r="N167"/>
    </row>
    <row r="168" spans="1:14" s="240" customFormat="1" ht="15" customHeight="1" x14ac:dyDescent="0.25">
      <c r="A168" s="477">
        <v>3</v>
      </c>
      <c r="B168" s="494" t="str">
        <f>VLOOKUP(A168,'Hiperlinks - refugo'!$B$11:$C$29,2,0)</f>
        <v>PIU Arco Tietê</v>
      </c>
      <c r="C168" s="481">
        <v>121</v>
      </c>
      <c r="D168" s="481"/>
      <c r="E168" s="489" t="e">
        <f>VLOOKUP(D168,'Hiperlinks - refugo'!$B$34:$C$47,2,0)</f>
        <v>#N/A</v>
      </c>
      <c r="F168" s="481" t="s">
        <v>757</v>
      </c>
      <c r="G168" s="481" t="s">
        <v>1408</v>
      </c>
      <c r="H168" s="494" t="s">
        <v>1393</v>
      </c>
      <c r="I168" s="1068" t="s">
        <v>1658</v>
      </c>
      <c r="J168" s="496">
        <v>7</v>
      </c>
      <c r="K168" s="490" t="str">
        <f>VLOOKUP(J168,'Hiperlinks - refugo'!$B$2:$C$9,2,0)</f>
        <v>Projeto Final</v>
      </c>
      <c r="L168" s="721" t="s">
        <v>1395</v>
      </c>
      <c r="M168" s="514">
        <v>43293</v>
      </c>
      <c r="N168"/>
    </row>
    <row r="169" spans="1:14" s="240" customFormat="1" ht="15" customHeight="1" x14ac:dyDescent="0.25">
      <c r="A169" s="477">
        <v>3</v>
      </c>
      <c r="B169" s="494" t="str">
        <f>VLOOKUP(A169,'Hiperlinks - refugo'!$B$11:$C$29,2,0)</f>
        <v>PIU Arco Tietê</v>
      </c>
      <c r="C169" s="481">
        <v>121</v>
      </c>
      <c r="D169" s="481"/>
      <c r="E169" s="489" t="e">
        <f>VLOOKUP(D169,'Hiperlinks - refugo'!$B$34:$C$47,2,0)</f>
        <v>#N/A</v>
      </c>
      <c r="F169" s="481" t="s">
        <v>757</v>
      </c>
      <c r="G169" s="481" t="s">
        <v>1408</v>
      </c>
      <c r="H169" s="494" t="s">
        <v>1403</v>
      </c>
      <c r="I169" s="1068" t="s">
        <v>1659</v>
      </c>
      <c r="J169" s="496">
        <v>7</v>
      </c>
      <c r="K169" s="490" t="str">
        <f>VLOOKUP(J169,'Hiperlinks - refugo'!$B$2:$C$9,2,0)</f>
        <v>Projeto Final</v>
      </c>
      <c r="L169" s="721" t="s">
        <v>1395</v>
      </c>
      <c r="M169" s="514">
        <v>43293</v>
      </c>
      <c r="N169"/>
    </row>
    <row r="170" spans="1:14" s="240" customFormat="1" ht="15" customHeight="1" x14ac:dyDescent="0.25">
      <c r="A170" s="477">
        <v>3</v>
      </c>
      <c r="B170" s="494" t="str">
        <f>VLOOKUP(A170,'Hiperlinks - refugo'!$B$11:$C$29,2,0)</f>
        <v>PIU Arco Tietê</v>
      </c>
      <c r="C170" s="481" t="s">
        <v>897</v>
      </c>
      <c r="D170" s="481"/>
      <c r="E170" s="489" t="e">
        <f>VLOOKUP(D170,'Hiperlinks - refugo'!$B$34:$C$47,2,0)</f>
        <v>#N/A</v>
      </c>
      <c r="F170" s="481"/>
      <c r="G170" s="481"/>
      <c r="H170" s="494" t="s">
        <v>1382</v>
      </c>
      <c r="I170" s="1074" t="s">
        <v>1545</v>
      </c>
      <c r="J170" s="496" t="s">
        <v>145</v>
      </c>
      <c r="K170" s="490" t="e">
        <f>VLOOKUP(J170,'Hiperlinks - refugo'!$B$2:$C$9,2,0)</f>
        <v>#N/A</v>
      </c>
      <c r="L170" s="724" t="s">
        <v>1157</v>
      </c>
      <c r="M170" s="514">
        <v>43279</v>
      </c>
      <c r="N170"/>
    </row>
    <row r="171" spans="1:14" s="240" customFormat="1" ht="15" customHeight="1" x14ac:dyDescent="0.25">
      <c r="A171" s="475">
        <v>4</v>
      </c>
      <c r="B171" s="489" t="str">
        <f>VLOOKUP(A171,'Hiperlinks - refugo'!$B$11:$C$29,2,0)</f>
        <v>PIU NESP</v>
      </c>
      <c r="C171" s="480">
        <v>12</v>
      </c>
      <c r="D171" s="480">
        <v>1</v>
      </c>
      <c r="E171" s="489" t="str">
        <f>VLOOKUP(D171,'Hiperlinks - refugo'!$B$34:$C$47,2,0)</f>
        <v>Proposição</v>
      </c>
      <c r="F171" s="480"/>
      <c r="G171" s="480"/>
      <c r="H171" s="515" t="s">
        <v>333</v>
      </c>
      <c r="I171" s="1066" t="s">
        <v>503</v>
      </c>
      <c r="J171" s="483">
        <v>2</v>
      </c>
      <c r="K171" s="490" t="str">
        <f>VLOOKUP(J171,'Hiperlinks - refugo'!$B$2:$C$9,2,0)</f>
        <v>Consulta Caderno</v>
      </c>
      <c r="L171" s="513" t="s">
        <v>1157</v>
      </c>
      <c r="M171" s="514">
        <f>$M$3</f>
        <v>43271</v>
      </c>
      <c r="N171"/>
    </row>
    <row r="172" spans="1:14" s="240" customFormat="1" ht="15" customHeight="1" x14ac:dyDescent="0.25">
      <c r="A172" s="475">
        <v>4</v>
      </c>
      <c r="B172" s="489" t="str">
        <f>VLOOKUP(A172,'Hiperlinks - refugo'!$B$11:$C$29,2,0)</f>
        <v>PIU NESP</v>
      </c>
      <c r="C172" s="480">
        <v>20</v>
      </c>
      <c r="D172" s="480">
        <v>2</v>
      </c>
      <c r="E172" s="489" t="str">
        <f>VLOOKUP(D172,'Hiperlinks - refugo'!$B$34:$C$47,2,0)</f>
        <v>Consulta Pública Inicial</v>
      </c>
      <c r="F172" s="480"/>
      <c r="G172" s="480"/>
      <c r="H172" s="515" t="s">
        <v>217</v>
      </c>
      <c r="I172" s="1066" t="s">
        <v>504</v>
      </c>
      <c r="J172" s="483">
        <v>2</v>
      </c>
      <c r="K172" s="490" t="str">
        <f>VLOOKUP(J172,'Hiperlinks - refugo'!$B$2:$C$9,2,0)</f>
        <v>Consulta Caderno</v>
      </c>
      <c r="L172" s="513" t="s">
        <v>1157</v>
      </c>
      <c r="M172" s="514">
        <f>$M$3</f>
        <v>43271</v>
      </c>
      <c r="N172"/>
    </row>
    <row r="173" spans="1:14" s="240" customFormat="1" ht="15" customHeight="1" x14ac:dyDescent="0.25">
      <c r="A173" s="475">
        <v>4</v>
      </c>
      <c r="B173" s="489" t="str">
        <f>VLOOKUP(A173,'Hiperlinks - refugo'!$B$11:$C$29,2,0)</f>
        <v>PIU NESP</v>
      </c>
      <c r="C173" s="480">
        <v>20</v>
      </c>
      <c r="D173" s="480">
        <v>2</v>
      </c>
      <c r="E173" s="489" t="str">
        <f>VLOOKUP(D173,'Hiperlinks - refugo'!$B$34:$C$47,2,0)</f>
        <v>Consulta Pública Inicial</v>
      </c>
      <c r="F173" s="480"/>
      <c r="G173" s="480"/>
      <c r="H173" s="515" t="s">
        <v>325</v>
      </c>
      <c r="I173" s="1066" t="s">
        <v>505</v>
      </c>
      <c r="J173" s="483">
        <v>2</v>
      </c>
      <c r="K173" s="490" t="str">
        <f>VLOOKUP(J173,'Hiperlinks - refugo'!$B$2:$C$9,2,0)</f>
        <v>Consulta Caderno</v>
      </c>
      <c r="L173" s="513" t="s">
        <v>1157</v>
      </c>
      <c r="M173" s="514">
        <f>$M$3</f>
        <v>43271</v>
      </c>
      <c r="N173"/>
    </row>
    <row r="174" spans="1:14" s="240" customFormat="1" ht="15" customHeight="1" x14ac:dyDescent="0.25">
      <c r="A174" s="475">
        <v>4</v>
      </c>
      <c r="B174" s="489" t="str">
        <f>VLOOKUP(A174,'Hiperlinks - refugo'!$B$11:$C$29,2,0)</f>
        <v>PIU NESP</v>
      </c>
      <c r="C174" s="480">
        <v>34</v>
      </c>
      <c r="D174" s="480">
        <v>2</v>
      </c>
      <c r="E174" s="489" t="str">
        <f>VLOOKUP(D174,'Hiperlinks - refugo'!$B$34:$C$47,2,0)</f>
        <v>Consulta Pública Inicial</v>
      </c>
      <c r="F174" s="480" t="s">
        <v>757</v>
      </c>
      <c r="G174" s="480"/>
      <c r="H174" s="515" t="s">
        <v>1275</v>
      </c>
      <c r="I174" s="1077" t="s">
        <v>1372</v>
      </c>
      <c r="J174" s="483">
        <v>2</v>
      </c>
      <c r="K174" s="490" t="str">
        <f>VLOOKUP(J174,'Hiperlinks - refugo'!$B$2:$C$9,2,0)</f>
        <v>Consulta Caderno</v>
      </c>
      <c r="L174" s="513"/>
      <c r="M174" s="514">
        <v>43276</v>
      </c>
      <c r="N174"/>
    </row>
    <row r="175" spans="1:14" s="240" customFormat="1" ht="15" customHeight="1" x14ac:dyDescent="0.25">
      <c r="A175" s="475">
        <v>4</v>
      </c>
      <c r="B175" s="489" t="str">
        <f>VLOOKUP(A175,'Hiperlinks - refugo'!$B$11:$C$29,2,0)</f>
        <v>PIU NESP</v>
      </c>
      <c r="C175" s="480">
        <v>20</v>
      </c>
      <c r="D175" s="480">
        <v>2</v>
      </c>
      <c r="E175" s="489" t="str">
        <f>VLOOKUP(D175,'Hiperlinks - refugo'!$B$34:$C$47,2,0)</f>
        <v>Consulta Pública Inicial</v>
      </c>
      <c r="F175" s="480"/>
      <c r="G175" s="480"/>
      <c r="H175" s="515" t="s">
        <v>222</v>
      </c>
      <c r="I175" s="1066" t="s">
        <v>507</v>
      </c>
      <c r="J175" s="483">
        <v>2</v>
      </c>
      <c r="K175" s="490" t="str">
        <f>VLOOKUP(J175,'Hiperlinks - refugo'!$B$2:$C$9,2,0)</f>
        <v>Consulta Caderno</v>
      </c>
      <c r="L175" s="513" t="s">
        <v>1157</v>
      </c>
      <c r="M175" s="514">
        <f>$M$2</f>
        <v>43271</v>
      </c>
      <c r="N175"/>
    </row>
    <row r="176" spans="1:14" s="240" customFormat="1" ht="15" customHeight="1" x14ac:dyDescent="0.25">
      <c r="A176" s="475">
        <v>4</v>
      </c>
      <c r="B176" s="489" t="str">
        <f>VLOOKUP(A176,'Hiperlinks - refugo'!$B$11:$C$29,2,0)</f>
        <v>PIU NESP</v>
      </c>
      <c r="C176" s="480">
        <v>28</v>
      </c>
      <c r="D176" s="480">
        <v>2</v>
      </c>
      <c r="E176" s="489" t="str">
        <f>VLOOKUP(D176,'Hiperlinks - refugo'!$B$34:$C$47,2,0)</f>
        <v>Consulta Pública Inicial</v>
      </c>
      <c r="F176" s="480" t="s">
        <v>757</v>
      </c>
      <c r="G176" s="480" t="s">
        <v>1408</v>
      </c>
      <c r="H176" s="515" t="s">
        <v>1275</v>
      </c>
      <c r="I176" s="1068" t="s">
        <v>1660</v>
      </c>
      <c r="J176" s="483">
        <v>4</v>
      </c>
      <c r="K176" s="490" t="str">
        <f>VLOOKUP(J176,'Hiperlinks - refugo'!$B$2:$C$9,2,0)</f>
        <v>Audiência Pública</v>
      </c>
      <c r="L176" s="513" t="s">
        <v>1047</v>
      </c>
      <c r="M176" s="514">
        <v>43293</v>
      </c>
      <c r="N176"/>
    </row>
    <row r="177" spans="1:14" s="240" customFormat="1" ht="15" customHeight="1" x14ac:dyDescent="0.25">
      <c r="A177" s="475">
        <v>4</v>
      </c>
      <c r="B177" s="489" t="str">
        <f>VLOOKUP(A177,'Hiperlinks - refugo'!$B$11:$C$29,2,0)</f>
        <v>PIU NESP</v>
      </c>
      <c r="C177" s="480">
        <v>31</v>
      </c>
      <c r="D177" s="480">
        <v>2</v>
      </c>
      <c r="E177" s="489" t="str">
        <f>VLOOKUP(D177,'Hiperlinks - refugo'!$B$34:$C$47,2,0)</f>
        <v>Consulta Pública Inicial</v>
      </c>
      <c r="F177" s="480"/>
      <c r="G177" s="480"/>
      <c r="H177" s="515" t="s">
        <v>226</v>
      </c>
      <c r="I177" s="1066" t="s">
        <v>508</v>
      </c>
      <c r="J177" s="483">
        <v>4</v>
      </c>
      <c r="K177" s="490" t="str">
        <f>VLOOKUP(J177,'Hiperlinks - refugo'!$B$2:$C$9,2,0)</f>
        <v>Audiência Pública</v>
      </c>
      <c r="L177" s="513" t="s">
        <v>1157</v>
      </c>
      <c r="M177" s="514">
        <f>$M$2</f>
        <v>43271</v>
      </c>
      <c r="N177"/>
    </row>
    <row r="178" spans="1:14" s="240" customFormat="1" ht="15" customHeight="1" x14ac:dyDescent="0.25">
      <c r="A178" s="475">
        <v>4</v>
      </c>
      <c r="B178" s="489" t="str">
        <f>VLOOKUP(A178,'Hiperlinks - refugo'!$B$11:$C$29,2,0)</f>
        <v>PIU NESP</v>
      </c>
      <c r="C178" s="480">
        <v>32</v>
      </c>
      <c r="D178" s="480">
        <v>2</v>
      </c>
      <c r="E178" s="489" t="str">
        <f>VLOOKUP(D178,'Hiperlinks - refugo'!$B$34:$C$47,2,0)</f>
        <v>Consulta Pública Inicial</v>
      </c>
      <c r="F178" s="480"/>
      <c r="G178" s="480"/>
      <c r="H178" s="515" t="s">
        <v>227</v>
      </c>
      <c r="I178" s="1066" t="s">
        <v>509</v>
      </c>
      <c r="J178" s="483">
        <v>4</v>
      </c>
      <c r="K178" s="490" t="str">
        <f>VLOOKUP(J178,'Hiperlinks - refugo'!$B$2:$C$9,2,0)</f>
        <v>Audiência Pública</v>
      </c>
      <c r="L178" s="513" t="s">
        <v>1157</v>
      </c>
      <c r="M178" s="514">
        <f>$M$2</f>
        <v>43271</v>
      </c>
      <c r="N178"/>
    </row>
    <row r="179" spans="1:14" s="240" customFormat="1" ht="15" customHeight="1" x14ac:dyDescent="0.25">
      <c r="A179" s="475">
        <v>4</v>
      </c>
      <c r="B179" s="489" t="str">
        <f>VLOOKUP(A179,'Hiperlinks - refugo'!$B$11:$C$29,2,0)</f>
        <v>PIU NESP</v>
      </c>
      <c r="C179" s="480">
        <v>32</v>
      </c>
      <c r="D179" s="480">
        <v>2</v>
      </c>
      <c r="E179" s="489" t="str">
        <f>VLOOKUP(D179,'Hiperlinks - refugo'!$B$34:$C$47,2,0)</f>
        <v>Consulta Pública Inicial</v>
      </c>
      <c r="F179" s="480"/>
      <c r="G179" s="480"/>
      <c r="H179" s="515" t="s">
        <v>228</v>
      </c>
      <c r="I179" s="1066" t="s">
        <v>510</v>
      </c>
      <c r="J179" s="483">
        <v>4</v>
      </c>
      <c r="K179" s="490" t="str">
        <f>VLOOKUP(J179,'Hiperlinks - refugo'!$B$2:$C$9,2,0)</f>
        <v>Audiência Pública</v>
      </c>
      <c r="L179" s="513" t="s">
        <v>1157</v>
      </c>
      <c r="M179" s="514">
        <f>$M$2</f>
        <v>43271</v>
      </c>
      <c r="N179"/>
    </row>
    <row r="180" spans="1:14" s="240" customFormat="1" ht="15" customHeight="1" x14ac:dyDescent="0.25">
      <c r="A180" s="475">
        <v>4</v>
      </c>
      <c r="B180" s="489" t="str">
        <f>VLOOKUP(A180,'Hiperlinks - refugo'!$B$11:$C$29,2,0)</f>
        <v>PIU NESP</v>
      </c>
      <c r="C180" s="480">
        <v>32</v>
      </c>
      <c r="D180" s="480">
        <v>2</v>
      </c>
      <c r="E180" s="489" t="str">
        <f>VLOOKUP(D180,'Hiperlinks - refugo'!$B$34:$C$47,2,0)</f>
        <v>Consulta Pública Inicial</v>
      </c>
      <c r="F180" s="480"/>
      <c r="G180" s="480"/>
      <c r="H180" s="515" t="s">
        <v>229</v>
      </c>
      <c r="I180" s="1066" t="s">
        <v>511</v>
      </c>
      <c r="J180" s="483">
        <v>4</v>
      </c>
      <c r="K180" s="490" t="str">
        <f>VLOOKUP(J180,'Hiperlinks - refugo'!$B$2:$C$9,2,0)</f>
        <v>Audiência Pública</v>
      </c>
      <c r="L180" s="513" t="s">
        <v>1157</v>
      </c>
      <c r="M180" s="514">
        <f>$M$2</f>
        <v>43271</v>
      </c>
      <c r="N180"/>
    </row>
    <row r="181" spans="1:14" s="240" customFormat="1" ht="15" customHeight="1" x14ac:dyDescent="0.25">
      <c r="A181" s="475">
        <v>4</v>
      </c>
      <c r="B181" s="489" t="str">
        <f>VLOOKUP(A181,'Hiperlinks - refugo'!$B$11:$C$29,2,0)</f>
        <v>PIU NESP</v>
      </c>
      <c r="C181" s="480"/>
      <c r="D181" s="480">
        <v>5</v>
      </c>
      <c r="E181" s="489" t="str">
        <f>VLOOKUP(D181,'Hiperlinks - refugo'!$B$34:$C$47,2,0)</f>
        <v>Discussão Pública</v>
      </c>
      <c r="F181" s="480" t="s">
        <v>757</v>
      </c>
      <c r="G181" s="480" t="s">
        <v>1408</v>
      </c>
      <c r="H181" s="515" t="s">
        <v>1275</v>
      </c>
      <c r="I181" s="1068" t="s">
        <v>1661</v>
      </c>
      <c r="J181" s="483">
        <v>4</v>
      </c>
      <c r="K181" s="490" t="str">
        <f>VLOOKUP(J181,'Hiperlinks - refugo'!$B$2:$C$9,2,0)</f>
        <v>Audiência Pública</v>
      </c>
      <c r="L181" s="513" t="s">
        <v>1047</v>
      </c>
      <c r="M181" s="514">
        <v>43293</v>
      </c>
      <c r="N181"/>
    </row>
    <row r="182" spans="1:14" s="240" customFormat="1" ht="15" customHeight="1" x14ac:dyDescent="0.25">
      <c r="A182" s="475">
        <v>4</v>
      </c>
      <c r="B182" s="489" t="str">
        <f>VLOOKUP(A182,'Hiperlinks - refugo'!$B$11:$C$29,2,0)</f>
        <v>PIU NESP</v>
      </c>
      <c r="C182" s="480"/>
      <c r="D182" s="480">
        <v>5</v>
      </c>
      <c r="E182" s="489" t="str">
        <f>VLOOKUP(D182,'Hiperlinks - refugo'!$B$34:$C$47,2,0)</f>
        <v>Discussão Pública</v>
      </c>
      <c r="F182" s="480"/>
      <c r="G182" s="480"/>
      <c r="H182" s="515" t="s">
        <v>226</v>
      </c>
      <c r="I182" s="1066" t="s">
        <v>508</v>
      </c>
      <c r="J182" s="483">
        <v>4</v>
      </c>
      <c r="K182" s="490" t="str">
        <f>VLOOKUP(J182,'Hiperlinks - refugo'!$B$2:$C$9,2,0)</f>
        <v>Audiência Pública</v>
      </c>
      <c r="L182" s="513" t="s">
        <v>1157</v>
      </c>
      <c r="M182" s="514">
        <f t="shared" ref="M182:M198" si="5">$M$2</f>
        <v>43271</v>
      </c>
      <c r="N182"/>
    </row>
    <row r="183" spans="1:14" s="240" customFormat="1" ht="15" customHeight="1" x14ac:dyDescent="0.25">
      <c r="A183" s="475">
        <v>4</v>
      </c>
      <c r="B183" s="489" t="str">
        <f>VLOOKUP(A183,'Hiperlinks - refugo'!$B$11:$C$29,2,0)</f>
        <v>PIU NESP</v>
      </c>
      <c r="C183" s="480"/>
      <c r="D183" s="480">
        <v>5</v>
      </c>
      <c r="E183" s="489" t="str">
        <f>VLOOKUP(D183,'Hiperlinks - refugo'!$B$34:$C$47,2,0)</f>
        <v>Discussão Pública</v>
      </c>
      <c r="F183" s="480"/>
      <c r="G183" s="480"/>
      <c r="H183" s="515" t="s">
        <v>228</v>
      </c>
      <c r="I183" s="1066" t="s">
        <v>510</v>
      </c>
      <c r="J183" s="483">
        <v>4</v>
      </c>
      <c r="K183" s="490" t="str">
        <f>VLOOKUP(J183,'Hiperlinks - refugo'!$B$2:$C$9,2,0)</f>
        <v>Audiência Pública</v>
      </c>
      <c r="L183" s="513" t="s">
        <v>1157</v>
      </c>
      <c r="M183" s="514">
        <f t="shared" si="5"/>
        <v>43271</v>
      </c>
      <c r="N183"/>
    </row>
    <row r="184" spans="1:14" s="240" customFormat="1" ht="15" customHeight="1" x14ac:dyDescent="0.25">
      <c r="A184" s="485">
        <v>4</v>
      </c>
      <c r="B184" s="492" t="str">
        <f>VLOOKUP(A184,'Hiperlinks - refugo'!$B$11:$C$29,2,0)</f>
        <v>PIU NESP</v>
      </c>
      <c r="C184" s="486"/>
      <c r="D184" s="486">
        <v>5</v>
      </c>
      <c r="E184" s="489" t="str">
        <f>VLOOKUP(D184,'Hiperlinks - refugo'!$B$34:$C$47,2,0)</f>
        <v>Discussão Pública</v>
      </c>
      <c r="F184" s="486"/>
      <c r="G184" s="486"/>
      <c r="H184" s="492" t="s">
        <v>1275</v>
      </c>
      <c r="I184" s="1071" t="s">
        <v>506</v>
      </c>
      <c r="J184" s="488">
        <v>3</v>
      </c>
      <c r="K184" s="490" t="str">
        <f>VLOOKUP(J184,'Hiperlinks - refugo'!$B$2:$C$9,2,0)</f>
        <v>Consulta Minuta</v>
      </c>
      <c r="L184" s="513" t="s">
        <v>1157</v>
      </c>
      <c r="M184" s="514">
        <f t="shared" si="5"/>
        <v>43271</v>
      </c>
      <c r="N184"/>
    </row>
    <row r="185" spans="1:14" s="240" customFormat="1" ht="15" customHeight="1" x14ac:dyDescent="0.25">
      <c r="A185" s="485">
        <v>4</v>
      </c>
      <c r="B185" s="492" t="str">
        <f>VLOOKUP(A185,'Hiperlinks - refugo'!$B$11:$C$29,2,0)</f>
        <v>PIU NESP</v>
      </c>
      <c r="C185" s="486"/>
      <c r="D185" s="486">
        <v>5</v>
      </c>
      <c r="E185" s="489" t="str">
        <f>VLOOKUP(D185,'Hiperlinks - refugo'!$B$34:$C$47,2,0)</f>
        <v>Discussão Pública</v>
      </c>
      <c r="F185" s="486"/>
      <c r="G185" s="486"/>
      <c r="H185" s="515" t="s">
        <v>222</v>
      </c>
      <c r="I185" s="1071" t="s">
        <v>1311</v>
      </c>
      <c r="J185" s="488">
        <v>3</v>
      </c>
      <c r="K185" s="490" t="str">
        <f>VLOOKUP(J185,'Hiperlinks - refugo'!$B$2:$C$9,2,0)</f>
        <v>Consulta Minuta</v>
      </c>
      <c r="L185" s="513" t="s">
        <v>1157</v>
      </c>
      <c r="M185" s="514">
        <f t="shared" si="5"/>
        <v>43271</v>
      </c>
      <c r="N185"/>
    </row>
    <row r="186" spans="1:14" s="240" customFormat="1" ht="15" customHeight="1" x14ac:dyDescent="0.25">
      <c r="A186" s="485">
        <v>4</v>
      </c>
      <c r="B186" s="492" t="str">
        <f>VLOOKUP(A186,'Hiperlinks - refugo'!$B$11:$C$29,2,0)</f>
        <v>PIU NESP</v>
      </c>
      <c r="C186" s="486"/>
      <c r="D186" s="486">
        <v>5</v>
      </c>
      <c r="E186" s="489" t="str">
        <f>VLOOKUP(D186,'Hiperlinks - refugo'!$B$34:$C$47,2,0)</f>
        <v>Discussão Pública</v>
      </c>
      <c r="F186" s="486"/>
      <c r="G186" s="486"/>
      <c r="H186" s="492" t="s">
        <v>1312</v>
      </c>
      <c r="I186" s="1071" t="s">
        <v>1313</v>
      </c>
      <c r="J186" s="488">
        <v>3</v>
      </c>
      <c r="K186" s="490" t="str">
        <f>VLOOKUP(J186,'Hiperlinks - refugo'!$B$2:$C$9,2,0)</f>
        <v>Consulta Minuta</v>
      </c>
      <c r="L186" s="513" t="s">
        <v>1157</v>
      </c>
      <c r="M186" s="514">
        <f t="shared" si="5"/>
        <v>43271</v>
      </c>
      <c r="N186"/>
    </row>
    <row r="187" spans="1:14" s="240" customFormat="1" ht="15" customHeight="1" x14ac:dyDescent="0.25">
      <c r="A187" s="485">
        <v>4</v>
      </c>
      <c r="B187" s="492" t="str">
        <f>VLOOKUP(A187,'Hiperlinks - refugo'!$B$11:$C$29,2,0)</f>
        <v>PIU NESP</v>
      </c>
      <c r="C187" s="486"/>
      <c r="D187" s="486">
        <v>5</v>
      </c>
      <c r="E187" s="489" t="str">
        <f>VLOOKUP(D187,'Hiperlinks - refugo'!$B$34:$C$47,2,0)</f>
        <v>Discussão Pública</v>
      </c>
      <c r="F187" s="486"/>
      <c r="G187" s="486"/>
      <c r="H187" s="492" t="s">
        <v>1314</v>
      </c>
      <c r="I187" s="1071" t="s">
        <v>1315</v>
      </c>
      <c r="J187" s="488">
        <v>3</v>
      </c>
      <c r="K187" s="490" t="str">
        <f>VLOOKUP(J187,'Hiperlinks - refugo'!$B$2:$C$9,2,0)</f>
        <v>Consulta Minuta</v>
      </c>
      <c r="L187" s="513" t="s">
        <v>1157</v>
      </c>
      <c r="M187" s="514">
        <f t="shared" si="5"/>
        <v>43271</v>
      </c>
      <c r="N187"/>
    </row>
    <row r="188" spans="1:14" s="240" customFormat="1" ht="15" customHeight="1" x14ac:dyDescent="0.25">
      <c r="A188" s="485">
        <v>4</v>
      </c>
      <c r="B188" s="492" t="str">
        <f>VLOOKUP(A188,'Hiperlinks - refugo'!$B$11:$C$29,2,0)</f>
        <v>PIU NESP</v>
      </c>
      <c r="C188" s="486"/>
      <c r="D188" s="486">
        <v>5</v>
      </c>
      <c r="E188" s="489" t="str">
        <f>VLOOKUP(D188,'Hiperlinks - refugo'!$B$34:$C$47,2,0)</f>
        <v>Discussão Pública</v>
      </c>
      <c r="F188" s="486"/>
      <c r="G188" s="486"/>
      <c r="H188" s="492" t="s">
        <v>1317</v>
      </c>
      <c r="I188" s="1071" t="s">
        <v>1316</v>
      </c>
      <c r="J188" s="488">
        <v>3</v>
      </c>
      <c r="K188" s="490" t="str">
        <f>VLOOKUP(J188,'Hiperlinks - refugo'!$B$2:$C$9,2,0)</f>
        <v>Consulta Minuta</v>
      </c>
      <c r="L188" s="513" t="s">
        <v>1157</v>
      </c>
      <c r="M188" s="514">
        <f t="shared" si="5"/>
        <v>43271</v>
      </c>
      <c r="N188"/>
    </row>
    <row r="189" spans="1:14" s="240" customFormat="1" ht="15" customHeight="1" x14ac:dyDescent="0.25">
      <c r="A189" s="485">
        <v>4</v>
      </c>
      <c r="B189" s="492" t="str">
        <f>VLOOKUP(A189,'Hiperlinks - refugo'!$B$11:$C$29,2,0)</f>
        <v>PIU NESP</v>
      </c>
      <c r="C189" s="486"/>
      <c r="D189" s="486">
        <v>5</v>
      </c>
      <c r="E189" s="489" t="str">
        <f>VLOOKUP(D189,'Hiperlinks - refugo'!$B$34:$C$47,2,0)</f>
        <v>Discussão Pública</v>
      </c>
      <c r="F189" s="486"/>
      <c r="G189" s="486"/>
      <c r="H189" s="492" t="s">
        <v>1319</v>
      </c>
      <c r="I189" s="1071" t="s">
        <v>1318</v>
      </c>
      <c r="J189" s="488">
        <v>3</v>
      </c>
      <c r="K189" s="490" t="str">
        <f>VLOOKUP(J189,'Hiperlinks - refugo'!$B$2:$C$9,2,0)</f>
        <v>Consulta Minuta</v>
      </c>
      <c r="L189" s="513" t="s">
        <v>1157</v>
      </c>
      <c r="M189" s="514">
        <f t="shared" si="5"/>
        <v>43271</v>
      </c>
      <c r="N189"/>
    </row>
    <row r="190" spans="1:14" s="240" customFormat="1" ht="15" customHeight="1" x14ac:dyDescent="0.25">
      <c r="A190" s="485">
        <v>4</v>
      </c>
      <c r="B190" s="492" t="str">
        <f>VLOOKUP(A190,'Hiperlinks - refugo'!$B$11:$C$29,2,0)</f>
        <v>PIU NESP</v>
      </c>
      <c r="C190" s="486"/>
      <c r="D190" s="486">
        <v>5</v>
      </c>
      <c r="E190" s="489" t="str">
        <f>VLOOKUP(D190,'Hiperlinks - refugo'!$B$34:$C$47,2,0)</f>
        <v>Discussão Pública</v>
      </c>
      <c r="F190" s="486"/>
      <c r="G190" s="486"/>
      <c r="H190" s="492" t="s">
        <v>1321</v>
      </c>
      <c r="I190" s="1071" t="s">
        <v>1320</v>
      </c>
      <c r="J190" s="488">
        <v>3</v>
      </c>
      <c r="K190" s="490" t="str">
        <f>VLOOKUP(J190,'Hiperlinks - refugo'!$B$2:$C$9,2,0)</f>
        <v>Consulta Minuta</v>
      </c>
      <c r="L190" s="513" t="s">
        <v>1157</v>
      </c>
      <c r="M190" s="514">
        <f t="shared" si="5"/>
        <v>43271</v>
      </c>
      <c r="N190"/>
    </row>
    <row r="191" spans="1:14" s="240" customFormat="1" ht="15" customHeight="1" x14ac:dyDescent="0.25">
      <c r="A191" s="485">
        <v>4</v>
      </c>
      <c r="B191" s="492" t="str">
        <f>VLOOKUP(A191,'Hiperlinks - refugo'!$B$11:$C$29,2,0)</f>
        <v>PIU NESP</v>
      </c>
      <c r="C191" s="486"/>
      <c r="D191" s="486">
        <v>5</v>
      </c>
      <c r="E191" s="489" t="str">
        <f>VLOOKUP(D191,'Hiperlinks - refugo'!$B$34:$C$47,2,0)</f>
        <v>Discussão Pública</v>
      </c>
      <c r="F191" s="486"/>
      <c r="G191" s="486"/>
      <c r="H191" s="492" t="s">
        <v>1323</v>
      </c>
      <c r="I191" s="1071" t="s">
        <v>1322</v>
      </c>
      <c r="J191" s="488">
        <v>3</v>
      </c>
      <c r="K191" s="490" t="str">
        <f>VLOOKUP(J191,'Hiperlinks - refugo'!$B$2:$C$9,2,0)</f>
        <v>Consulta Minuta</v>
      </c>
      <c r="L191" s="513" t="s">
        <v>1157</v>
      </c>
      <c r="M191" s="514">
        <f t="shared" si="5"/>
        <v>43271</v>
      </c>
      <c r="N191"/>
    </row>
    <row r="192" spans="1:14" s="240" customFormat="1" ht="15" customHeight="1" x14ac:dyDescent="0.25">
      <c r="A192" s="485">
        <v>4</v>
      </c>
      <c r="B192" s="492" t="str">
        <f>VLOOKUP(A192,'Hiperlinks - refugo'!$B$11:$C$29,2,0)</f>
        <v>PIU NESP</v>
      </c>
      <c r="C192" s="486"/>
      <c r="D192" s="486">
        <v>5</v>
      </c>
      <c r="E192" s="489" t="str">
        <f>VLOOKUP(D192,'Hiperlinks - refugo'!$B$34:$C$47,2,0)</f>
        <v>Discussão Pública</v>
      </c>
      <c r="F192" s="486"/>
      <c r="G192" s="486"/>
      <c r="H192" s="492" t="s">
        <v>1325</v>
      </c>
      <c r="I192" s="1071" t="s">
        <v>1324</v>
      </c>
      <c r="J192" s="488">
        <v>3</v>
      </c>
      <c r="K192" s="490" t="str">
        <f>VLOOKUP(J192,'Hiperlinks - refugo'!$B$2:$C$9,2,0)</f>
        <v>Consulta Minuta</v>
      </c>
      <c r="L192" s="513" t="s">
        <v>1157</v>
      </c>
      <c r="M192" s="514">
        <f t="shared" si="5"/>
        <v>43271</v>
      </c>
      <c r="N192"/>
    </row>
    <row r="193" spans="1:14" s="240" customFormat="1" ht="15" customHeight="1" x14ac:dyDescent="0.25">
      <c r="A193" s="485">
        <v>4</v>
      </c>
      <c r="B193" s="492" t="str">
        <f>VLOOKUP(A193,'Hiperlinks - refugo'!$B$11:$C$29,2,0)</f>
        <v>PIU NESP</v>
      </c>
      <c r="C193" s="486"/>
      <c r="D193" s="486">
        <v>5</v>
      </c>
      <c r="E193" s="489" t="str">
        <f>VLOOKUP(D193,'Hiperlinks - refugo'!$B$34:$C$47,2,0)</f>
        <v>Discussão Pública</v>
      </c>
      <c r="F193" s="486"/>
      <c r="G193" s="486"/>
      <c r="H193" s="492" t="s">
        <v>1327</v>
      </c>
      <c r="I193" s="1071" t="s">
        <v>1326</v>
      </c>
      <c r="J193" s="488">
        <v>3</v>
      </c>
      <c r="K193" s="490" t="str">
        <f>VLOOKUP(J193,'Hiperlinks - refugo'!$B$2:$C$9,2,0)</f>
        <v>Consulta Minuta</v>
      </c>
      <c r="L193" s="513" t="s">
        <v>1157</v>
      </c>
      <c r="M193" s="514">
        <f t="shared" si="5"/>
        <v>43271</v>
      </c>
      <c r="N193"/>
    </row>
    <row r="194" spans="1:14" s="240" customFormat="1" ht="15" customHeight="1" x14ac:dyDescent="0.25">
      <c r="A194" s="485">
        <v>4</v>
      </c>
      <c r="B194" s="492" t="str">
        <f>VLOOKUP(A194,'Hiperlinks - refugo'!$B$11:$C$29,2,0)</f>
        <v>PIU NESP</v>
      </c>
      <c r="C194" s="486"/>
      <c r="D194" s="486">
        <v>5</v>
      </c>
      <c r="E194" s="489" t="str">
        <f>VLOOKUP(D194,'Hiperlinks - refugo'!$B$34:$C$47,2,0)</f>
        <v>Discussão Pública</v>
      </c>
      <c r="F194" s="486"/>
      <c r="G194" s="486"/>
      <c r="H194" s="492" t="s">
        <v>1329</v>
      </c>
      <c r="I194" s="1071" t="s">
        <v>1328</v>
      </c>
      <c r="J194" s="488">
        <v>3</v>
      </c>
      <c r="K194" s="490" t="str">
        <f>VLOOKUP(J194,'Hiperlinks - refugo'!$B$2:$C$9,2,0)</f>
        <v>Consulta Minuta</v>
      </c>
      <c r="L194" s="513" t="s">
        <v>1157</v>
      </c>
      <c r="M194" s="514">
        <f t="shared" si="5"/>
        <v>43271</v>
      </c>
      <c r="N194"/>
    </row>
    <row r="195" spans="1:14" s="240" customFormat="1" ht="15" customHeight="1" x14ac:dyDescent="0.25">
      <c r="A195" s="485">
        <v>4</v>
      </c>
      <c r="B195" s="492" t="str">
        <f>VLOOKUP(A195,'Hiperlinks - refugo'!$B$11:$C$29,2,0)</f>
        <v>PIU NESP</v>
      </c>
      <c r="C195" s="486"/>
      <c r="D195" s="486">
        <v>5</v>
      </c>
      <c r="E195" s="489" t="str">
        <f>VLOOKUP(D195,'Hiperlinks - refugo'!$B$34:$C$47,2,0)</f>
        <v>Discussão Pública</v>
      </c>
      <c r="F195" s="486"/>
      <c r="G195" s="486"/>
      <c r="H195" s="492" t="s">
        <v>229</v>
      </c>
      <c r="I195" s="1071" t="s">
        <v>1330</v>
      </c>
      <c r="J195" s="488">
        <v>3</v>
      </c>
      <c r="K195" s="490" t="str">
        <f>VLOOKUP(J195,'Hiperlinks - refugo'!$B$2:$C$9,2,0)</f>
        <v>Consulta Minuta</v>
      </c>
      <c r="L195" s="513" t="s">
        <v>1157</v>
      </c>
      <c r="M195" s="514">
        <f t="shared" si="5"/>
        <v>43271</v>
      </c>
      <c r="N195"/>
    </row>
    <row r="196" spans="1:14" s="240" customFormat="1" ht="15" customHeight="1" x14ac:dyDescent="0.25">
      <c r="A196" s="475">
        <v>4</v>
      </c>
      <c r="B196" s="489" t="str">
        <f>VLOOKUP(A196,'Hiperlinks - refugo'!$B$11:$C$29,2,0)</f>
        <v>PIU NESP</v>
      </c>
      <c r="C196" s="480"/>
      <c r="D196" s="480">
        <v>6</v>
      </c>
      <c r="E196" s="489" t="str">
        <f>VLOOKUP(D196,'Hiperlinks - refugo'!$B$34:$C$47,2,0)</f>
        <v>Consolidação PIU</v>
      </c>
      <c r="F196" s="480"/>
      <c r="G196" s="480"/>
      <c r="H196" s="515" t="s">
        <v>512</v>
      </c>
      <c r="I196" s="1066" t="s">
        <v>513</v>
      </c>
      <c r="J196" s="483">
        <v>7</v>
      </c>
      <c r="K196" s="490" t="str">
        <f>VLOOKUP(J196,'Hiperlinks - refugo'!$B$2:$C$9,2,0)</f>
        <v>Projeto Final</v>
      </c>
      <c r="L196" s="513" t="s">
        <v>1157</v>
      </c>
      <c r="M196" s="514">
        <f t="shared" si="5"/>
        <v>43271</v>
      </c>
      <c r="N196"/>
    </row>
    <row r="197" spans="1:14" s="240" customFormat="1" ht="15" customHeight="1" x14ac:dyDescent="0.25">
      <c r="A197" s="475">
        <v>4</v>
      </c>
      <c r="B197" s="489" t="str">
        <f>VLOOKUP(A197,'Hiperlinks - refugo'!$B$11:$C$29,2,0)</f>
        <v>PIU NESP</v>
      </c>
      <c r="C197" s="480"/>
      <c r="D197" s="480">
        <v>7</v>
      </c>
      <c r="E197" s="489" t="str">
        <f>VLOOKUP(D197,'Hiperlinks - refugo'!$B$34:$C$47,2,0)</f>
        <v>Encaminhamento Jurídico</v>
      </c>
      <c r="F197" s="480"/>
      <c r="G197" s="480"/>
      <c r="H197" s="515" t="s">
        <v>1398</v>
      </c>
      <c r="I197" s="1066" t="s">
        <v>514</v>
      </c>
      <c r="J197" s="483">
        <v>7</v>
      </c>
      <c r="K197" s="490" t="str">
        <f>VLOOKUP(J197,'Hiperlinks - refugo'!$B$2:$C$9,2,0)</f>
        <v>Projeto Final</v>
      </c>
      <c r="L197" s="513" t="s">
        <v>1157</v>
      </c>
      <c r="M197" s="514">
        <f t="shared" si="5"/>
        <v>43271</v>
      </c>
      <c r="N197"/>
    </row>
    <row r="198" spans="1:14" s="240" customFormat="1" ht="15" customHeight="1" x14ac:dyDescent="0.25">
      <c r="A198" s="475">
        <v>4</v>
      </c>
      <c r="B198" s="489" t="str">
        <f>VLOOKUP(A198,'Hiperlinks - refugo'!$B$11:$C$29,2,0)</f>
        <v>PIU NESP</v>
      </c>
      <c r="C198" s="480"/>
      <c r="D198" s="480">
        <v>7</v>
      </c>
      <c r="E198" s="489" t="str">
        <f>VLOOKUP(D198,'Hiperlinks - refugo'!$B$34:$C$47,2,0)</f>
        <v>Encaminhamento Jurídico</v>
      </c>
      <c r="F198" s="480"/>
      <c r="G198" s="480"/>
      <c r="H198" s="515" t="s">
        <v>1397</v>
      </c>
      <c r="I198" s="1066" t="s">
        <v>515</v>
      </c>
      <c r="J198" s="483">
        <v>7</v>
      </c>
      <c r="K198" s="490" t="str">
        <f>VLOOKUP(J198,'Hiperlinks - refugo'!$B$2:$C$9,2,0)</f>
        <v>Projeto Final</v>
      </c>
      <c r="L198" s="513" t="s">
        <v>1157</v>
      </c>
      <c r="M198" s="514">
        <f t="shared" si="5"/>
        <v>43271</v>
      </c>
      <c r="N198"/>
    </row>
    <row r="199" spans="1:14" s="240" customFormat="1" ht="15" customHeight="1" x14ac:dyDescent="0.25">
      <c r="A199" s="475">
        <v>4</v>
      </c>
      <c r="B199" s="494" t="str">
        <f>VLOOKUP(A199,'Hiperlinks - refugo'!$B$11:$C$29,2,0)</f>
        <v>PIU NESP</v>
      </c>
      <c r="C199" s="481" t="s">
        <v>897</v>
      </c>
      <c r="D199" s="480">
        <v>100</v>
      </c>
      <c r="E199" s="489" t="e">
        <f>VLOOKUP(D199,'Hiperlinks - refugo'!$B$34:$C$47,2,0)</f>
        <v>#N/A</v>
      </c>
      <c r="F199" s="481"/>
      <c r="G199" s="481"/>
      <c r="H199" s="515" t="s">
        <v>1382</v>
      </c>
      <c r="I199" s="1067" t="s">
        <v>1384</v>
      </c>
      <c r="J199" s="496" t="s">
        <v>145</v>
      </c>
      <c r="K199" s="490" t="e">
        <f>VLOOKUP(J199,'Hiperlinks - refugo'!$B$2:$C$9,2,0)</f>
        <v>#N/A</v>
      </c>
      <c r="L199" s="699" t="s">
        <v>1157</v>
      </c>
      <c r="M199" s="514">
        <v>43276</v>
      </c>
      <c r="N199"/>
    </row>
    <row r="200" spans="1:14" s="240" customFormat="1" ht="15" customHeight="1" x14ac:dyDescent="0.25">
      <c r="A200" s="477">
        <v>5</v>
      </c>
      <c r="B200" s="494" t="str">
        <f>VLOOKUP(A200,'Hiperlinks - refugo'!$B$11:$C$29,2,0)</f>
        <v>PIU Arco Jurubatuba</v>
      </c>
      <c r="C200" s="481">
        <v>12</v>
      </c>
      <c r="D200" s="481">
        <v>1</v>
      </c>
      <c r="E200" s="489" t="str">
        <f>VLOOKUP(D200,'Hiperlinks - refugo'!$B$34:$C$47,2,0)</f>
        <v>Proposição</v>
      </c>
      <c r="F200" s="481" t="s">
        <v>757</v>
      </c>
      <c r="G200" s="481" t="s">
        <v>1408</v>
      </c>
      <c r="H200" s="494" t="s">
        <v>921</v>
      </c>
      <c r="I200" s="1068" t="s">
        <v>1662</v>
      </c>
      <c r="J200" s="496" t="s">
        <v>145</v>
      </c>
      <c r="K200" s="490" t="e">
        <f>VLOOKUP(J200,'Hiperlinks - refugo'!$B$2:$C$9,2,0)</f>
        <v>#N/A</v>
      </c>
      <c r="L200" s="520" t="s">
        <v>208</v>
      </c>
      <c r="M200" s="514">
        <v>43293</v>
      </c>
      <c r="N200"/>
    </row>
    <row r="201" spans="1:14" s="240" customFormat="1" ht="15" customHeight="1" x14ac:dyDescent="0.25">
      <c r="A201" s="475">
        <v>5</v>
      </c>
      <c r="B201" s="489" t="str">
        <f>VLOOKUP(A201,'Hiperlinks - refugo'!$B$11:$C$29,2,0)</f>
        <v>PIU Arco Jurubatuba</v>
      </c>
      <c r="C201" s="480"/>
      <c r="D201" s="480">
        <v>2</v>
      </c>
      <c r="E201" s="489" t="str">
        <f>VLOOKUP(D201,'Hiperlinks - refugo'!$B$34:$C$47,2,0)</f>
        <v>Consulta Pública Inicial</v>
      </c>
      <c r="F201" s="480"/>
      <c r="G201" s="480"/>
      <c r="H201" s="515" t="s">
        <v>516</v>
      </c>
      <c r="I201" s="1066" t="s">
        <v>517</v>
      </c>
      <c r="J201" s="483">
        <v>2</v>
      </c>
      <c r="K201" s="490" t="str">
        <f>VLOOKUP(J201,'Hiperlinks - refugo'!$B$2:$C$9,2,0)</f>
        <v>Consulta Caderno</v>
      </c>
      <c r="L201" s="513" t="s">
        <v>1157</v>
      </c>
      <c r="M201" s="514">
        <f t="shared" ref="M201:M245" si="6">$M$2</f>
        <v>43271</v>
      </c>
      <c r="N201"/>
    </row>
    <row r="202" spans="1:14" s="240" customFormat="1" ht="15" customHeight="1" x14ac:dyDescent="0.25">
      <c r="A202" s="475">
        <v>5</v>
      </c>
      <c r="B202" s="489" t="str">
        <f>VLOOKUP(A202,'Hiperlinks - refugo'!$B$11:$C$29,2,0)</f>
        <v>PIU Arco Jurubatuba</v>
      </c>
      <c r="C202" s="480"/>
      <c r="D202" s="480">
        <v>2</v>
      </c>
      <c r="E202" s="489" t="str">
        <f>VLOOKUP(D202,'Hiperlinks - refugo'!$B$34:$C$47,2,0)</f>
        <v>Consulta Pública Inicial</v>
      </c>
      <c r="F202" s="480"/>
      <c r="G202" s="480"/>
      <c r="H202" s="515" t="s">
        <v>518</v>
      </c>
      <c r="I202" s="1066" t="s">
        <v>519</v>
      </c>
      <c r="J202" s="483">
        <v>2</v>
      </c>
      <c r="K202" s="490" t="str">
        <f>VLOOKUP(J202,'Hiperlinks - refugo'!$B$2:$C$9,2,0)</f>
        <v>Consulta Caderno</v>
      </c>
      <c r="L202" s="513" t="s">
        <v>1157</v>
      </c>
      <c r="M202" s="514">
        <f t="shared" si="6"/>
        <v>43271</v>
      </c>
      <c r="N202"/>
    </row>
    <row r="203" spans="1:14" s="240" customFormat="1" ht="15" customHeight="1" x14ac:dyDescent="0.25">
      <c r="A203" s="475">
        <v>5</v>
      </c>
      <c r="B203" s="489" t="str">
        <f>VLOOKUP(A203,'Hiperlinks - refugo'!$B$11:$C$29,2,0)</f>
        <v>PIU Arco Jurubatuba</v>
      </c>
      <c r="C203" s="480"/>
      <c r="D203" s="480">
        <v>2</v>
      </c>
      <c r="E203" s="489" t="str">
        <f>VLOOKUP(D203,'Hiperlinks - refugo'!$B$34:$C$47,2,0)</f>
        <v>Consulta Pública Inicial</v>
      </c>
      <c r="F203" s="480"/>
      <c r="G203" s="480"/>
      <c r="H203" s="515" t="s">
        <v>217</v>
      </c>
      <c r="I203" s="1066" t="s">
        <v>520</v>
      </c>
      <c r="J203" s="483">
        <v>2</v>
      </c>
      <c r="K203" s="490" t="str">
        <f>VLOOKUP(J203,'Hiperlinks - refugo'!$B$2:$C$9,2,0)</f>
        <v>Consulta Caderno</v>
      </c>
      <c r="L203" s="513" t="s">
        <v>1157</v>
      </c>
      <c r="M203" s="514">
        <f t="shared" si="6"/>
        <v>43271</v>
      </c>
      <c r="N203"/>
    </row>
    <row r="204" spans="1:14" s="240" customFormat="1" ht="15" customHeight="1" x14ac:dyDescent="0.25">
      <c r="A204" s="475">
        <v>5</v>
      </c>
      <c r="B204" s="489" t="str">
        <f>VLOOKUP(A204,'Hiperlinks - refugo'!$B$11:$C$29,2,0)</f>
        <v>PIU Arco Jurubatuba</v>
      </c>
      <c r="C204" s="480"/>
      <c r="D204" s="480">
        <v>2</v>
      </c>
      <c r="E204" s="489" t="str">
        <f>VLOOKUP(D204,'Hiperlinks - refugo'!$B$34:$C$47,2,0)</f>
        <v>Consulta Pública Inicial</v>
      </c>
      <c r="F204" s="480"/>
      <c r="G204" s="480"/>
      <c r="H204" s="515" t="s">
        <v>521</v>
      </c>
      <c r="I204" s="1066" t="s">
        <v>522</v>
      </c>
      <c r="J204" s="483">
        <v>2</v>
      </c>
      <c r="K204" s="490" t="str">
        <f>VLOOKUP(J204,'Hiperlinks - refugo'!$B$2:$C$9,2,0)</f>
        <v>Consulta Caderno</v>
      </c>
      <c r="L204" s="513" t="s">
        <v>1157</v>
      </c>
      <c r="M204" s="514">
        <f t="shared" si="6"/>
        <v>43271</v>
      </c>
      <c r="N204"/>
    </row>
    <row r="205" spans="1:14" s="240" customFormat="1" ht="15" customHeight="1" x14ac:dyDescent="0.25">
      <c r="A205" s="475">
        <v>5</v>
      </c>
      <c r="B205" s="489" t="str">
        <f>VLOOKUP(A205,'Hiperlinks - refugo'!$B$11:$C$29,2,0)</f>
        <v>PIU Arco Jurubatuba</v>
      </c>
      <c r="C205" s="480"/>
      <c r="D205" s="480">
        <v>2</v>
      </c>
      <c r="E205" s="489" t="str">
        <f>VLOOKUP(D205,'Hiperlinks - refugo'!$B$34:$C$47,2,0)</f>
        <v>Consulta Pública Inicial</v>
      </c>
      <c r="F205" s="480"/>
      <c r="G205" s="480"/>
      <c r="H205" s="515" t="s">
        <v>523</v>
      </c>
      <c r="I205" s="1066" t="s">
        <v>524</v>
      </c>
      <c r="J205" s="483">
        <v>2</v>
      </c>
      <c r="K205" s="490" t="str">
        <f>VLOOKUP(J205,'Hiperlinks - refugo'!$B$2:$C$9,2,0)</f>
        <v>Consulta Caderno</v>
      </c>
      <c r="L205" s="513" t="s">
        <v>1157</v>
      </c>
      <c r="M205" s="514">
        <f t="shared" si="6"/>
        <v>43271</v>
      </c>
      <c r="N205"/>
    </row>
    <row r="206" spans="1:14" s="240" customFormat="1" ht="15" customHeight="1" x14ac:dyDescent="0.25">
      <c r="A206" s="475">
        <v>5</v>
      </c>
      <c r="B206" s="489" t="str">
        <f>VLOOKUP(A206,'Hiperlinks - refugo'!$B$11:$C$29,2,0)</f>
        <v>PIU Arco Jurubatuba</v>
      </c>
      <c r="C206" s="480"/>
      <c r="D206" s="480">
        <v>2</v>
      </c>
      <c r="E206" s="489" t="str">
        <f>VLOOKUP(D206,'Hiperlinks - refugo'!$B$34:$C$47,2,0)</f>
        <v>Consulta Pública Inicial</v>
      </c>
      <c r="F206" s="480"/>
      <c r="G206" s="480"/>
      <c r="H206" s="515" t="s">
        <v>525</v>
      </c>
      <c r="I206" s="1066" t="s">
        <v>526</v>
      </c>
      <c r="J206" s="483">
        <v>2</v>
      </c>
      <c r="K206" s="490" t="str">
        <f>VLOOKUP(J206,'Hiperlinks - refugo'!$B$2:$C$9,2,0)</f>
        <v>Consulta Caderno</v>
      </c>
      <c r="L206" s="513" t="s">
        <v>1157</v>
      </c>
      <c r="M206" s="514">
        <f t="shared" si="6"/>
        <v>43271</v>
      </c>
      <c r="N206"/>
    </row>
    <row r="207" spans="1:14" s="240" customFormat="1" ht="15" customHeight="1" x14ac:dyDescent="0.25">
      <c r="A207" s="475">
        <v>5</v>
      </c>
      <c r="B207" s="489" t="str">
        <f>VLOOKUP(A207,'Hiperlinks - refugo'!$B$11:$C$29,2,0)</f>
        <v>PIU Arco Jurubatuba</v>
      </c>
      <c r="C207" s="480"/>
      <c r="D207" s="480">
        <v>2</v>
      </c>
      <c r="E207" s="489" t="str">
        <f>VLOOKUP(D207,'Hiperlinks - refugo'!$B$34:$C$47,2,0)</f>
        <v>Consulta Pública Inicial</v>
      </c>
      <c r="F207" s="480"/>
      <c r="G207" s="480"/>
      <c r="H207" s="515" t="s">
        <v>527</v>
      </c>
      <c r="I207" s="1066" t="s">
        <v>528</v>
      </c>
      <c r="J207" s="483">
        <v>2</v>
      </c>
      <c r="K207" s="490" t="str">
        <f>VLOOKUP(J207,'Hiperlinks - refugo'!$B$2:$C$9,2,0)</f>
        <v>Consulta Caderno</v>
      </c>
      <c r="L207" s="513" t="s">
        <v>1157</v>
      </c>
      <c r="M207" s="514">
        <f t="shared" si="6"/>
        <v>43271</v>
      </c>
      <c r="N207"/>
    </row>
    <row r="208" spans="1:14" s="240" customFormat="1" ht="15" customHeight="1" x14ac:dyDescent="0.25">
      <c r="A208" s="475">
        <v>5</v>
      </c>
      <c r="B208" s="489" t="str">
        <f>VLOOKUP(A208,'Hiperlinks - refugo'!$B$11:$C$29,2,0)</f>
        <v>PIU Arco Jurubatuba</v>
      </c>
      <c r="C208" s="480"/>
      <c r="D208" s="480">
        <v>2</v>
      </c>
      <c r="E208" s="489" t="str">
        <f>VLOOKUP(D208,'Hiperlinks - refugo'!$B$34:$C$47,2,0)</f>
        <v>Consulta Pública Inicial</v>
      </c>
      <c r="F208" s="480"/>
      <c r="G208" s="480"/>
      <c r="H208" s="515" t="s">
        <v>529</v>
      </c>
      <c r="I208" s="1066" t="s">
        <v>530</v>
      </c>
      <c r="J208" s="483">
        <v>2</v>
      </c>
      <c r="K208" s="490" t="str">
        <f>VLOOKUP(J208,'Hiperlinks - refugo'!$B$2:$C$9,2,0)</f>
        <v>Consulta Caderno</v>
      </c>
      <c r="L208" s="513" t="s">
        <v>1157</v>
      </c>
      <c r="M208" s="514">
        <f t="shared" si="6"/>
        <v>43271</v>
      </c>
      <c r="N208"/>
    </row>
    <row r="209" spans="1:14" s="240" customFormat="1" ht="15" customHeight="1" x14ac:dyDescent="0.25">
      <c r="A209" s="475">
        <v>5</v>
      </c>
      <c r="B209" s="489" t="str">
        <f>VLOOKUP(A209,'Hiperlinks - refugo'!$B$11:$C$29,2,0)</f>
        <v>PIU Arco Jurubatuba</v>
      </c>
      <c r="C209" s="480"/>
      <c r="D209" s="480">
        <v>2</v>
      </c>
      <c r="E209" s="489" t="str">
        <f>VLOOKUP(D209,'Hiperlinks - refugo'!$B$34:$C$47,2,0)</f>
        <v>Consulta Pública Inicial</v>
      </c>
      <c r="F209" s="480"/>
      <c r="G209" s="480"/>
      <c r="H209" s="515" t="s">
        <v>531</v>
      </c>
      <c r="I209" s="1066" t="s">
        <v>532</v>
      </c>
      <c r="J209" s="483">
        <v>2</v>
      </c>
      <c r="K209" s="490" t="str">
        <f>VLOOKUP(J209,'Hiperlinks - refugo'!$B$2:$C$9,2,0)</f>
        <v>Consulta Caderno</v>
      </c>
      <c r="L209" s="513" t="s">
        <v>1157</v>
      </c>
      <c r="M209" s="514">
        <f t="shared" si="6"/>
        <v>43271</v>
      </c>
      <c r="N209"/>
    </row>
    <row r="210" spans="1:14" s="240" customFormat="1" ht="15" customHeight="1" x14ac:dyDescent="0.25">
      <c r="A210" s="475">
        <v>5</v>
      </c>
      <c r="B210" s="489" t="str">
        <f>VLOOKUP(A210,'Hiperlinks - refugo'!$B$11:$C$29,2,0)</f>
        <v>PIU Arco Jurubatuba</v>
      </c>
      <c r="C210" s="480"/>
      <c r="D210" s="480">
        <v>2</v>
      </c>
      <c r="E210" s="489" t="str">
        <f>VLOOKUP(D210,'Hiperlinks - refugo'!$B$34:$C$47,2,0)</f>
        <v>Consulta Pública Inicial</v>
      </c>
      <c r="F210" s="480"/>
      <c r="G210" s="480"/>
      <c r="H210" s="515" t="s">
        <v>533</v>
      </c>
      <c r="I210" s="1066" t="s">
        <v>534</v>
      </c>
      <c r="J210" s="483">
        <v>2</v>
      </c>
      <c r="K210" s="490" t="str">
        <f>VLOOKUP(J210,'Hiperlinks - refugo'!$B$2:$C$9,2,0)</f>
        <v>Consulta Caderno</v>
      </c>
      <c r="L210" s="513" t="s">
        <v>1157</v>
      </c>
      <c r="M210" s="514">
        <f t="shared" si="6"/>
        <v>43271</v>
      </c>
      <c r="N210"/>
    </row>
    <row r="211" spans="1:14" s="240" customFormat="1" ht="15" customHeight="1" x14ac:dyDescent="0.25">
      <c r="A211" s="475">
        <v>5</v>
      </c>
      <c r="B211" s="489" t="str">
        <f>VLOOKUP(A211,'Hiperlinks - refugo'!$B$11:$C$29,2,0)</f>
        <v>PIU Arco Jurubatuba</v>
      </c>
      <c r="C211" s="480"/>
      <c r="D211" s="480">
        <v>2</v>
      </c>
      <c r="E211" s="489" t="str">
        <f>VLOOKUP(D211,'Hiperlinks - refugo'!$B$34:$C$47,2,0)</f>
        <v>Consulta Pública Inicial</v>
      </c>
      <c r="F211" s="480"/>
      <c r="G211" s="480"/>
      <c r="H211" s="515" t="s">
        <v>535</v>
      </c>
      <c r="I211" s="1066" t="s">
        <v>536</v>
      </c>
      <c r="J211" s="483">
        <v>2</v>
      </c>
      <c r="K211" s="490" t="str">
        <f>VLOOKUP(J211,'Hiperlinks - refugo'!$B$2:$C$9,2,0)</f>
        <v>Consulta Caderno</v>
      </c>
      <c r="L211" s="513" t="s">
        <v>1157</v>
      </c>
      <c r="M211" s="514">
        <f t="shared" si="6"/>
        <v>43271</v>
      </c>
      <c r="N211"/>
    </row>
    <row r="212" spans="1:14" s="240" customFormat="1" ht="15" customHeight="1" x14ac:dyDescent="0.25">
      <c r="A212" s="475">
        <v>5</v>
      </c>
      <c r="B212" s="489" t="str">
        <f>VLOOKUP(A212,'Hiperlinks - refugo'!$B$11:$C$29,2,0)</f>
        <v>PIU Arco Jurubatuba</v>
      </c>
      <c r="C212" s="480"/>
      <c r="D212" s="480">
        <v>2</v>
      </c>
      <c r="E212" s="489" t="str">
        <f>VLOOKUP(D212,'Hiperlinks - refugo'!$B$34:$C$47,2,0)</f>
        <v>Consulta Pública Inicial</v>
      </c>
      <c r="F212" s="480"/>
      <c r="G212" s="480"/>
      <c r="H212" s="515" t="s">
        <v>537</v>
      </c>
      <c r="I212" s="1066" t="s">
        <v>538</v>
      </c>
      <c r="J212" s="483">
        <v>2</v>
      </c>
      <c r="K212" s="490" t="str">
        <f>VLOOKUP(J212,'Hiperlinks - refugo'!$B$2:$C$9,2,0)</f>
        <v>Consulta Caderno</v>
      </c>
      <c r="L212" s="513" t="s">
        <v>1157</v>
      </c>
      <c r="M212" s="514">
        <f t="shared" si="6"/>
        <v>43271</v>
      </c>
      <c r="N212"/>
    </row>
    <row r="213" spans="1:14" s="240" customFormat="1" ht="15" customHeight="1" x14ac:dyDescent="0.25">
      <c r="A213" s="475">
        <v>5</v>
      </c>
      <c r="B213" s="489" t="str">
        <f>VLOOKUP(A213,'Hiperlinks - refugo'!$B$11:$C$29,2,0)</f>
        <v>PIU Arco Jurubatuba</v>
      </c>
      <c r="C213" s="480"/>
      <c r="D213" s="480">
        <v>2</v>
      </c>
      <c r="E213" s="489" t="str">
        <f>VLOOKUP(D213,'Hiperlinks - refugo'!$B$34:$C$47,2,0)</f>
        <v>Consulta Pública Inicial</v>
      </c>
      <c r="F213" s="480"/>
      <c r="G213" s="480"/>
      <c r="H213" s="515" t="s">
        <v>539</v>
      </c>
      <c r="I213" s="1066" t="s">
        <v>540</v>
      </c>
      <c r="J213" s="483">
        <v>2</v>
      </c>
      <c r="K213" s="490" t="str">
        <f>VLOOKUP(J213,'Hiperlinks - refugo'!$B$2:$C$9,2,0)</f>
        <v>Consulta Caderno</v>
      </c>
      <c r="L213" s="513" t="s">
        <v>1157</v>
      </c>
      <c r="M213" s="514">
        <f t="shared" si="6"/>
        <v>43271</v>
      </c>
      <c r="N213"/>
    </row>
    <row r="214" spans="1:14" s="240" customFormat="1" ht="15" customHeight="1" x14ac:dyDescent="0.25">
      <c r="A214" s="475">
        <v>5</v>
      </c>
      <c r="B214" s="489" t="str">
        <f>VLOOKUP(A214,'Hiperlinks - refugo'!$B$11:$C$29,2,0)</f>
        <v>PIU Arco Jurubatuba</v>
      </c>
      <c r="C214" s="480"/>
      <c r="D214" s="480">
        <v>2</v>
      </c>
      <c r="E214" s="489" t="str">
        <f>VLOOKUP(D214,'Hiperlinks - refugo'!$B$34:$C$47,2,0)</f>
        <v>Consulta Pública Inicial</v>
      </c>
      <c r="F214" s="480"/>
      <c r="G214" s="480"/>
      <c r="H214" s="515" t="s">
        <v>541</v>
      </c>
      <c r="I214" s="1066" t="s">
        <v>542</v>
      </c>
      <c r="J214" s="483">
        <v>2</v>
      </c>
      <c r="K214" s="490" t="str">
        <f>VLOOKUP(J214,'Hiperlinks - refugo'!$B$2:$C$9,2,0)</f>
        <v>Consulta Caderno</v>
      </c>
      <c r="L214" s="513" t="s">
        <v>1157</v>
      </c>
      <c r="M214" s="514">
        <f t="shared" si="6"/>
        <v>43271</v>
      </c>
      <c r="N214"/>
    </row>
    <row r="215" spans="1:14" s="240" customFormat="1" ht="15" customHeight="1" x14ac:dyDescent="0.25">
      <c r="A215" s="475">
        <v>5</v>
      </c>
      <c r="B215" s="489" t="str">
        <f>VLOOKUP(A215,'Hiperlinks - refugo'!$B$11:$C$29,2,0)</f>
        <v>PIU Arco Jurubatuba</v>
      </c>
      <c r="C215" s="480"/>
      <c r="D215" s="480">
        <v>2</v>
      </c>
      <c r="E215" s="489" t="str">
        <f>VLOOKUP(D215,'Hiperlinks - refugo'!$B$34:$C$47,2,0)</f>
        <v>Consulta Pública Inicial</v>
      </c>
      <c r="F215" s="480"/>
      <c r="G215" s="480"/>
      <c r="H215" s="515" t="s">
        <v>543</v>
      </c>
      <c r="I215" s="1066" t="s">
        <v>544</v>
      </c>
      <c r="J215" s="483">
        <v>2</v>
      </c>
      <c r="K215" s="490" t="str">
        <f>VLOOKUP(J215,'Hiperlinks - refugo'!$B$2:$C$9,2,0)</f>
        <v>Consulta Caderno</v>
      </c>
      <c r="L215" s="513" t="s">
        <v>1157</v>
      </c>
      <c r="M215" s="514">
        <f t="shared" si="6"/>
        <v>43271</v>
      </c>
      <c r="N215"/>
    </row>
    <row r="216" spans="1:14" s="240" customFormat="1" ht="15" customHeight="1" x14ac:dyDescent="0.25">
      <c r="A216" s="475">
        <v>5</v>
      </c>
      <c r="B216" s="489" t="str">
        <f>VLOOKUP(A216,'Hiperlinks - refugo'!$B$11:$C$29,2,0)</f>
        <v>PIU Arco Jurubatuba</v>
      </c>
      <c r="C216" s="480"/>
      <c r="D216" s="480">
        <v>2</v>
      </c>
      <c r="E216" s="489" t="str">
        <f>VLOOKUP(D216,'Hiperlinks - refugo'!$B$34:$C$47,2,0)</f>
        <v>Consulta Pública Inicial</v>
      </c>
      <c r="F216" s="480"/>
      <c r="G216" s="480"/>
      <c r="H216" s="515" t="s">
        <v>545</v>
      </c>
      <c r="I216" s="1066" t="s">
        <v>546</v>
      </c>
      <c r="J216" s="483">
        <v>2</v>
      </c>
      <c r="K216" s="490" t="str">
        <f>VLOOKUP(J216,'Hiperlinks - refugo'!$B$2:$C$9,2,0)</f>
        <v>Consulta Caderno</v>
      </c>
      <c r="L216" s="513" t="s">
        <v>1157</v>
      </c>
      <c r="M216" s="514">
        <f t="shared" si="6"/>
        <v>43271</v>
      </c>
      <c r="N216"/>
    </row>
    <row r="217" spans="1:14" s="240" customFormat="1" ht="15" customHeight="1" x14ac:dyDescent="0.25">
      <c r="A217" s="475">
        <v>5</v>
      </c>
      <c r="B217" s="489" t="str">
        <f>VLOOKUP(A217,'Hiperlinks - refugo'!$B$11:$C$29,2,0)</f>
        <v>PIU Arco Jurubatuba</v>
      </c>
      <c r="C217" s="480"/>
      <c r="D217" s="480">
        <v>2</v>
      </c>
      <c r="E217" s="489" t="str">
        <f>VLOOKUP(D217,'Hiperlinks - refugo'!$B$34:$C$47,2,0)</f>
        <v>Consulta Pública Inicial</v>
      </c>
      <c r="F217" s="480"/>
      <c r="G217" s="480"/>
      <c r="H217" s="515" t="s">
        <v>547</v>
      </c>
      <c r="I217" s="1066" t="s">
        <v>548</v>
      </c>
      <c r="J217" s="483">
        <v>2</v>
      </c>
      <c r="K217" s="490" t="str">
        <f>VLOOKUP(J217,'Hiperlinks - refugo'!$B$2:$C$9,2,0)</f>
        <v>Consulta Caderno</v>
      </c>
      <c r="L217" s="513" t="s">
        <v>1157</v>
      </c>
      <c r="M217" s="514">
        <f t="shared" si="6"/>
        <v>43271</v>
      </c>
      <c r="N217"/>
    </row>
    <row r="218" spans="1:14" s="240" customFormat="1" ht="15" customHeight="1" x14ac:dyDescent="0.25">
      <c r="A218" s="475">
        <v>5</v>
      </c>
      <c r="B218" s="489" t="str">
        <f>VLOOKUP(A218,'Hiperlinks - refugo'!$B$11:$C$29,2,0)</f>
        <v>PIU Arco Jurubatuba</v>
      </c>
      <c r="C218" s="480"/>
      <c r="D218" s="480">
        <v>2</v>
      </c>
      <c r="E218" s="489" t="str">
        <f>VLOOKUP(D218,'Hiperlinks - refugo'!$B$34:$C$47,2,0)</f>
        <v>Consulta Pública Inicial</v>
      </c>
      <c r="F218" s="480"/>
      <c r="G218" s="480"/>
      <c r="H218" s="515" t="s">
        <v>549</v>
      </c>
      <c r="I218" s="1066" t="s">
        <v>550</v>
      </c>
      <c r="J218" s="483">
        <v>2</v>
      </c>
      <c r="K218" s="490" t="str">
        <f>VLOOKUP(J218,'Hiperlinks - refugo'!$B$2:$C$9,2,0)</f>
        <v>Consulta Caderno</v>
      </c>
      <c r="L218" s="513" t="s">
        <v>1157</v>
      </c>
      <c r="M218" s="514">
        <f t="shared" si="6"/>
        <v>43271</v>
      </c>
      <c r="N218"/>
    </row>
    <row r="219" spans="1:14" s="240" customFormat="1" ht="15" customHeight="1" x14ac:dyDescent="0.25">
      <c r="A219" s="475">
        <v>5</v>
      </c>
      <c r="B219" s="489" t="str">
        <f>VLOOKUP(A219,'Hiperlinks - refugo'!$B$11:$C$29,2,0)</f>
        <v>PIU Arco Jurubatuba</v>
      </c>
      <c r="C219" s="480"/>
      <c r="D219" s="480">
        <v>2</v>
      </c>
      <c r="E219" s="489" t="str">
        <f>VLOOKUP(D219,'Hiperlinks - refugo'!$B$34:$C$47,2,0)</f>
        <v>Consulta Pública Inicial</v>
      </c>
      <c r="F219" s="480"/>
      <c r="G219" s="480"/>
      <c r="H219" s="515" t="s">
        <v>551</v>
      </c>
      <c r="I219" s="1066" t="s">
        <v>552</v>
      </c>
      <c r="J219" s="483">
        <v>2</v>
      </c>
      <c r="K219" s="490" t="str">
        <f>VLOOKUP(J219,'Hiperlinks - refugo'!$B$2:$C$9,2,0)</f>
        <v>Consulta Caderno</v>
      </c>
      <c r="L219" s="513" t="s">
        <v>1157</v>
      </c>
      <c r="M219" s="514">
        <f t="shared" si="6"/>
        <v>43271</v>
      </c>
      <c r="N219"/>
    </row>
    <row r="220" spans="1:14" s="240" customFormat="1" ht="15" customHeight="1" x14ac:dyDescent="0.25">
      <c r="A220" s="475">
        <v>5</v>
      </c>
      <c r="B220" s="489" t="str">
        <f>VLOOKUP(A220,'Hiperlinks - refugo'!$B$11:$C$29,2,0)</f>
        <v>PIU Arco Jurubatuba</v>
      </c>
      <c r="C220" s="480"/>
      <c r="D220" s="480">
        <v>2</v>
      </c>
      <c r="E220" s="489" t="str">
        <f>VLOOKUP(D220,'Hiperlinks - refugo'!$B$34:$C$47,2,0)</f>
        <v>Consulta Pública Inicial</v>
      </c>
      <c r="F220" s="480"/>
      <c r="G220" s="480"/>
      <c r="H220" s="515" t="s">
        <v>553</v>
      </c>
      <c r="I220" s="1066" t="s">
        <v>554</v>
      </c>
      <c r="J220" s="483">
        <v>2</v>
      </c>
      <c r="K220" s="490" t="str">
        <f>VLOOKUP(J220,'Hiperlinks - refugo'!$B$2:$C$9,2,0)</f>
        <v>Consulta Caderno</v>
      </c>
      <c r="L220" s="513" t="s">
        <v>1157</v>
      </c>
      <c r="M220" s="514">
        <f t="shared" si="6"/>
        <v>43271</v>
      </c>
      <c r="N220"/>
    </row>
    <row r="221" spans="1:14" s="240" customFormat="1" ht="15" customHeight="1" x14ac:dyDescent="0.25">
      <c r="A221" s="475">
        <v>5</v>
      </c>
      <c r="B221" s="489" t="str">
        <f>VLOOKUP(A221,'Hiperlinks - refugo'!$B$11:$C$29,2,0)</f>
        <v>PIU Arco Jurubatuba</v>
      </c>
      <c r="C221" s="480"/>
      <c r="D221" s="480">
        <v>2</v>
      </c>
      <c r="E221" s="489" t="str">
        <f>VLOOKUP(D221,'Hiperlinks - refugo'!$B$34:$C$47,2,0)</f>
        <v>Consulta Pública Inicial</v>
      </c>
      <c r="F221" s="480"/>
      <c r="G221" s="480"/>
      <c r="H221" s="515" t="s">
        <v>555</v>
      </c>
      <c r="I221" s="1066" t="s">
        <v>556</v>
      </c>
      <c r="J221" s="483">
        <v>2</v>
      </c>
      <c r="K221" s="490" t="str">
        <f>VLOOKUP(J221,'Hiperlinks - refugo'!$B$2:$C$9,2,0)</f>
        <v>Consulta Caderno</v>
      </c>
      <c r="L221" s="513" t="s">
        <v>1157</v>
      </c>
      <c r="M221" s="514">
        <f t="shared" si="6"/>
        <v>43271</v>
      </c>
      <c r="N221"/>
    </row>
    <row r="222" spans="1:14" s="240" customFormat="1" ht="15" customHeight="1" x14ac:dyDescent="0.25">
      <c r="A222" s="475">
        <v>5</v>
      </c>
      <c r="B222" s="489" t="str">
        <f>VLOOKUP(A222,'Hiperlinks - refugo'!$B$11:$C$29,2,0)</f>
        <v>PIU Arco Jurubatuba</v>
      </c>
      <c r="C222" s="480"/>
      <c r="D222" s="480">
        <v>2</v>
      </c>
      <c r="E222" s="489" t="str">
        <f>VLOOKUP(D222,'Hiperlinks - refugo'!$B$34:$C$47,2,0)</f>
        <v>Consulta Pública Inicial</v>
      </c>
      <c r="F222" s="480"/>
      <c r="G222" s="480"/>
      <c r="H222" s="515" t="s">
        <v>221</v>
      </c>
      <c r="I222" s="1066" t="s">
        <v>557</v>
      </c>
      <c r="J222" s="483">
        <v>2</v>
      </c>
      <c r="K222" s="490" t="str">
        <f>VLOOKUP(J222,'Hiperlinks - refugo'!$B$2:$C$9,2,0)</f>
        <v>Consulta Caderno</v>
      </c>
      <c r="L222" s="513" t="s">
        <v>1157</v>
      </c>
      <c r="M222" s="514">
        <f t="shared" si="6"/>
        <v>43271</v>
      </c>
      <c r="N222"/>
    </row>
    <row r="223" spans="1:14" s="240" customFormat="1" ht="15" customHeight="1" x14ac:dyDescent="0.25">
      <c r="A223" s="475">
        <v>5</v>
      </c>
      <c r="B223" s="489" t="str">
        <f>VLOOKUP(A223,'Hiperlinks - refugo'!$B$11:$C$29,2,0)</f>
        <v>PIU Arco Jurubatuba</v>
      </c>
      <c r="C223" s="480"/>
      <c r="D223" s="480">
        <v>2</v>
      </c>
      <c r="E223" s="489" t="str">
        <f>VLOOKUP(D223,'Hiperlinks - refugo'!$B$34:$C$47,2,0)</f>
        <v>Consulta Pública Inicial</v>
      </c>
      <c r="F223" s="480"/>
      <c r="G223" s="480"/>
      <c r="H223" s="515" t="s">
        <v>222</v>
      </c>
      <c r="I223" s="1066" t="s">
        <v>558</v>
      </c>
      <c r="J223" s="483">
        <v>2</v>
      </c>
      <c r="K223" s="490" t="str">
        <f>VLOOKUP(J223,'Hiperlinks - refugo'!$B$2:$C$9,2,0)</f>
        <v>Consulta Caderno</v>
      </c>
      <c r="L223" s="513" t="s">
        <v>1157</v>
      </c>
      <c r="M223" s="514">
        <f t="shared" si="6"/>
        <v>43271</v>
      </c>
      <c r="N223"/>
    </row>
    <row r="224" spans="1:14" s="240" customFormat="1" ht="15" customHeight="1" x14ac:dyDescent="0.25">
      <c r="A224" s="475">
        <v>5</v>
      </c>
      <c r="B224" s="489" t="str">
        <f>VLOOKUP(A224,'Hiperlinks - refugo'!$B$11:$C$29,2,0)</f>
        <v>PIU Arco Jurubatuba</v>
      </c>
      <c r="C224" s="480"/>
      <c r="D224" s="480">
        <v>2</v>
      </c>
      <c r="E224" s="489" t="str">
        <f>VLOOKUP(D224,'Hiperlinks - refugo'!$B$34:$C$47,2,0)</f>
        <v>Consulta Pública Inicial</v>
      </c>
      <c r="F224" s="480"/>
      <c r="G224" s="480"/>
      <c r="H224" s="515" t="s">
        <v>331</v>
      </c>
      <c r="I224" s="1066" t="s">
        <v>559</v>
      </c>
      <c r="J224" s="483">
        <v>2</v>
      </c>
      <c r="K224" s="490" t="str">
        <f>VLOOKUP(J224,'Hiperlinks - refugo'!$B$2:$C$9,2,0)</f>
        <v>Consulta Caderno</v>
      </c>
      <c r="L224" s="513" t="s">
        <v>1157</v>
      </c>
      <c r="M224" s="514">
        <f t="shared" si="6"/>
        <v>43271</v>
      </c>
      <c r="N224"/>
    </row>
    <row r="225" spans="1:14" s="240" customFormat="1" ht="15" customHeight="1" x14ac:dyDescent="0.25">
      <c r="A225" s="475">
        <v>5</v>
      </c>
      <c r="B225" s="489" t="str">
        <f>VLOOKUP(A225,'Hiperlinks - refugo'!$B$11:$C$29,2,0)</f>
        <v>PIU Arco Jurubatuba</v>
      </c>
      <c r="C225" s="480"/>
      <c r="D225" s="480">
        <v>2</v>
      </c>
      <c r="E225" s="489" t="str">
        <f>VLOOKUP(D225,'Hiperlinks - refugo'!$B$34:$C$47,2,0)</f>
        <v>Consulta Pública Inicial</v>
      </c>
      <c r="F225" s="480"/>
      <c r="G225" s="480"/>
      <c r="H225" s="515" t="s">
        <v>224</v>
      </c>
      <c r="I225" s="1066" t="s">
        <v>560</v>
      </c>
      <c r="J225" s="483">
        <v>2</v>
      </c>
      <c r="K225" s="490" t="str">
        <f>VLOOKUP(J225,'Hiperlinks - refugo'!$B$2:$C$9,2,0)</f>
        <v>Consulta Caderno</v>
      </c>
      <c r="L225" s="513" t="s">
        <v>1157</v>
      </c>
      <c r="M225" s="514">
        <f t="shared" si="6"/>
        <v>43271</v>
      </c>
      <c r="N225"/>
    </row>
    <row r="226" spans="1:14" s="240" customFormat="1" ht="15" customHeight="1" x14ac:dyDescent="0.25">
      <c r="A226" s="475">
        <v>5</v>
      </c>
      <c r="B226" s="489" t="str">
        <f>VLOOKUP(A226,'Hiperlinks - refugo'!$B$11:$C$29,2,0)</f>
        <v>PIU Arco Jurubatuba</v>
      </c>
      <c r="C226" s="480"/>
      <c r="D226" s="480">
        <v>5</v>
      </c>
      <c r="E226" s="489" t="str">
        <f>VLOOKUP(D226,'Hiperlinks - refugo'!$B$34:$C$47,2,0)</f>
        <v>Discussão Pública</v>
      </c>
      <c r="F226" s="480"/>
      <c r="G226" s="480"/>
      <c r="H226" s="515" t="s">
        <v>516</v>
      </c>
      <c r="I226" s="1066" t="s">
        <v>561</v>
      </c>
      <c r="J226" s="483">
        <v>3</v>
      </c>
      <c r="K226" s="490" t="str">
        <f>VLOOKUP(J226,'Hiperlinks - refugo'!$B$2:$C$9,2,0)</f>
        <v>Consulta Minuta</v>
      </c>
      <c r="L226" s="513" t="s">
        <v>1157</v>
      </c>
      <c r="M226" s="514">
        <f t="shared" si="6"/>
        <v>43271</v>
      </c>
      <c r="N226"/>
    </row>
    <row r="227" spans="1:14" s="240" customFormat="1" ht="15" customHeight="1" x14ac:dyDescent="0.25">
      <c r="A227" s="475">
        <v>5</v>
      </c>
      <c r="B227" s="489" t="str">
        <f>VLOOKUP(A227,'Hiperlinks - refugo'!$B$11:$C$29,2,0)</f>
        <v>PIU Arco Jurubatuba</v>
      </c>
      <c r="C227" s="480"/>
      <c r="D227" s="480">
        <v>5</v>
      </c>
      <c r="E227" s="489" t="str">
        <f>VLOOKUP(D227,'Hiperlinks - refugo'!$B$34:$C$47,2,0)</f>
        <v>Discussão Pública</v>
      </c>
      <c r="F227" s="480"/>
      <c r="G227" s="480"/>
      <c r="H227" s="515" t="s">
        <v>1275</v>
      </c>
      <c r="I227" s="1066" t="s">
        <v>562</v>
      </c>
      <c r="J227" s="483">
        <v>3</v>
      </c>
      <c r="K227" s="490" t="str">
        <f>VLOOKUP(J227,'Hiperlinks - refugo'!$B$2:$C$9,2,0)</f>
        <v>Consulta Minuta</v>
      </c>
      <c r="L227" s="513" t="s">
        <v>1157</v>
      </c>
      <c r="M227" s="514">
        <f t="shared" si="6"/>
        <v>43271</v>
      </c>
      <c r="N227"/>
    </row>
    <row r="228" spans="1:14" s="240" customFormat="1" ht="15" customHeight="1" x14ac:dyDescent="0.25">
      <c r="A228" s="475">
        <v>5</v>
      </c>
      <c r="B228" s="489" t="str">
        <f>VLOOKUP(A228,'Hiperlinks - refugo'!$B$11:$C$29,2,0)</f>
        <v>PIU Arco Jurubatuba</v>
      </c>
      <c r="C228" s="480"/>
      <c r="D228" s="480">
        <v>5</v>
      </c>
      <c r="E228" s="489" t="str">
        <f>VLOOKUP(D228,'Hiperlinks - refugo'!$B$34:$C$47,2,0)</f>
        <v>Discussão Pública</v>
      </c>
      <c r="F228" s="480"/>
      <c r="G228" s="480"/>
      <c r="H228" s="515" t="s">
        <v>222</v>
      </c>
      <c r="I228" s="1066" t="s">
        <v>563</v>
      </c>
      <c r="J228" s="483">
        <v>3</v>
      </c>
      <c r="K228" s="490" t="str">
        <f>VLOOKUP(J228,'Hiperlinks - refugo'!$B$2:$C$9,2,0)</f>
        <v>Consulta Minuta</v>
      </c>
      <c r="L228" s="513" t="s">
        <v>1157</v>
      </c>
      <c r="M228" s="514">
        <f t="shared" si="6"/>
        <v>43271</v>
      </c>
      <c r="N228"/>
    </row>
    <row r="229" spans="1:14" s="240" customFormat="1" ht="15" customHeight="1" x14ac:dyDescent="0.25">
      <c r="A229" s="475">
        <v>5</v>
      </c>
      <c r="B229" s="489" t="str">
        <f>VLOOKUP(A229,'Hiperlinks - refugo'!$B$11:$C$29,2,0)</f>
        <v>PIU Arco Jurubatuba</v>
      </c>
      <c r="C229" s="480"/>
      <c r="D229" s="480">
        <v>5</v>
      </c>
      <c r="E229" s="489" t="str">
        <f>VLOOKUP(D229,'Hiperlinks - refugo'!$B$34:$C$47,2,0)</f>
        <v>Discussão Pública</v>
      </c>
      <c r="F229" s="480"/>
      <c r="G229" s="480"/>
      <c r="H229" s="515" t="s">
        <v>1023</v>
      </c>
      <c r="I229" s="1070" t="s">
        <v>1022</v>
      </c>
      <c r="J229" s="483">
        <v>3</v>
      </c>
      <c r="K229" s="490" t="str">
        <f>VLOOKUP(J229,'Hiperlinks - refugo'!$B$2:$C$9,2,0)</f>
        <v>Consulta Minuta</v>
      </c>
      <c r="L229" s="513" t="s">
        <v>1157</v>
      </c>
      <c r="M229" s="514">
        <f t="shared" si="6"/>
        <v>43271</v>
      </c>
      <c r="N229"/>
    </row>
    <row r="230" spans="1:14" s="240" customFormat="1" ht="15" customHeight="1" x14ac:dyDescent="0.25">
      <c r="A230" s="475">
        <v>5</v>
      </c>
      <c r="B230" s="489" t="str">
        <f>VLOOKUP(A230,'Hiperlinks - refugo'!$B$11:$C$29,2,0)</f>
        <v>PIU Arco Jurubatuba</v>
      </c>
      <c r="C230" s="480"/>
      <c r="D230" s="480">
        <v>5</v>
      </c>
      <c r="E230" s="489" t="str">
        <f>VLOOKUP(D230,'Hiperlinks - refugo'!$B$34:$C$47,2,0)</f>
        <v>Discussão Pública</v>
      </c>
      <c r="F230" s="480"/>
      <c r="G230" s="480"/>
      <c r="H230" s="492" t="s">
        <v>1024</v>
      </c>
      <c r="I230" s="1071" t="s">
        <v>1024</v>
      </c>
      <c r="J230" s="483">
        <v>3</v>
      </c>
      <c r="K230" s="490" t="str">
        <f>VLOOKUP(J230,'Hiperlinks - refugo'!$B$2:$C$9,2,0)</f>
        <v>Consulta Minuta</v>
      </c>
      <c r="L230" s="513" t="s">
        <v>1157</v>
      </c>
      <c r="M230" s="514">
        <f t="shared" si="6"/>
        <v>43271</v>
      </c>
      <c r="N230"/>
    </row>
    <row r="231" spans="1:14" s="240" customFormat="1" ht="15" customHeight="1" x14ac:dyDescent="0.25">
      <c r="A231" s="475">
        <v>5</v>
      </c>
      <c r="B231" s="489" t="str">
        <f>VLOOKUP(A231,'Hiperlinks - refugo'!$B$11:$C$29,2,0)</f>
        <v>PIU Arco Jurubatuba</v>
      </c>
      <c r="C231" s="480"/>
      <c r="D231" s="480">
        <v>5</v>
      </c>
      <c r="E231" s="489" t="str">
        <f>VLOOKUP(D231,'Hiperlinks - refugo'!$B$34:$C$47,2,0)</f>
        <v>Discussão Pública</v>
      </c>
      <c r="F231" s="480"/>
      <c r="G231" s="480"/>
      <c r="H231" s="492" t="s">
        <v>1025</v>
      </c>
      <c r="I231" s="1071" t="s">
        <v>1025</v>
      </c>
      <c r="J231" s="483">
        <v>3</v>
      </c>
      <c r="K231" s="490" t="str">
        <f>VLOOKUP(J231,'Hiperlinks - refugo'!$B$2:$C$9,2,0)</f>
        <v>Consulta Minuta</v>
      </c>
      <c r="L231" s="513" t="s">
        <v>1157</v>
      </c>
      <c r="M231" s="514">
        <f t="shared" si="6"/>
        <v>43271</v>
      </c>
      <c r="N231"/>
    </row>
    <row r="232" spans="1:14" s="240" customFormat="1" ht="15" customHeight="1" x14ac:dyDescent="0.25">
      <c r="A232" s="475">
        <v>5</v>
      </c>
      <c r="B232" s="489" t="str">
        <f>VLOOKUP(A232,'Hiperlinks - refugo'!$B$11:$C$29,2,0)</f>
        <v>PIU Arco Jurubatuba</v>
      </c>
      <c r="C232" s="480"/>
      <c r="D232" s="480">
        <v>5</v>
      </c>
      <c r="E232" s="489" t="str">
        <f>VLOOKUP(D232,'Hiperlinks - refugo'!$B$34:$C$47,2,0)</f>
        <v>Discussão Pública</v>
      </c>
      <c r="F232" s="480"/>
      <c r="G232" s="480"/>
      <c r="H232" s="492" t="s">
        <v>1026</v>
      </c>
      <c r="I232" s="1071" t="s">
        <v>1026</v>
      </c>
      <c r="J232" s="483">
        <v>3</v>
      </c>
      <c r="K232" s="490" t="str">
        <f>VLOOKUP(J232,'Hiperlinks - refugo'!$B$2:$C$9,2,0)</f>
        <v>Consulta Minuta</v>
      </c>
      <c r="L232" s="513" t="s">
        <v>1157</v>
      </c>
      <c r="M232" s="514">
        <f t="shared" si="6"/>
        <v>43271</v>
      </c>
      <c r="N232"/>
    </row>
    <row r="233" spans="1:14" s="240" customFormat="1" ht="15" customHeight="1" x14ac:dyDescent="0.25">
      <c r="A233" s="475">
        <v>5</v>
      </c>
      <c r="B233" s="489" t="str">
        <f>VLOOKUP(A233,'Hiperlinks - refugo'!$B$11:$C$29,2,0)</f>
        <v>PIU Arco Jurubatuba</v>
      </c>
      <c r="C233" s="480"/>
      <c r="D233" s="480">
        <v>5</v>
      </c>
      <c r="E233" s="489" t="str">
        <f>VLOOKUP(D233,'Hiperlinks - refugo'!$B$34:$C$47,2,0)</f>
        <v>Discussão Pública</v>
      </c>
      <c r="F233" s="480"/>
      <c r="G233" s="480"/>
      <c r="H233" s="492" t="s">
        <v>1027</v>
      </c>
      <c r="I233" s="1071" t="s">
        <v>1027</v>
      </c>
      <c r="J233" s="483">
        <v>3</v>
      </c>
      <c r="K233" s="490" t="str">
        <f>VLOOKUP(J233,'Hiperlinks - refugo'!$B$2:$C$9,2,0)</f>
        <v>Consulta Minuta</v>
      </c>
      <c r="L233" s="513" t="s">
        <v>1157</v>
      </c>
      <c r="M233" s="514">
        <f t="shared" si="6"/>
        <v>43271</v>
      </c>
      <c r="N233"/>
    </row>
    <row r="234" spans="1:14" s="240" customFormat="1" ht="15" customHeight="1" x14ac:dyDescent="0.25">
      <c r="A234" s="475">
        <v>5</v>
      </c>
      <c r="B234" s="489" t="str">
        <f>VLOOKUP(A234,'Hiperlinks - refugo'!$B$11:$C$29,2,0)</f>
        <v>PIU Arco Jurubatuba</v>
      </c>
      <c r="C234" s="480"/>
      <c r="D234" s="480">
        <v>5</v>
      </c>
      <c r="E234" s="489" t="str">
        <f>VLOOKUP(D234,'Hiperlinks - refugo'!$B$34:$C$47,2,0)</f>
        <v>Discussão Pública</v>
      </c>
      <c r="F234" s="480"/>
      <c r="G234" s="480"/>
      <c r="H234" s="492" t="s">
        <v>1028</v>
      </c>
      <c r="I234" s="1071" t="s">
        <v>1028</v>
      </c>
      <c r="J234" s="483">
        <v>3</v>
      </c>
      <c r="K234" s="490" t="str">
        <f>VLOOKUP(J234,'Hiperlinks - refugo'!$B$2:$C$9,2,0)</f>
        <v>Consulta Minuta</v>
      </c>
      <c r="L234" s="513" t="s">
        <v>1157</v>
      </c>
      <c r="M234" s="514">
        <f t="shared" si="6"/>
        <v>43271</v>
      </c>
      <c r="N234"/>
    </row>
    <row r="235" spans="1:14" ht="15" customHeight="1" x14ac:dyDescent="0.25">
      <c r="A235" s="475">
        <v>5</v>
      </c>
      <c r="B235" s="489" t="str">
        <f>VLOOKUP(A235,'Hiperlinks - refugo'!$B$11:$C$29,2,0)</f>
        <v>PIU Arco Jurubatuba</v>
      </c>
      <c r="C235" s="480"/>
      <c r="D235" s="480">
        <v>5</v>
      </c>
      <c r="E235" s="489" t="str">
        <f>VLOOKUP(D235,'Hiperlinks - refugo'!$B$34:$C$47,2,0)</f>
        <v>Discussão Pública</v>
      </c>
      <c r="F235" s="480"/>
      <c r="G235" s="480"/>
      <c r="H235" s="492" t="s">
        <v>1029</v>
      </c>
      <c r="I235" s="1071" t="s">
        <v>1029</v>
      </c>
      <c r="J235" s="483">
        <v>3</v>
      </c>
      <c r="K235" s="490" t="str">
        <f>VLOOKUP(J235,'Hiperlinks - refugo'!$B$2:$C$9,2,0)</f>
        <v>Consulta Minuta</v>
      </c>
      <c r="L235" s="513" t="s">
        <v>1157</v>
      </c>
      <c r="M235" s="514">
        <f t="shared" si="6"/>
        <v>43271</v>
      </c>
    </row>
    <row r="236" spans="1:14" ht="15" customHeight="1" x14ac:dyDescent="0.25">
      <c r="A236" s="475">
        <v>5</v>
      </c>
      <c r="B236" s="489" t="str">
        <f>VLOOKUP(A236,'Hiperlinks - refugo'!$B$11:$C$29,2,0)</f>
        <v>PIU Arco Jurubatuba</v>
      </c>
      <c r="C236" s="480"/>
      <c r="D236" s="480">
        <v>5</v>
      </c>
      <c r="E236" s="489" t="str">
        <f>VLOOKUP(D236,'Hiperlinks - refugo'!$B$34:$C$47,2,0)</f>
        <v>Discussão Pública</v>
      </c>
      <c r="F236" s="480"/>
      <c r="G236" s="480"/>
      <c r="H236" s="492" t="s">
        <v>1030</v>
      </c>
      <c r="I236" s="1071" t="s">
        <v>1030</v>
      </c>
      <c r="J236" s="483">
        <v>3</v>
      </c>
      <c r="K236" s="490" t="str">
        <f>VLOOKUP(J236,'Hiperlinks - refugo'!$B$2:$C$9,2,0)</f>
        <v>Consulta Minuta</v>
      </c>
      <c r="L236" s="513" t="s">
        <v>1157</v>
      </c>
      <c r="M236" s="514">
        <f t="shared" si="6"/>
        <v>43271</v>
      </c>
    </row>
    <row r="237" spans="1:14" ht="15" customHeight="1" x14ac:dyDescent="0.25">
      <c r="A237" s="475">
        <v>5</v>
      </c>
      <c r="B237" s="489" t="str">
        <f>VLOOKUP(A237,'Hiperlinks - refugo'!$B$11:$C$29,2,0)</f>
        <v>PIU Arco Jurubatuba</v>
      </c>
      <c r="C237" s="480"/>
      <c r="D237" s="480">
        <v>5</v>
      </c>
      <c r="E237" s="489" t="str">
        <f>VLOOKUP(D237,'Hiperlinks - refugo'!$B$34:$C$47,2,0)</f>
        <v>Discussão Pública</v>
      </c>
      <c r="F237" s="480"/>
      <c r="G237" s="480"/>
      <c r="H237" s="515" t="s">
        <v>1032</v>
      </c>
      <c r="I237" s="1066" t="s">
        <v>1031</v>
      </c>
      <c r="J237" s="483">
        <v>3</v>
      </c>
      <c r="K237" s="490" t="str">
        <f>VLOOKUP(J237,'Hiperlinks - refugo'!$B$2:$C$9,2,0)</f>
        <v>Consulta Minuta</v>
      </c>
      <c r="L237" s="513" t="s">
        <v>1157</v>
      </c>
      <c r="M237" s="514">
        <f t="shared" si="6"/>
        <v>43271</v>
      </c>
    </row>
    <row r="238" spans="1:14" ht="15" customHeight="1" x14ac:dyDescent="0.25">
      <c r="A238" s="475">
        <v>5</v>
      </c>
      <c r="B238" s="489" t="str">
        <f>VLOOKUP(A238,'Hiperlinks - refugo'!$B$11:$C$29,2,0)</f>
        <v>PIU Arco Jurubatuba</v>
      </c>
      <c r="C238" s="480"/>
      <c r="D238" s="480">
        <v>5</v>
      </c>
      <c r="E238" s="489" t="str">
        <f>VLOOKUP(D238,'Hiperlinks - refugo'!$B$34:$C$47,2,0)</f>
        <v>Discussão Pública</v>
      </c>
      <c r="F238" s="480"/>
      <c r="G238" s="480"/>
      <c r="H238" s="492" t="s">
        <v>1033</v>
      </c>
      <c r="I238" s="1071" t="s">
        <v>1033</v>
      </c>
      <c r="J238" s="483">
        <v>3</v>
      </c>
      <c r="K238" s="490" t="str">
        <f>VLOOKUP(J238,'Hiperlinks - refugo'!$B$2:$C$9,2,0)</f>
        <v>Consulta Minuta</v>
      </c>
      <c r="L238" s="513" t="s">
        <v>1157</v>
      </c>
      <c r="M238" s="514">
        <f t="shared" si="6"/>
        <v>43271</v>
      </c>
    </row>
    <row r="239" spans="1:14" ht="15" customHeight="1" x14ac:dyDescent="0.25">
      <c r="A239" s="475">
        <v>5</v>
      </c>
      <c r="B239" s="489" t="str">
        <f>VLOOKUP(A239,'Hiperlinks - refugo'!$B$11:$C$29,2,0)</f>
        <v>PIU Arco Jurubatuba</v>
      </c>
      <c r="C239" s="480"/>
      <c r="D239" s="480">
        <v>5</v>
      </c>
      <c r="E239" s="489" t="str">
        <f>VLOOKUP(D239,'Hiperlinks - refugo'!$B$34:$C$47,2,0)</f>
        <v>Discussão Pública</v>
      </c>
      <c r="F239" s="480"/>
      <c r="G239" s="480"/>
      <c r="H239" s="492" t="s">
        <v>1034</v>
      </c>
      <c r="I239" s="1071" t="s">
        <v>1034</v>
      </c>
      <c r="J239" s="483">
        <v>3</v>
      </c>
      <c r="K239" s="490" t="str">
        <f>VLOOKUP(J239,'Hiperlinks - refugo'!$B$2:$C$9,2,0)</f>
        <v>Consulta Minuta</v>
      </c>
      <c r="L239" s="513" t="s">
        <v>1157</v>
      </c>
      <c r="M239" s="514">
        <f t="shared" si="6"/>
        <v>43271</v>
      </c>
    </row>
    <row r="240" spans="1:14" ht="15" customHeight="1" x14ac:dyDescent="0.25">
      <c r="A240" s="475">
        <v>5</v>
      </c>
      <c r="B240" s="489" t="str">
        <f>VLOOKUP(A240,'Hiperlinks - refugo'!$B$11:$C$29,2,0)</f>
        <v>PIU Arco Jurubatuba</v>
      </c>
      <c r="C240" s="480"/>
      <c r="D240" s="480">
        <v>5</v>
      </c>
      <c r="E240" s="489" t="str">
        <f>VLOOKUP(D240,'Hiperlinks - refugo'!$B$34:$C$47,2,0)</f>
        <v>Discussão Pública</v>
      </c>
      <c r="F240" s="480"/>
      <c r="G240" s="480"/>
      <c r="H240" s="492" t="s">
        <v>1035</v>
      </c>
      <c r="I240" s="1071" t="s">
        <v>1035</v>
      </c>
      <c r="J240" s="483">
        <v>3</v>
      </c>
      <c r="K240" s="490" t="str">
        <f>VLOOKUP(J240,'Hiperlinks - refugo'!$B$2:$C$9,2,0)</f>
        <v>Consulta Minuta</v>
      </c>
      <c r="L240" s="513" t="s">
        <v>1157</v>
      </c>
      <c r="M240" s="514">
        <f t="shared" si="6"/>
        <v>43271</v>
      </c>
    </row>
    <row r="241" spans="1:14" ht="15" customHeight="1" x14ac:dyDescent="0.25">
      <c r="A241" s="475">
        <v>5</v>
      </c>
      <c r="B241" s="489" t="str">
        <f>VLOOKUP(A241,'Hiperlinks - refugo'!$B$11:$C$29,2,0)</f>
        <v>PIU Arco Jurubatuba</v>
      </c>
      <c r="C241" s="480"/>
      <c r="D241" s="480">
        <v>5</v>
      </c>
      <c r="E241" s="489" t="str">
        <f>VLOOKUP(D241,'Hiperlinks - refugo'!$B$34:$C$47,2,0)</f>
        <v>Discussão Pública</v>
      </c>
      <c r="F241" s="480"/>
      <c r="G241" s="480"/>
      <c r="H241" s="492" t="s">
        <v>1036</v>
      </c>
      <c r="I241" s="1071" t="s">
        <v>1036</v>
      </c>
      <c r="J241" s="483">
        <v>3</v>
      </c>
      <c r="K241" s="490" t="str">
        <f>VLOOKUP(J241,'Hiperlinks - refugo'!$B$2:$C$9,2,0)</f>
        <v>Consulta Minuta</v>
      </c>
      <c r="L241" s="513" t="s">
        <v>1157</v>
      </c>
      <c r="M241" s="514">
        <f t="shared" si="6"/>
        <v>43271</v>
      </c>
    </row>
    <row r="242" spans="1:14" ht="15" customHeight="1" x14ac:dyDescent="0.25">
      <c r="A242" s="475">
        <v>5</v>
      </c>
      <c r="B242" s="489" t="str">
        <f>VLOOKUP(A242,'Hiperlinks - refugo'!$B$11:$C$29,2,0)</f>
        <v>PIU Arco Jurubatuba</v>
      </c>
      <c r="C242" s="480"/>
      <c r="D242" s="480">
        <v>5</v>
      </c>
      <c r="E242" s="489" t="str">
        <f>VLOOKUP(D242,'Hiperlinks - refugo'!$B$34:$C$47,2,0)</f>
        <v>Discussão Pública</v>
      </c>
      <c r="F242" s="480"/>
      <c r="G242" s="480"/>
      <c r="H242" s="492" t="s">
        <v>1037</v>
      </c>
      <c r="I242" s="1071" t="s">
        <v>1037</v>
      </c>
      <c r="J242" s="483">
        <v>3</v>
      </c>
      <c r="K242" s="490" t="str">
        <f>VLOOKUP(J242,'Hiperlinks - refugo'!$B$2:$C$9,2,0)</f>
        <v>Consulta Minuta</v>
      </c>
      <c r="L242" s="513" t="s">
        <v>1157</v>
      </c>
      <c r="M242" s="514">
        <f t="shared" si="6"/>
        <v>43271</v>
      </c>
    </row>
    <row r="243" spans="1:14" ht="15" customHeight="1" x14ac:dyDescent="0.25">
      <c r="A243" s="475">
        <v>5</v>
      </c>
      <c r="B243" s="489" t="str">
        <f>VLOOKUP(A243,'Hiperlinks - refugo'!$B$11:$C$29,2,0)</f>
        <v>PIU Arco Jurubatuba</v>
      </c>
      <c r="C243" s="480"/>
      <c r="D243" s="480">
        <v>5</v>
      </c>
      <c r="E243" s="489" t="str">
        <f>VLOOKUP(D243,'Hiperlinks - refugo'!$B$34:$C$47,2,0)</f>
        <v>Discussão Pública</v>
      </c>
      <c r="F243" s="480"/>
      <c r="G243" s="480"/>
      <c r="H243" s="492" t="s">
        <v>1038</v>
      </c>
      <c r="I243" s="1071" t="s">
        <v>1038</v>
      </c>
      <c r="J243" s="483">
        <v>3</v>
      </c>
      <c r="K243" s="490" t="str">
        <f>VLOOKUP(J243,'Hiperlinks - refugo'!$B$2:$C$9,2,0)</f>
        <v>Consulta Minuta</v>
      </c>
      <c r="L243" s="513" t="s">
        <v>1157</v>
      </c>
      <c r="M243" s="514">
        <f t="shared" si="6"/>
        <v>43271</v>
      </c>
    </row>
    <row r="244" spans="1:14" ht="15" customHeight="1" x14ac:dyDescent="0.25">
      <c r="A244" s="475">
        <v>5</v>
      </c>
      <c r="B244" s="489" t="str">
        <f>VLOOKUP(A244,'Hiperlinks - refugo'!$B$11:$C$29,2,0)</f>
        <v>PIU Arco Jurubatuba</v>
      </c>
      <c r="C244" s="480"/>
      <c r="D244" s="480">
        <v>5</v>
      </c>
      <c r="E244" s="489" t="str">
        <f>VLOOKUP(D244,'Hiperlinks - refugo'!$B$34:$C$47,2,0)</f>
        <v>Discussão Pública</v>
      </c>
      <c r="F244" s="480"/>
      <c r="G244" s="480"/>
      <c r="H244" s="492" t="s">
        <v>1039</v>
      </c>
      <c r="I244" s="1071" t="s">
        <v>1039</v>
      </c>
      <c r="J244" s="483">
        <v>3</v>
      </c>
      <c r="K244" s="490" t="str">
        <f>VLOOKUP(J244,'Hiperlinks - refugo'!$B$2:$C$9,2,0)</f>
        <v>Consulta Minuta</v>
      </c>
      <c r="L244" s="513" t="s">
        <v>1157</v>
      </c>
      <c r="M244" s="514">
        <f t="shared" si="6"/>
        <v>43271</v>
      </c>
    </row>
    <row r="245" spans="1:14" ht="15" customHeight="1" x14ac:dyDescent="0.25">
      <c r="A245" s="475">
        <v>5</v>
      </c>
      <c r="B245" s="489" t="str">
        <f>VLOOKUP(A245,'Hiperlinks - refugo'!$B$11:$C$29,2,0)</f>
        <v>PIU Arco Jurubatuba</v>
      </c>
      <c r="C245" s="480"/>
      <c r="D245" s="480">
        <v>5</v>
      </c>
      <c r="E245" s="489" t="str">
        <f>VLOOKUP(D245,'Hiperlinks - refugo'!$B$34:$C$47,2,0)</f>
        <v>Discussão Pública</v>
      </c>
      <c r="F245" s="480"/>
      <c r="G245" s="480"/>
      <c r="H245" s="515" t="s">
        <v>1288</v>
      </c>
      <c r="I245" s="1066" t="s">
        <v>1040</v>
      </c>
      <c r="J245" s="483">
        <v>3</v>
      </c>
      <c r="K245" s="490" t="str">
        <f>VLOOKUP(J245,'Hiperlinks - refugo'!$B$2:$C$9,2,0)</f>
        <v>Consulta Minuta</v>
      </c>
      <c r="L245" s="513" t="s">
        <v>1157</v>
      </c>
      <c r="M245" s="514">
        <f t="shared" si="6"/>
        <v>43271</v>
      </c>
    </row>
    <row r="246" spans="1:14" ht="15" customHeight="1" x14ac:dyDescent="0.25">
      <c r="A246" s="475">
        <v>5</v>
      </c>
      <c r="B246" s="489" t="str">
        <f>VLOOKUP(A246,'Hiperlinks - refugo'!$B$11:$C$29,2,0)</f>
        <v>PIU Arco Jurubatuba</v>
      </c>
      <c r="C246" s="480">
        <v>89</v>
      </c>
      <c r="D246" s="480">
        <v>5</v>
      </c>
      <c r="E246" s="489" t="str">
        <f>VLOOKUP(D246,'Hiperlinks - refugo'!$B$34:$C$47,2,0)</f>
        <v>Discussão Pública</v>
      </c>
      <c r="F246" s="480" t="s">
        <v>757</v>
      </c>
      <c r="G246" s="480" t="s">
        <v>1408</v>
      </c>
      <c r="H246" s="515" t="s">
        <v>221</v>
      </c>
      <c r="I246" s="1068" t="s">
        <v>1663</v>
      </c>
      <c r="J246" s="483">
        <v>4</v>
      </c>
      <c r="K246" s="490" t="str">
        <f>VLOOKUP(J246,'Hiperlinks - refugo'!$B$2:$C$9,2,0)</f>
        <v>Audiência Pública</v>
      </c>
      <c r="L246" s="513" t="s">
        <v>1047</v>
      </c>
      <c r="M246" s="514">
        <v>43293</v>
      </c>
    </row>
    <row r="247" spans="1:14" ht="15" customHeight="1" x14ac:dyDescent="0.25">
      <c r="A247" s="475">
        <v>5</v>
      </c>
      <c r="B247" s="489" t="str">
        <f>VLOOKUP(A247,'Hiperlinks - refugo'!$B$11:$C$29,2,0)</f>
        <v>PIU Arco Jurubatuba</v>
      </c>
      <c r="C247" s="480"/>
      <c r="D247" s="480">
        <v>5</v>
      </c>
      <c r="E247" s="489" t="str">
        <f>VLOOKUP(D247,'Hiperlinks - refugo'!$B$34:$C$47,2,0)</f>
        <v>Discussão Pública</v>
      </c>
      <c r="F247" s="480"/>
      <c r="G247" s="480"/>
      <c r="H247" s="515" t="s">
        <v>1289</v>
      </c>
      <c r="I247" s="1066" t="s">
        <v>564</v>
      </c>
      <c r="J247" s="483">
        <v>4</v>
      </c>
      <c r="K247" s="490" t="str">
        <f>VLOOKUP(J247,'Hiperlinks - refugo'!$B$2:$C$9,2,0)</f>
        <v>Audiência Pública</v>
      </c>
      <c r="L247" s="513" t="s">
        <v>1157</v>
      </c>
      <c r="M247" s="514">
        <f t="shared" ref="M247:M260" si="7">$M$2</f>
        <v>43271</v>
      </c>
    </row>
    <row r="248" spans="1:14" ht="15" customHeight="1" x14ac:dyDescent="0.25">
      <c r="A248" s="475">
        <v>5</v>
      </c>
      <c r="B248" s="489" t="str">
        <f>VLOOKUP(A248,'Hiperlinks - refugo'!$B$11:$C$29,2,0)</f>
        <v>PIU Arco Jurubatuba</v>
      </c>
      <c r="C248" s="480"/>
      <c r="D248" s="480">
        <v>5</v>
      </c>
      <c r="E248" s="489" t="str">
        <f>VLOOKUP(D248,'Hiperlinks - refugo'!$B$34:$C$47,2,0)</f>
        <v>Discussão Pública</v>
      </c>
      <c r="F248" s="480"/>
      <c r="G248" s="480"/>
      <c r="H248" s="515" t="s">
        <v>1290</v>
      </c>
      <c r="I248" s="1066" t="s">
        <v>566</v>
      </c>
      <c r="J248" s="483">
        <v>4</v>
      </c>
      <c r="K248" s="490" t="str">
        <f>VLOOKUP(J248,'Hiperlinks - refugo'!$B$2:$C$9,2,0)</f>
        <v>Audiência Pública</v>
      </c>
      <c r="L248" s="513" t="s">
        <v>1157</v>
      </c>
      <c r="M248" s="514">
        <f t="shared" si="7"/>
        <v>43271</v>
      </c>
    </row>
    <row r="249" spans="1:14" ht="15" customHeight="1" x14ac:dyDescent="0.25">
      <c r="A249" s="475">
        <v>5</v>
      </c>
      <c r="B249" s="489" t="str">
        <f>VLOOKUP(A249,'Hiperlinks - refugo'!$B$11:$C$29,2,0)</f>
        <v>PIU Arco Jurubatuba</v>
      </c>
      <c r="C249" s="480"/>
      <c r="D249" s="480">
        <v>5</v>
      </c>
      <c r="E249" s="489" t="str">
        <f>VLOOKUP(D249,'Hiperlinks - refugo'!$B$34:$C$47,2,0)</f>
        <v>Discussão Pública</v>
      </c>
      <c r="F249" s="480"/>
      <c r="G249" s="480"/>
      <c r="H249" s="515" t="s">
        <v>1291</v>
      </c>
      <c r="I249" s="1066" t="s">
        <v>567</v>
      </c>
      <c r="J249" s="483">
        <v>4</v>
      </c>
      <c r="K249" s="490" t="str">
        <f>VLOOKUP(J249,'Hiperlinks - refugo'!$B$2:$C$9,2,0)</f>
        <v>Audiência Pública</v>
      </c>
      <c r="L249" s="513" t="s">
        <v>1157</v>
      </c>
      <c r="M249" s="514">
        <f t="shared" si="7"/>
        <v>43271</v>
      </c>
      <c r="N249" s="322"/>
    </row>
    <row r="250" spans="1:14" ht="15" customHeight="1" x14ac:dyDescent="0.25">
      <c r="A250" s="475">
        <v>5</v>
      </c>
      <c r="B250" s="489" t="str">
        <f>VLOOKUP(A250,'Hiperlinks - refugo'!$B$11:$C$29,2,0)</f>
        <v>PIU Arco Jurubatuba</v>
      </c>
      <c r="C250" s="480"/>
      <c r="D250" s="480">
        <v>5</v>
      </c>
      <c r="E250" s="489" t="str">
        <f>VLOOKUP(D250,'Hiperlinks - refugo'!$B$34:$C$47,2,0)</f>
        <v>Discussão Pública</v>
      </c>
      <c r="F250" s="480"/>
      <c r="G250" s="480"/>
      <c r="H250" s="515" t="s">
        <v>1292</v>
      </c>
      <c r="I250" s="1066" t="s">
        <v>568</v>
      </c>
      <c r="J250" s="483">
        <v>4</v>
      </c>
      <c r="K250" s="490" t="str">
        <f>VLOOKUP(J250,'Hiperlinks - refugo'!$B$2:$C$9,2,0)</f>
        <v>Audiência Pública</v>
      </c>
      <c r="L250" s="513" t="s">
        <v>1157</v>
      </c>
      <c r="M250" s="514">
        <f t="shared" si="7"/>
        <v>43271</v>
      </c>
    </row>
    <row r="251" spans="1:14" ht="15" customHeight="1" x14ac:dyDescent="0.25">
      <c r="A251" s="475">
        <v>5</v>
      </c>
      <c r="B251" s="489" t="str">
        <f>VLOOKUP(A251,'Hiperlinks - refugo'!$B$11:$C$29,2,0)</f>
        <v>PIU Arco Jurubatuba</v>
      </c>
      <c r="C251" s="480"/>
      <c r="D251" s="480">
        <v>5</v>
      </c>
      <c r="E251" s="489" t="str">
        <f>VLOOKUP(D251,'Hiperlinks - refugo'!$B$34:$C$47,2,0)</f>
        <v>Discussão Pública</v>
      </c>
      <c r="F251" s="480"/>
      <c r="G251" s="480"/>
      <c r="H251" s="515" t="s">
        <v>1293</v>
      </c>
      <c r="I251" s="1066" t="s">
        <v>569</v>
      </c>
      <c r="J251" s="483">
        <v>4</v>
      </c>
      <c r="K251" s="490" t="str">
        <f>VLOOKUP(J251,'Hiperlinks - refugo'!$B$2:$C$9,2,0)</f>
        <v>Audiência Pública</v>
      </c>
      <c r="L251" s="513" t="s">
        <v>1157</v>
      </c>
      <c r="M251" s="514">
        <f t="shared" si="7"/>
        <v>43271</v>
      </c>
    </row>
    <row r="252" spans="1:14" ht="15" customHeight="1" x14ac:dyDescent="0.25">
      <c r="A252" s="475">
        <v>5</v>
      </c>
      <c r="B252" s="489" t="str">
        <f>VLOOKUP(A252,'Hiperlinks - refugo'!$B$11:$C$29,2,0)</f>
        <v>PIU Arco Jurubatuba</v>
      </c>
      <c r="C252" s="480"/>
      <c r="D252" s="480">
        <v>5</v>
      </c>
      <c r="E252" s="489" t="str">
        <f>VLOOKUP(D252,'Hiperlinks - refugo'!$B$34:$C$47,2,0)</f>
        <v>Discussão Pública</v>
      </c>
      <c r="F252" s="480"/>
      <c r="G252" s="480"/>
      <c r="H252" s="515" t="s">
        <v>1294</v>
      </c>
      <c r="I252" s="1066" t="s">
        <v>570</v>
      </c>
      <c r="J252" s="483">
        <v>4</v>
      </c>
      <c r="K252" s="490" t="str">
        <f>VLOOKUP(J252,'Hiperlinks - refugo'!$B$2:$C$9,2,0)</f>
        <v>Audiência Pública</v>
      </c>
      <c r="L252" s="513" t="s">
        <v>1157</v>
      </c>
      <c r="M252" s="514">
        <f t="shared" si="7"/>
        <v>43271</v>
      </c>
    </row>
    <row r="253" spans="1:14" ht="15" customHeight="1" x14ac:dyDescent="0.25">
      <c r="A253" s="475">
        <v>5</v>
      </c>
      <c r="B253" s="489" t="str">
        <f>VLOOKUP(A253,'Hiperlinks - refugo'!$B$11:$C$29,2,0)</f>
        <v>PIU Arco Jurubatuba</v>
      </c>
      <c r="C253" s="480"/>
      <c r="D253" s="480">
        <v>5</v>
      </c>
      <c r="E253" s="489" t="str">
        <f>VLOOKUP(D253,'Hiperlinks - refugo'!$B$34:$C$47,2,0)</f>
        <v>Discussão Pública</v>
      </c>
      <c r="F253" s="480"/>
      <c r="G253" s="480"/>
      <c r="H253" s="515" t="s">
        <v>1297</v>
      </c>
      <c r="I253" s="1066" t="s">
        <v>571</v>
      </c>
      <c r="J253" s="483">
        <v>4</v>
      </c>
      <c r="K253" s="490" t="str">
        <f>VLOOKUP(J253,'Hiperlinks - refugo'!$B$2:$C$9,2,0)</f>
        <v>Audiência Pública</v>
      </c>
      <c r="L253" s="513" t="s">
        <v>1157</v>
      </c>
      <c r="M253" s="514">
        <f t="shared" si="7"/>
        <v>43271</v>
      </c>
    </row>
    <row r="254" spans="1:14" ht="15" customHeight="1" x14ac:dyDescent="0.25">
      <c r="A254" s="475">
        <v>5</v>
      </c>
      <c r="B254" s="489" t="str">
        <f>VLOOKUP(A254,'Hiperlinks - refugo'!$B$11:$C$29,2,0)</f>
        <v>PIU Arco Jurubatuba</v>
      </c>
      <c r="C254" s="480"/>
      <c r="D254" s="480">
        <v>5</v>
      </c>
      <c r="E254" s="489" t="str">
        <f>VLOOKUP(D254,'Hiperlinks - refugo'!$B$34:$C$47,2,0)</f>
        <v>Discussão Pública</v>
      </c>
      <c r="F254" s="480"/>
      <c r="G254" s="480"/>
      <c r="H254" s="515" t="s">
        <v>1298</v>
      </c>
      <c r="I254" s="1066" t="s">
        <v>572</v>
      </c>
      <c r="J254" s="483">
        <v>4</v>
      </c>
      <c r="K254" s="490" t="str">
        <f>VLOOKUP(J254,'Hiperlinks - refugo'!$B$2:$C$9,2,0)</f>
        <v>Audiência Pública</v>
      </c>
      <c r="L254" s="513" t="s">
        <v>1157</v>
      </c>
      <c r="M254" s="514">
        <f t="shared" si="7"/>
        <v>43271</v>
      </c>
    </row>
    <row r="255" spans="1:14" ht="15" customHeight="1" x14ac:dyDescent="0.25">
      <c r="A255" s="485">
        <v>5</v>
      </c>
      <c r="B255" s="492" t="str">
        <f>VLOOKUP(A255,'Hiperlinks - refugo'!$B$11:$C$29,2,0)</f>
        <v>PIU Arco Jurubatuba</v>
      </c>
      <c r="C255" s="486"/>
      <c r="D255" s="486">
        <v>5</v>
      </c>
      <c r="E255" s="489" t="str">
        <f>VLOOKUP(D255,'Hiperlinks - refugo'!$B$34:$C$47,2,0)</f>
        <v>Discussão Pública</v>
      </c>
      <c r="F255" s="486"/>
      <c r="G255" s="486"/>
      <c r="H255" s="492" t="s">
        <v>1295</v>
      </c>
      <c r="I255" s="1071" t="s">
        <v>1296</v>
      </c>
      <c r="J255" s="488">
        <v>4</v>
      </c>
      <c r="K255" s="490" t="str">
        <f>VLOOKUP(J255,'Hiperlinks - refugo'!$B$2:$C$9,2,0)</f>
        <v>Audiência Pública</v>
      </c>
      <c r="L255" s="513" t="s">
        <v>1157</v>
      </c>
      <c r="M255" s="514">
        <f t="shared" si="7"/>
        <v>43271</v>
      </c>
    </row>
    <row r="256" spans="1:14" ht="15" customHeight="1" x14ac:dyDescent="0.25">
      <c r="A256" s="485">
        <v>5</v>
      </c>
      <c r="B256" s="492" t="str">
        <f>VLOOKUP(A256,'Hiperlinks - refugo'!$B$11:$C$29,2,0)</f>
        <v>PIU Arco Jurubatuba</v>
      </c>
      <c r="C256" s="486"/>
      <c r="D256" s="486">
        <v>5</v>
      </c>
      <c r="E256" s="489" t="str">
        <f>VLOOKUP(D256,'Hiperlinks - refugo'!$B$34:$C$47,2,0)</f>
        <v>Discussão Pública</v>
      </c>
      <c r="F256" s="486"/>
      <c r="G256" s="486"/>
      <c r="H256" s="492" t="s">
        <v>1299</v>
      </c>
      <c r="I256" s="1071" t="s">
        <v>1300</v>
      </c>
      <c r="J256" s="488">
        <v>4</v>
      </c>
      <c r="K256" s="490" t="str">
        <f>VLOOKUP(J256,'Hiperlinks - refugo'!$B$2:$C$9,2,0)</f>
        <v>Audiência Pública</v>
      </c>
      <c r="L256" s="513" t="s">
        <v>1157</v>
      </c>
      <c r="M256" s="514">
        <f t="shared" si="7"/>
        <v>43271</v>
      </c>
    </row>
    <row r="257" spans="1:13" ht="15" customHeight="1" x14ac:dyDescent="0.25">
      <c r="A257" s="485">
        <v>5</v>
      </c>
      <c r="B257" s="492" t="str">
        <f>VLOOKUP(A257,'Hiperlinks - refugo'!$B$11:$C$29,2,0)</f>
        <v>PIU Arco Jurubatuba</v>
      </c>
      <c r="C257" s="486"/>
      <c r="D257" s="486">
        <v>5</v>
      </c>
      <c r="E257" s="489" t="str">
        <f>VLOOKUP(D257,'Hiperlinks - refugo'!$B$34:$C$47,2,0)</f>
        <v>Discussão Pública</v>
      </c>
      <c r="F257" s="486"/>
      <c r="G257" s="486"/>
      <c r="H257" s="492" t="s">
        <v>1301</v>
      </c>
      <c r="I257" s="1071" t="s">
        <v>1302</v>
      </c>
      <c r="J257" s="488"/>
      <c r="K257" s="490" t="e">
        <f>VLOOKUP(J257,'Hiperlinks - refugo'!$B$2:$C$9,2,0)</f>
        <v>#N/A</v>
      </c>
      <c r="L257" s="513" t="s">
        <v>1157</v>
      </c>
      <c r="M257" s="514">
        <f t="shared" si="7"/>
        <v>43271</v>
      </c>
    </row>
    <row r="258" spans="1:13" ht="15" customHeight="1" x14ac:dyDescent="0.25">
      <c r="A258" s="485">
        <v>5</v>
      </c>
      <c r="B258" s="492" t="str">
        <f>VLOOKUP(A258,'Hiperlinks - refugo'!$B$11:$C$29,2,0)</f>
        <v>PIU Arco Jurubatuba</v>
      </c>
      <c r="C258" s="486"/>
      <c r="D258" s="486">
        <v>5</v>
      </c>
      <c r="E258" s="489" t="str">
        <f>VLOOKUP(D258,'Hiperlinks - refugo'!$B$34:$C$47,2,0)</f>
        <v>Discussão Pública</v>
      </c>
      <c r="F258" s="486"/>
      <c r="G258" s="486"/>
      <c r="H258" s="492" t="s">
        <v>1305</v>
      </c>
      <c r="I258" s="1071" t="s">
        <v>1303</v>
      </c>
      <c r="J258" s="488">
        <v>1</v>
      </c>
      <c r="K258" s="490" t="str">
        <f>VLOOKUP(J258,'Hiperlinks - refugo'!$B$2:$C$9,2,0)</f>
        <v>Consulta Instâncias</v>
      </c>
      <c r="L258" s="513" t="s">
        <v>1157</v>
      </c>
      <c r="M258" s="514">
        <f t="shared" si="7"/>
        <v>43271</v>
      </c>
    </row>
    <row r="259" spans="1:13" ht="15" customHeight="1" x14ac:dyDescent="0.25">
      <c r="A259" s="487">
        <v>5</v>
      </c>
      <c r="B259" s="493" t="str">
        <f>VLOOKUP(A259,'Hiperlinks - refugo'!$B$11:$C$29,2,0)</f>
        <v>PIU Arco Jurubatuba</v>
      </c>
      <c r="C259" s="488"/>
      <c r="D259" s="488">
        <v>5</v>
      </c>
      <c r="E259" s="489" t="str">
        <f>VLOOKUP(D259,'Hiperlinks - refugo'!$B$34:$C$47,2,0)</f>
        <v>Discussão Pública</v>
      </c>
      <c r="F259" s="488"/>
      <c r="G259" s="488"/>
      <c r="H259" s="493" t="s">
        <v>1304</v>
      </c>
      <c r="I259" s="1071" t="s">
        <v>1306</v>
      </c>
      <c r="J259" s="488">
        <v>5</v>
      </c>
      <c r="K259" s="490" t="str">
        <f>VLOOKUP(J259,'Hiperlinks - refugo'!$B$2:$C$9,2,0)</f>
        <v>Reuniões Bilateriais</v>
      </c>
      <c r="L259" s="513" t="s">
        <v>1157</v>
      </c>
      <c r="M259" s="514">
        <f t="shared" si="7"/>
        <v>43271</v>
      </c>
    </row>
    <row r="260" spans="1:13" ht="15" customHeight="1" x14ac:dyDescent="0.25">
      <c r="A260" s="485">
        <v>5</v>
      </c>
      <c r="B260" s="492" t="str">
        <f>VLOOKUP(A260,'Hiperlinks - refugo'!$B$11:$C$29,2,0)</f>
        <v>PIU Arco Jurubatuba</v>
      </c>
      <c r="C260" s="486"/>
      <c r="D260" s="486">
        <v>5</v>
      </c>
      <c r="E260" s="489" t="str">
        <f>VLOOKUP(D260,'Hiperlinks - refugo'!$B$34:$C$47,2,0)</f>
        <v>Discussão Pública</v>
      </c>
      <c r="F260" s="486"/>
      <c r="G260" s="486"/>
      <c r="H260" s="492" t="s">
        <v>1307</v>
      </c>
      <c r="I260" s="1071" t="s">
        <v>1306</v>
      </c>
      <c r="J260" s="488">
        <v>5</v>
      </c>
      <c r="K260" s="490" t="str">
        <f>VLOOKUP(J260,'Hiperlinks - refugo'!$B$2:$C$9,2,0)</f>
        <v>Reuniões Bilateriais</v>
      </c>
      <c r="L260" s="513" t="s">
        <v>1157</v>
      </c>
      <c r="M260" s="514">
        <f t="shared" si="7"/>
        <v>43271</v>
      </c>
    </row>
    <row r="261" spans="1:13" ht="15" customHeight="1" x14ac:dyDescent="0.25">
      <c r="A261" s="477">
        <v>5</v>
      </c>
      <c r="B261" s="494" t="str">
        <f>VLOOKUP(A261,'Hiperlinks - refugo'!$B$11:$C$29,2,0)</f>
        <v>PIU Arco Jurubatuba</v>
      </c>
      <c r="C261" s="481">
        <v>89</v>
      </c>
      <c r="D261" s="481">
        <v>5</v>
      </c>
      <c r="E261" s="489" t="str">
        <f>VLOOKUP(D261,'Hiperlinks - refugo'!$B$34:$C$47,2,0)</f>
        <v>Discussão Pública</v>
      </c>
      <c r="F261" s="481" t="s">
        <v>757</v>
      </c>
      <c r="G261" s="481" t="s">
        <v>1408</v>
      </c>
      <c r="H261" s="494" t="s">
        <v>221</v>
      </c>
      <c r="I261" s="1068" t="s">
        <v>1664</v>
      </c>
      <c r="J261" s="496">
        <v>4</v>
      </c>
      <c r="K261" s="490" t="str">
        <f>VLOOKUP(J261,'Hiperlinks - refugo'!$B$2:$C$9,2,0)</f>
        <v>Audiência Pública</v>
      </c>
      <c r="L261" s="520" t="s">
        <v>1047</v>
      </c>
      <c r="M261" s="514">
        <v>43293</v>
      </c>
    </row>
    <row r="262" spans="1:13" ht="15" customHeight="1" x14ac:dyDescent="0.25">
      <c r="A262" s="477">
        <v>5</v>
      </c>
      <c r="B262" s="494" t="str">
        <f>VLOOKUP(A262,'Hiperlinks - refugo'!$B$11:$C$29,2,0)</f>
        <v>PIU Arco Jurubatuba</v>
      </c>
      <c r="D262" s="481">
        <v>5</v>
      </c>
      <c r="E262" s="489" t="str">
        <f>VLOOKUP(D262,'Hiperlinks - refugo'!$B$34:$C$47,2,0)</f>
        <v>Discussão Pública</v>
      </c>
      <c r="F262" s="481" t="s">
        <v>757</v>
      </c>
      <c r="G262" s="481" t="s">
        <v>763</v>
      </c>
      <c r="H262" s="494" t="s">
        <v>1608</v>
      </c>
      <c r="I262" s="1074" t="s">
        <v>1607</v>
      </c>
      <c r="J262" s="496">
        <v>1</v>
      </c>
      <c r="K262" s="490" t="str">
        <f>VLOOKUP(J262,'Hiperlinks - refugo'!$B$2:$C$9,2,0)</f>
        <v>Consulta Instâncias</v>
      </c>
      <c r="L262" s="721" t="s">
        <v>166</v>
      </c>
      <c r="M262" s="514">
        <v>43280</v>
      </c>
    </row>
    <row r="263" spans="1:13" ht="15" customHeight="1" x14ac:dyDescent="0.25">
      <c r="A263" s="477">
        <v>5</v>
      </c>
      <c r="B263" s="494" t="str">
        <f>VLOOKUP(A263,'Hiperlinks - refugo'!$B$11:$C$29,2,0)</f>
        <v>PIU Arco Jurubatuba</v>
      </c>
      <c r="D263" s="481">
        <v>5</v>
      </c>
      <c r="E263" s="489" t="str">
        <f>VLOOKUP(D263,'Hiperlinks - refugo'!$B$34:$C$47,2,0)</f>
        <v>Discussão Pública</v>
      </c>
      <c r="F263" s="481" t="s">
        <v>757</v>
      </c>
      <c r="G263" s="481" t="s">
        <v>1408</v>
      </c>
      <c r="H263" s="494" t="s">
        <v>1609</v>
      </c>
      <c r="I263" s="1068" t="s">
        <v>1665</v>
      </c>
      <c r="J263" s="496">
        <v>1</v>
      </c>
      <c r="K263" s="490" t="str">
        <f>VLOOKUP(J263,'Hiperlinks - refugo'!$B$2:$C$9,2,0)</f>
        <v>Consulta Instâncias</v>
      </c>
      <c r="L263" s="721" t="s">
        <v>166</v>
      </c>
      <c r="M263" s="514">
        <v>43293</v>
      </c>
    </row>
    <row r="264" spans="1:13" ht="15" customHeight="1" x14ac:dyDescent="0.25">
      <c r="A264" s="477">
        <v>5</v>
      </c>
      <c r="B264" s="494" t="str">
        <f>VLOOKUP(A264,'Hiperlinks - refugo'!$B$11:$C$29,2,0)</f>
        <v>PIU Arco Jurubatuba</v>
      </c>
      <c r="D264" s="481">
        <v>5</v>
      </c>
      <c r="E264" s="489" t="str">
        <f>VLOOKUP(D264,'Hiperlinks - refugo'!$B$34:$C$47,2,0)</f>
        <v>Discussão Pública</v>
      </c>
      <c r="F264" s="481" t="s">
        <v>757</v>
      </c>
      <c r="G264" s="481" t="s">
        <v>763</v>
      </c>
      <c r="H264" s="494" t="s">
        <v>1611</v>
      </c>
      <c r="I264" s="1074" t="s">
        <v>1612</v>
      </c>
      <c r="J264" s="496">
        <v>1</v>
      </c>
      <c r="K264" s="490" t="str">
        <f>VLOOKUP(J264,'Hiperlinks - refugo'!$B$2:$C$9,2,0)</f>
        <v>Consulta Instâncias</v>
      </c>
      <c r="L264" s="721" t="s">
        <v>166</v>
      </c>
      <c r="M264" s="514">
        <v>43280</v>
      </c>
    </row>
    <row r="265" spans="1:13" ht="15" customHeight="1" x14ac:dyDescent="0.25">
      <c r="A265" s="477">
        <v>5</v>
      </c>
      <c r="B265" s="494" t="str">
        <f>VLOOKUP(A265,'Hiperlinks - refugo'!$B$11:$C$29,2,0)</f>
        <v>PIU Arco Jurubatuba</v>
      </c>
      <c r="D265" s="481">
        <v>5</v>
      </c>
      <c r="E265" s="489" t="str">
        <f>VLOOKUP(D265,'Hiperlinks - refugo'!$B$34:$C$47,2,0)</f>
        <v>Discussão Pública</v>
      </c>
      <c r="F265" s="481" t="s">
        <v>757</v>
      </c>
      <c r="G265" s="481" t="s">
        <v>1408</v>
      </c>
      <c r="H265" s="494" t="s">
        <v>1613</v>
      </c>
      <c r="I265" s="1068" t="s">
        <v>1666</v>
      </c>
      <c r="J265" s="496">
        <v>1</v>
      </c>
      <c r="K265" s="490" t="str">
        <f>VLOOKUP(J265,'Hiperlinks - refugo'!$B$2:$C$9,2,0)</f>
        <v>Consulta Instâncias</v>
      </c>
      <c r="L265" s="721" t="s">
        <v>1391</v>
      </c>
      <c r="M265" s="514">
        <v>43293</v>
      </c>
    </row>
    <row r="266" spans="1:13" ht="15" customHeight="1" x14ac:dyDescent="0.25">
      <c r="A266" s="477">
        <v>5</v>
      </c>
      <c r="B266" s="494" t="str">
        <f>VLOOKUP(A266,'Hiperlinks - refugo'!$B$11:$C$29,2,0)</f>
        <v>PIU Arco Jurubatuba</v>
      </c>
      <c r="D266" s="481">
        <v>7</v>
      </c>
      <c r="E266" s="489" t="str">
        <f>VLOOKUP(D266,'Hiperlinks - refugo'!$B$34:$C$47,2,0)</f>
        <v>Encaminhamento Jurídico</v>
      </c>
      <c r="F266" s="481" t="s">
        <v>757</v>
      </c>
      <c r="G266" s="481" t="s">
        <v>1408</v>
      </c>
      <c r="H266" s="494" t="s">
        <v>114</v>
      </c>
      <c r="I266" s="1068" t="s">
        <v>1667</v>
      </c>
      <c r="J266" s="496" t="s">
        <v>145</v>
      </c>
      <c r="K266" s="490" t="e">
        <f>VLOOKUP(J266,'Hiperlinks - refugo'!$B$2:$C$9,2,0)</f>
        <v>#N/A</v>
      </c>
      <c r="L266" s="520" t="s">
        <v>1047</v>
      </c>
      <c r="M266" s="514">
        <v>43293</v>
      </c>
    </row>
    <row r="267" spans="1:13" ht="15" customHeight="1" x14ac:dyDescent="0.25">
      <c r="A267" s="477">
        <v>5</v>
      </c>
      <c r="B267" s="494" t="str">
        <f>VLOOKUP(A267,'Hiperlinks - refugo'!$B$11:$C$29,2,0)</f>
        <v>PIU Arco Jurubatuba</v>
      </c>
      <c r="C267" s="481">
        <v>121</v>
      </c>
      <c r="D267" s="481">
        <v>7</v>
      </c>
      <c r="E267" s="489" t="str">
        <f>VLOOKUP(D267,'Hiperlinks - refugo'!$B$34:$C$47,2,0)</f>
        <v>Encaminhamento Jurídico</v>
      </c>
      <c r="F267" s="481" t="s">
        <v>757</v>
      </c>
      <c r="G267" s="481" t="s">
        <v>1408</v>
      </c>
      <c r="H267" s="494" t="s">
        <v>1401</v>
      </c>
      <c r="I267" s="1068" t="s">
        <v>1668</v>
      </c>
      <c r="J267" s="496" t="s">
        <v>145</v>
      </c>
      <c r="K267" s="490" t="e">
        <f>VLOOKUP(J267,'Hiperlinks - refugo'!$B$2:$C$9,2,0)</f>
        <v>#N/A</v>
      </c>
      <c r="L267" s="520" t="s">
        <v>1395</v>
      </c>
      <c r="M267" s="514">
        <v>43293</v>
      </c>
    </row>
    <row r="268" spans="1:13" ht="15" customHeight="1" x14ac:dyDescent="0.25">
      <c r="A268" s="477">
        <v>5</v>
      </c>
      <c r="B268" s="494" t="str">
        <f>VLOOKUP(A268,'Hiperlinks - refugo'!$B$11:$C$29,2,0)</f>
        <v>PIU Arco Jurubatuba</v>
      </c>
      <c r="C268" s="481">
        <v>121</v>
      </c>
      <c r="D268" s="481">
        <v>7</v>
      </c>
      <c r="E268" s="489" t="str">
        <f>VLOOKUP(D268,'Hiperlinks - refugo'!$B$34:$C$47,2,0)</f>
        <v>Encaminhamento Jurídico</v>
      </c>
      <c r="F268" s="481" t="s">
        <v>757</v>
      </c>
      <c r="G268" s="481" t="s">
        <v>1408</v>
      </c>
      <c r="H268" s="494" t="s">
        <v>1404</v>
      </c>
      <c r="I268" s="1068" t="s">
        <v>1669</v>
      </c>
      <c r="J268" s="496" t="s">
        <v>145</v>
      </c>
      <c r="K268" s="490" t="e">
        <f>VLOOKUP(J268,'Hiperlinks - refugo'!$B$2:$C$9,2,0)</f>
        <v>#N/A</v>
      </c>
      <c r="L268" s="520" t="s">
        <v>1395</v>
      </c>
      <c r="M268" s="514">
        <v>43293</v>
      </c>
    </row>
    <row r="269" spans="1:13" ht="15" customHeight="1" x14ac:dyDescent="0.25">
      <c r="A269" s="475">
        <v>5</v>
      </c>
      <c r="B269" s="494" t="str">
        <f>VLOOKUP(A269,'Hiperlinks - refugo'!$B$11:$C$29,2,0)</f>
        <v>PIU Arco Jurubatuba</v>
      </c>
      <c r="C269" s="481" t="s">
        <v>897</v>
      </c>
      <c r="D269" s="480">
        <v>100</v>
      </c>
      <c r="E269" s="489" t="e">
        <f>VLOOKUP(D269,'Hiperlinks - refugo'!$B$34:$C$47,2,0)</f>
        <v>#N/A</v>
      </c>
      <c r="H269" s="515" t="s">
        <v>1382</v>
      </c>
      <c r="I269" s="1067" t="s">
        <v>1385</v>
      </c>
      <c r="J269" s="496" t="s">
        <v>145</v>
      </c>
      <c r="K269" s="490" t="e">
        <f>VLOOKUP(J269,'Hiperlinks - refugo'!$B$2:$C$9,2,0)</f>
        <v>#N/A</v>
      </c>
      <c r="L269" s="699" t="s">
        <v>1157</v>
      </c>
      <c r="M269" s="514">
        <v>43276</v>
      </c>
    </row>
    <row r="270" spans="1:13" ht="15" customHeight="1" x14ac:dyDescent="0.25">
      <c r="A270" s="475">
        <v>7</v>
      </c>
      <c r="B270" s="489" t="str">
        <f>VLOOKUP(A270,'Hiperlinks - refugo'!$B$11:$C$29,2,0)</f>
        <v>PIU Anhembi</v>
      </c>
      <c r="C270" s="480">
        <v>12</v>
      </c>
      <c r="D270" s="480">
        <v>1</v>
      </c>
      <c r="E270" s="489" t="str">
        <f>VLOOKUP(D270,'Hiperlinks - refugo'!$B$34:$C$47,2,0)</f>
        <v>Proposição</v>
      </c>
      <c r="F270" s="480" t="s">
        <v>757</v>
      </c>
      <c r="G270" s="480" t="s">
        <v>1408</v>
      </c>
      <c r="H270" s="515" t="s">
        <v>921</v>
      </c>
      <c r="I270" s="1068" t="s">
        <v>1691</v>
      </c>
      <c r="J270" s="483"/>
      <c r="K270" s="490" t="e">
        <f>VLOOKUP(J270,'Hiperlinks - refugo'!$B$2:$C$9,2,0)</f>
        <v>#N/A</v>
      </c>
      <c r="L270" s="513" t="s">
        <v>1108</v>
      </c>
      <c r="M270" s="514">
        <f>$M$3</f>
        <v>43271</v>
      </c>
    </row>
    <row r="271" spans="1:13" ht="15" customHeight="1" x14ac:dyDescent="0.25">
      <c r="A271" s="485">
        <v>7</v>
      </c>
      <c r="B271" s="492" t="str">
        <f>VLOOKUP(A271,'Hiperlinks - refugo'!$B$11:$C$29,2,0)</f>
        <v>PIU Anhembi</v>
      </c>
      <c r="C271" s="486"/>
      <c r="D271" s="486">
        <v>2</v>
      </c>
      <c r="E271" s="489" t="str">
        <f>VLOOKUP(D271,'Hiperlinks - refugo'!$B$34:$C$47,2,0)</f>
        <v>Consulta Pública Inicial</v>
      </c>
      <c r="F271" s="486"/>
      <c r="G271" s="486"/>
      <c r="H271" s="515" t="s">
        <v>222</v>
      </c>
      <c r="I271" s="1071" t="s">
        <v>1262</v>
      </c>
      <c r="J271" s="488">
        <v>2</v>
      </c>
      <c r="K271" s="490" t="str">
        <f>VLOOKUP(J271,'Hiperlinks - refugo'!$B$2:$C$9,2,0)</f>
        <v>Consulta Caderno</v>
      </c>
      <c r="L271" s="513" t="s">
        <v>1157</v>
      </c>
      <c r="M271" s="514">
        <f>$M$3</f>
        <v>43271</v>
      </c>
    </row>
    <row r="272" spans="1:13" ht="15" customHeight="1" x14ac:dyDescent="0.25">
      <c r="A272" s="475">
        <v>7</v>
      </c>
      <c r="B272" s="489" t="str">
        <f>VLOOKUP(A272,'Hiperlinks - refugo'!$B$11:$C$29,2,0)</f>
        <v>PIU Anhembi</v>
      </c>
      <c r="C272" s="480"/>
      <c r="D272" s="480">
        <v>2</v>
      </c>
      <c r="E272" s="489" t="str">
        <f>VLOOKUP(D272,'Hiperlinks - refugo'!$B$34:$C$47,2,0)</f>
        <v>Consulta Pública Inicial</v>
      </c>
      <c r="F272" s="480"/>
      <c r="G272" s="480"/>
      <c r="H272" s="489" t="s">
        <v>1275</v>
      </c>
      <c r="I272" s="1070" t="s">
        <v>1263</v>
      </c>
      <c r="J272" s="480">
        <v>2</v>
      </c>
      <c r="K272" s="490" t="str">
        <f>VLOOKUP(J272,'Hiperlinks - refugo'!$B$2:$C$9,2,0)</f>
        <v>Consulta Caderno</v>
      </c>
      <c r="L272" s="513" t="s">
        <v>1157</v>
      </c>
      <c r="M272" s="514">
        <f>$M$3</f>
        <v>43271</v>
      </c>
    </row>
    <row r="273" spans="1:13" ht="15" customHeight="1" x14ac:dyDescent="0.25">
      <c r="A273" s="475">
        <v>7</v>
      </c>
      <c r="B273" s="489" t="str">
        <f>VLOOKUP(A273,'Hiperlinks - refugo'!$B$11:$C$29,2,0)</f>
        <v>PIU Anhembi</v>
      </c>
      <c r="C273" s="480"/>
      <c r="D273" s="480">
        <v>2</v>
      </c>
      <c r="E273" s="489" t="str">
        <f>VLOOKUP(D273,'Hiperlinks - refugo'!$B$34:$C$47,2,0)</f>
        <v>Consulta Pública Inicial</v>
      </c>
      <c r="F273" s="480"/>
      <c r="G273" s="480"/>
      <c r="H273" s="489" t="s">
        <v>1265</v>
      </c>
      <c r="I273" s="1070" t="s">
        <v>1264</v>
      </c>
      <c r="J273" s="480">
        <v>2</v>
      </c>
      <c r="K273" s="490" t="str">
        <f>VLOOKUP(J273,'Hiperlinks - refugo'!$B$2:$C$9,2,0)</f>
        <v>Consulta Caderno</v>
      </c>
      <c r="L273" s="513" t="s">
        <v>1157</v>
      </c>
      <c r="M273" s="514">
        <f>$M$3</f>
        <v>43271</v>
      </c>
    </row>
    <row r="274" spans="1:13" ht="15" customHeight="1" x14ac:dyDescent="0.25">
      <c r="A274" s="475">
        <v>7</v>
      </c>
      <c r="B274" s="489" t="str">
        <f>VLOOKUP(A274,'Hiperlinks - refugo'!$B$11:$C$29,2,0)</f>
        <v>PIU Anhembi</v>
      </c>
      <c r="C274" s="480"/>
      <c r="D274" s="480">
        <v>2</v>
      </c>
      <c r="E274" s="489" t="str">
        <f>VLOOKUP(D274,'Hiperlinks - refugo'!$B$34:$C$47,2,0)</f>
        <v>Consulta Pública Inicial</v>
      </c>
      <c r="F274" s="480"/>
      <c r="G274" s="480"/>
      <c r="H274" s="489" t="s">
        <v>1266</v>
      </c>
      <c r="I274" s="1070" t="s">
        <v>1267</v>
      </c>
      <c r="J274" s="480">
        <v>2</v>
      </c>
      <c r="K274" s="490" t="str">
        <f>VLOOKUP(J274,'Hiperlinks - refugo'!$B$2:$C$9,2,0)</f>
        <v>Consulta Caderno</v>
      </c>
      <c r="L274" s="513" t="s">
        <v>1157</v>
      </c>
      <c r="M274" s="514">
        <f>$M$3</f>
        <v>43271</v>
      </c>
    </row>
    <row r="275" spans="1:13" ht="15" customHeight="1" x14ac:dyDescent="0.25">
      <c r="A275" s="475">
        <v>8</v>
      </c>
      <c r="B275" s="489" t="str">
        <f>VLOOKUP(A275,'Hiperlinks - refugo'!$B$11:$C$29,2,0)</f>
        <v>PIU Pacaembu</v>
      </c>
      <c r="C275" s="480">
        <v>12</v>
      </c>
      <c r="D275" s="480">
        <v>1</v>
      </c>
      <c r="E275" s="489" t="str">
        <f>VLOOKUP(D275,'Hiperlinks - refugo'!$B$34:$C$47,2,0)</f>
        <v>Proposição</v>
      </c>
      <c r="F275" s="480" t="s">
        <v>757</v>
      </c>
      <c r="G275" s="480" t="s">
        <v>1408</v>
      </c>
      <c r="H275" s="515" t="s">
        <v>921</v>
      </c>
      <c r="I275" s="1068" t="s">
        <v>1670</v>
      </c>
      <c r="J275" s="483"/>
      <c r="K275" s="490" t="e">
        <f>VLOOKUP(J275,'Hiperlinks - refugo'!$B$2:$C$9,2,0)</f>
        <v>#N/A</v>
      </c>
      <c r="L275" s="513" t="s">
        <v>1188</v>
      </c>
      <c r="M275" s="514">
        <v>43293</v>
      </c>
    </row>
    <row r="276" spans="1:13" ht="15" customHeight="1" x14ac:dyDescent="0.25">
      <c r="A276" s="475">
        <v>8</v>
      </c>
      <c r="B276" s="489" t="str">
        <f>VLOOKUP(A276,'Hiperlinks - refugo'!$B$11:$C$29,2,0)</f>
        <v>PIU Pacaembu</v>
      </c>
      <c r="C276" s="480">
        <v>19</v>
      </c>
      <c r="D276" s="480">
        <v>1</v>
      </c>
      <c r="E276" s="489" t="str">
        <f>VLOOKUP(D276,'Hiperlinks - refugo'!$B$34:$C$47,2,0)</f>
        <v>Proposição</v>
      </c>
      <c r="F276" s="480" t="s">
        <v>757</v>
      </c>
      <c r="G276" s="480" t="s">
        <v>1408</v>
      </c>
      <c r="H276" s="515" t="s">
        <v>1113</v>
      </c>
      <c r="I276" s="1068" t="s">
        <v>1671</v>
      </c>
      <c r="J276" s="483"/>
      <c r="K276" s="490" t="e">
        <f>VLOOKUP(J276,'Hiperlinks - refugo'!$B$2:$C$9,2,0)</f>
        <v>#N/A</v>
      </c>
      <c r="L276" s="513" t="s">
        <v>1188</v>
      </c>
      <c r="M276" s="514">
        <v>43293</v>
      </c>
    </row>
    <row r="277" spans="1:13" ht="15" customHeight="1" x14ac:dyDescent="0.25">
      <c r="A277" s="475">
        <v>8</v>
      </c>
      <c r="B277" s="489" t="str">
        <f>VLOOKUP(A277,'Hiperlinks - refugo'!$B$11:$C$29,2,0)</f>
        <v>PIU Pacaembu</v>
      </c>
      <c r="C277" s="480">
        <v>19</v>
      </c>
      <c r="D277" s="480">
        <v>1</v>
      </c>
      <c r="E277" s="489" t="str">
        <f>VLOOKUP(D277,'Hiperlinks - refugo'!$B$34:$C$47,2,0)</f>
        <v>Proposição</v>
      </c>
      <c r="F277" s="480" t="s">
        <v>757</v>
      </c>
      <c r="G277" s="480" t="s">
        <v>1408</v>
      </c>
      <c r="H277" s="515" t="s">
        <v>1189</v>
      </c>
      <c r="I277" s="1068" t="s">
        <v>1672</v>
      </c>
      <c r="J277" s="483"/>
      <c r="K277" s="490" t="e">
        <f>VLOOKUP(J277,'Hiperlinks - refugo'!$B$2:$C$9,2,0)</f>
        <v>#N/A</v>
      </c>
      <c r="L277" s="513" t="s">
        <v>1188</v>
      </c>
      <c r="M277" s="514">
        <v>43293</v>
      </c>
    </row>
    <row r="278" spans="1:13" ht="15" customHeight="1" x14ac:dyDescent="0.25">
      <c r="A278" s="475">
        <v>8</v>
      </c>
      <c r="B278" s="489" t="str">
        <f>VLOOKUP(A278,'Hiperlinks - refugo'!$B$11:$C$29,2,0)</f>
        <v>PIU Pacaembu</v>
      </c>
      <c r="C278" s="480"/>
      <c r="D278" s="480">
        <v>2</v>
      </c>
      <c r="E278" s="489" t="str">
        <f>VLOOKUP(D278,'Hiperlinks - refugo'!$B$34:$C$47,2,0)</f>
        <v>Consulta Pública Inicial</v>
      </c>
      <c r="F278" s="480"/>
      <c r="G278" s="480"/>
      <c r="H278" s="515" t="s">
        <v>222</v>
      </c>
      <c r="I278" s="1066" t="s">
        <v>599</v>
      </c>
      <c r="J278" s="483">
        <v>2</v>
      </c>
      <c r="K278" s="490" t="str">
        <f>VLOOKUP(J278,'Hiperlinks - refugo'!$B$2:$C$9,2,0)</f>
        <v>Consulta Caderno</v>
      </c>
      <c r="L278" s="513" t="s">
        <v>1157</v>
      </c>
      <c r="M278" s="514">
        <f>$M$2</f>
        <v>43271</v>
      </c>
    </row>
    <row r="279" spans="1:13" ht="15" customHeight="1" x14ac:dyDescent="0.25">
      <c r="A279" s="475">
        <v>8</v>
      </c>
      <c r="B279" s="489" t="str">
        <f>VLOOKUP(A279,'Hiperlinks - refugo'!$B$11:$C$29,2,0)</f>
        <v>PIU Pacaembu</v>
      </c>
      <c r="C279" s="480"/>
      <c r="D279" s="480">
        <v>2</v>
      </c>
      <c r="E279" s="489" t="str">
        <f>VLOOKUP(D279,'Hiperlinks - refugo'!$B$34:$C$47,2,0)</f>
        <v>Consulta Pública Inicial</v>
      </c>
      <c r="F279" s="480"/>
      <c r="G279" s="480"/>
      <c r="H279" s="515" t="s">
        <v>331</v>
      </c>
      <c r="I279" s="1070" t="s">
        <v>1268</v>
      </c>
      <c r="J279" s="483">
        <v>2</v>
      </c>
      <c r="K279" s="490" t="str">
        <f>VLOOKUP(J279,'Hiperlinks - refugo'!$B$2:$C$9,2,0)</f>
        <v>Consulta Caderno</v>
      </c>
      <c r="L279" s="513" t="s">
        <v>1157</v>
      </c>
      <c r="M279" s="514">
        <f>$M$2</f>
        <v>43271</v>
      </c>
    </row>
    <row r="280" spans="1:13" ht="15" customHeight="1" x14ac:dyDescent="0.25">
      <c r="A280" s="475">
        <v>8</v>
      </c>
      <c r="B280" s="489" t="str">
        <f>VLOOKUP(A280,'Hiperlinks - refugo'!$B$11:$C$29,2,0)</f>
        <v>PIU Pacaembu</v>
      </c>
      <c r="C280" s="480"/>
      <c r="D280" s="480">
        <v>3</v>
      </c>
      <c r="E280" s="489" t="str">
        <f>VLOOKUP(D280,'Hiperlinks - refugo'!$B$34:$C$47,2,0)</f>
        <v>Avaliação SMUL</v>
      </c>
      <c r="F280" s="480" t="s">
        <v>757</v>
      </c>
      <c r="G280" s="480" t="s">
        <v>1408</v>
      </c>
      <c r="H280" s="515" t="s">
        <v>1192</v>
      </c>
      <c r="I280" s="1068" t="s">
        <v>1673</v>
      </c>
      <c r="J280" s="483"/>
      <c r="K280" s="490" t="e">
        <f>VLOOKUP(J280,'Hiperlinks - refugo'!$B$2:$C$9,2,0)</f>
        <v>#N/A</v>
      </c>
      <c r="L280" s="513" t="s">
        <v>1188</v>
      </c>
      <c r="M280" s="514">
        <v>43293</v>
      </c>
    </row>
    <row r="281" spans="1:13" ht="15" customHeight="1" x14ac:dyDescent="0.25">
      <c r="A281" s="475">
        <v>8</v>
      </c>
      <c r="B281" s="489" t="str">
        <f>VLOOKUP(A281,'Hiperlinks - refugo'!$B$11:$C$29,2,0)</f>
        <v>PIU Pacaembu</v>
      </c>
      <c r="C281" s="480"/>
      <c r="D281" s="480">
        <v>3</v>
      </c>
      <c r="E281" s="489" t="str">
        <f>VLOOKUP(D281,'Hiperlinks - refugo'!$B$34:$C$47,2,0)</f>
        <v>Avaliação SMUL</v>
      </c>
      <c r="F281" s="480" t="s">
        <v>757</v>
      </c>
      <c r="G281" s="480" t="s">
        <v>1408</v>
      </c>
      <c r="H281" s="515" t="s">
        <v>1194</v>
      </c>
      <c r="I281" s="1068" t="s">
        <v>1674</v>
      </c>
      <c r="J281" s="483"/>
      <c r="K281" s="490" t="e">
        <f>VLOOKUP(J281,'Hiperlinks - refugo'!$B$2:$C$9,2,0)</f>
        <v>#N/A</v>
      </c>
      <c r="L281" s="513" t="s">
        <v>1188</v>
      </c>
      <c r="M281" s="514">
        <v>43293</v>
      </c>
    </row>
    <row r="282" spans="1:13" ht="15" customHeight="1" x14ac:dyDescent="0.25">
      <c r="A282" s="475">
        <v>8</v>
      </c>
      <c r="B282" s="489" t="str">
        <f>VLOOKUP(A282,'Hiperlinks - refugo'!$B$11:$C$29,2,0)</f>
        <v>PIU Pacaembu</v>
      </c>
      <c r="C282" s="480"/>
      <c r="D282" s="480">
        <v>5</v>
      </c>
      <c r="E282" s="489" t="str">
        <f>VLOOKUP(D282,'Hiperlinks - refugo'!$B$34:$C$47,2,0)</f>
        <v>Discussão Pública</v>
      </c>
      <c r="F282" s="480"/>
      <c r="G282" s="480"/>
      <c r="H282" s="515" t="s">
        <v>221</v>
      </c>
      <c r="I282" s="1066" t="s">
        <v>600</v>
      </c>
      <c r="J282" s="483">
        <v>3</v>
      </c>
      <c r="K282" s="490" t="str">
        <f>VLOOKUP(J282,'Hiperlinks - refugo'!$B$2:$C$9,2,0)</f>
        <v>Consulta Minuta</v>
      </c>
      <c r="L282" s="513" t="s">
        <v>1157</v>
      </c>
      <c r="M282" s="514">
        <f>$M$2</f>
        <v>43271</v>
      </c>
    </row>
    <row r="283" spans="1:13" x14ac:dyDescent="0.25">
      <c r="A283" s="475">
        <v>8</v>
      </c>
      <c r="B283" s="489" t="str">
        <f>VLOOKUP(A283,'Hiperlinks - refugo'!$B$11:$C$29,2,0)</f>
        <v>PIU Pacaembu</v>
      </c>
      <c r="C283" s="480"/>
      <c r="D283" s="480">
        <v>5</v>
      </c>
      <c r="E283" s="489" t="str">
        <f>VLOOKUP(D283,'Hiperlinks - refugo'!$B$34:$C$47,2,0)</f>
        <v>Discussão Pública</v>
      </c>
      <c r="F283" s="480"/>
      <c r="G283" s="480"/>
      <c r="H283" s="515" t="s">
        <v>222</v>
      </c>
      <c r="I283" s="1070" t="s">
        <v>1269</v>
      </c>
      <c r="J283" s="483">
        <v>3</v>
      </c>
      <c r="K283" s="490" t="str">
        <f>VLOOKUP(J283,'Hiperlinks - refugo'!$B$2:$C$9,2,0)</f>
        <v>Consulta Minuta</v>
      </c>
      <c r="L283" s="513" t="s">
        <v>1157</v>
      </c>
      <c r="M283" s="514">
        <f>$M$2</f>
        <v>43271</v>
      </c>
    </row>
    <row r="284" spans="1:13" x14ac:dyDescent="0.25">
      <c r="A284" s="475">
        <v>8</v>
      </c>
      <c r="B284" s="489" t="str">
        <f>VLOOKUP(A284,'Hiperlinks - refugo'!$B$11:$C$29,2,0)</f>
        <v>PIU Pacaembu</v>
      </c>
      <c r="C284" s="480"/>
      <c r="D284" s="480">
        <v>5</v>
      </c>
      <c r="E284" s="489" t="str">
        <f>VLOOKUP(D284,'Hiperlinks - refugo'!$B$34:$C$47,2,0)</f>
        <v>Discussão Pública</v>
      </c>
      <c r="F284" s="480"/>
      <c r="G284" s="480"/>
      <c r="H284" s="515" t="s">
        <v>1271</v>
      </c>
      <c r="I284" s="1070" t="s">
        <v>1270</v>
      </c>
      <c r="J284" s="483">
        <v>3</v>
      </c>
      <c r="K284" s="490" t="str">
        <f>VLOOKUP(J284,'Hiperlinks - refugo'!$B$2:$C$9,2,0)</f>
        <v>Consulta Minuta</v>
      </c>
      <c r="L284" s="513" t="s">
        <v>1157</v>
      </c>
      <c r="M284" s="514">
        <f>$M$2</f>
        <v>43271</v>
      </c>
    </row>
    <row r="285" spans="1:13" x14ac:dyDescent="0.25">
      <c r="A285" s="475">
        <v>8</v>
      </c>
      <c r="B285" s="489" t="str">
        <f>VLOOKUP(A285,'Hiperlinks - refugo'!$B$11:$C$29,2,0)</f>
        <v>PIU Pacaembu</v>
      </c>
      <c r="C285" s="480"/>
      <c r="D285" s="480">
        <v>5</v>
      </c>
      <c r="E285" s="489" t="str">
        <f>VLOOKUP(D285,'Hiperlinks - refugo'!$B$34:$C$47,2,0)</f>
        <v>Discussão Pública</v>
      </c>
      <c r="F285" s="480" t="s">
        <v>757</v>
      </c>
      <c r="G285" s="480" t="s">
        <v>1408</v>
      </c>
      <c r="H285" s="515" t="s">
        <v>331</v>
      </c>
      <c r="I285" s="1068" t="s">
        <v>1675</v>
      </c>
      <c r="J285" s="483"/>
      <c r="K285" s="490" t="e">
        <f>VLOOKUP(J285,'Hiperlinks - refugo'!$B$2:$C$9,2,0)</f>
        <v>#N/A</v>
      </c>
      <c r="L285" s="513" t="s">
        <v>1188</v>
      </c>
      <c r="M285" s="514">
        <v>43293</v>
      </c>
    </row>
    <row r="286" spans="1:13" x14ac:dyDescent="0.25">
      <c r="A286" s="475">
        <v>8</v>
      </c>
      <c r="B286" s="489" t="str">
        <f>VLOOKUP(A286,'Hiperlinks - refugo'!$B$11:$C$29,2,0)</f>
        <v>PIU Pacaembu</v>
      </c>
      <c r="C286" s="480"/>
      <c r="D286" s="480">
        <v>6</v>
      </c>
      <c r="E286" s="489" t="str">
        <f>VLOOKUP(D286,'Hiperlinks - refugo'!$B$34:$C$47,2,0)</f>
        <v>Consolidação PIU</v>
      </c>
      <c r="F286" s="480" t="s">
        <v>757</v>
      </c>
      <c r="G286" s="480" t="s">
        <v>1408</v>
      </c>
      <c r="H286" s="515" t="s">
        <v>1272</v>
      </c>
      <c r="I286" s="1068" t="s">
        <v>1676</v>
      </c>
      <c r="J286" s="483"/>
      <c r="K286" s="490" t="e">
        <f>VLOOKUP(J286,'Hiperlinks - refugo'!$B$2:$C$9,2,0)</f>
        <v>#N/A</v>
      </c>
      <c r="L286" s="513" t="s">
        <v>1188</v>
      </c>
      <c r="M286" s="514">
        <v>43293</v>
      </c>
    </row>
    <row r="287" spans="1:13" x14ac:dyDescent="0.25">
      <c r="A287" s="475">
        <v>8</v>
      </c>
      <c r="B287" s="489" t="str">
        <f>VLOOKUP(A287,'Hiperlinks - refugo'!$B$11:$C$29,2,0)</f>
        <v>PIU Pacaembu</v>
      </c>
      <c r="C287" s="480"/>
      <c r="D287" s="480">
        <v>7</v>
      </c>
      <c r="E287" s="489" t="str">
        <f>VLOOKUP(D287,'Hiperlinks - refugo'!$B$34:$C$47,2,0)</f>
        <v>Encaminhamento Jurídico</v>
      </c>
      <c r="F287" s="480" t="s">
        <v>757</v>
      </c>
      <c r="G287" s="480" t="s">
        <v>1408</v>
      </c>
      <c r="H287" s="515" t="s">
        <v>1273</v>
      </c>
      <c r="I287" s="1068" t="s">
        <v>1677</v>
      </c>
      <c r="J287" s="483"/>
      <c r="K287" s="490" t="e">
        <f>VLOOKUP(J287,'Hiperlinks - refugo'!$B$2:$C$9,2,0)</f>
        <v>#N/A</v>
      </c>
      <c r="L287" s="513"/>
      <c r="M287" s="514">
        <v>43293</v>
      </c>
    </row>
    <row r="288" spans="1:13" x14ac:dyDescent="0.25">
      <c r="A288" s="475">
        <v>8</v>
      </c>
      <c r="B288" s="489" t="str">
        <f>VLOOKUP(A288,'Hiperlinks - refugo'!$B$11:$C$29,2,0)</f>
        <v>PIU Pacaembu</v>
      </c>
      <c r="C288" s="480"/>
      <c r="D288" s="480">
        <v>7</v>
      </c>
      <c r="E288" s="489" t="str">
        <f>VLOOKUP(D288,'Hiperlinks - refugo'!$B$34:$C$47,2,0)</f>
        <v>Encaminhamento Jurídico</v>
      </c>
      <c r="F288" s="480" t="s">
        <v>757</v>
      </c>
      <c r="G288" s="480" t="s">
        <v>1408</v>
      </c>
      <c r="H288" s="515" t="s">
        <v>1396</v>
      </c>
      <c r="I288" s="1068" t="s">
        <v>1678</v>
      </c>
      <c r="J288" s="483"/>
      <c r="K288" s="490" t="e">
        <f>VLOOKUP(J288,'Hiperlinks - refugo'!$B$2:$C$9,2,0)</f>
        <v>#N/A</v>
      </c>
      <c r="L288" s="513" t="s">
        <v>1188</v>
      </c>
      <c r="M288" s="514">
        <v>43293</v>
      </c>
    </row>
    <row r="289" spans="1:13" x14ac:dyDescent="0.25">
      <c r="A289" s="477">
        <v>8</v>
      </c>
      <c r="B289" s="494" t="str">
        <f>VLOOKUP(A289,'Hiperlinks - refugo'!$B$11:$C$29,2,0)</f>
        <v>PIU Pacaembu</v>
      </c>
      <c r="D289" s="481">
        <v>7</v>
      </c>
      <c r="E289" s="489" t="str">
        <f>VLOOKUP(D289,'Hiperlinks - refugo'!$B$34:$C$47,2,0)</f>
        <v>Encaminhamento Jurídico</v>
      </c>
      <c r="F289" s="481" t="s">
        <v>757</v>
      </c>
      <c r="G289" s="481" t="s">
        <v>1408</v>
      </c>
      <c r="H289" s="494" t="s">
        <v>114</v>
      </c>
      <c r="I289" s="1068" t="s">
        <v>1679</v>
      </c>
      <c r="J289" s="496" t="s">
        <v>145</v>
      </c>
      <c r="K289" s="490" t="e">
        <f>VLOOKUP(J289,'Hiperlinks - refugo'!$B$2:$C$9,2,0)</f>
        <v>#N/A</v>
      </c>
      <c r="L289" s="520" t="s">
        <v>1047</v>
      </c>
      <c r="M289" s="514">
        <v>43293</v>
      </c>
    </row>
    <row r="290" spans="1:13" x14ac:dyDescent="0.25">
      <c r="A290" s="475">
        <v>8</v>
      </c>
      <c r="B290" s="494" t="str">
        <f>VLOOKUP(A290,'Hiperlinks - refugo'!$B$11:$C$29,2,0)</f>
        <v>PIU Pacaembu</v>
      </c>
      <c r="C290" s="481" t="s">
        <v>897</v>
      </c>
      <c r="D290" s="480">
        <v>100</v>
      </c>
      <c r="E290" s="489" t="e">
        <f>VLOOKUP(D290,'Hiperlinks - refugo'!$B$34:$C$47,2,0)</f>
        <v>#N/A</v>
      </c>
      <c r="H290" s="515" t="s">
        <v>1382</v>
      </c>
      <c r="I290" s="1069" t="s">
        <v>599</v>
      </c>
      <c r="J290" s="496" t="s">
        <v>145</v>
      </c>
      <c r="K290" s="490" t="e">
        <f>VLOOKUP(J290,'Hiperlinks - refugo'!$B$2:$C$9,2,0)</f>
        <v>#N/A</v>
      </c>
      <c r="L290" s="699" t="s">
        <v>1157</v>
      </c>
      <c r="M290" s="514">
        <v>43276</v>
      </c>
    </row>
    <row r="291" spans="1:13" x14ac:dyDescent="0.25">
      <c r="A291" s="485">
        <v>9</v>
      </c>
      <c r="B291" s="492" t="str">
        <f>VLOOKUP(A291,'Hiperlinks - refugo'!$B$11:$C$29,2,0)</f>
        <v>PIU Vila Olímpia</v>
      </c>
      <c r="C291" s="486">
        <v>12</v>
      </c>
      <c r="D291" s="486">
        <v>1</v>
      </c>
      <c r="E291" s="489" t="str">
        <f>VLOOKUP(D291,'Hiperlinks - refugo'!$B$34:$C$47,2,0)</f>
        <v>Proposição</v>
      </c>
      <c r="F291" s="486"/>
      <c r="G291" s="486"/>
      <c r="H291" s="493" t="s">
        <v>333</v>
      </c>
      <c r="I291" s="1078" t="s">
        <v>601</v>
      </c>
      <c r="J291" s="488">
        <v>2</v>
      </c>
      <c r="K291" s="490" t="str">
        <f>VLOOKUP(J291,'Hiperlinks - refugo'!$B$2:$C$9,2,0)</f>
        <v>Consulta Caderno</v>
      </c>
      <c r="L291" s="513" t="s">
        <v>1157</v>
      </c>
      <c r="M291" s="514">
        <f>$M$2</f>
        <v>43271</v>
      </c>
    </row>
    <row r="292" spans="1:13" x14ac:dyDescent="0.25">
      <c r="A292" s="485">
        <v>9</v>
      </c>
      <c r="B292" s="492" t="str">
        <f>VLOOKUP(A292,'Hiperlinks - refugo'!$B$11:$C$29,2,0)</f>
        <v>PIU Vila Olímpia</v>
      </c>
      <c r="C292" s="486">
        <v>19</v>
      </c>
      <c r="D292" s="486">
        <v>1</v>
      </c>
      <c r="E292" s="489" t="str">
        <f>VLOOKUP(D292,'Hiperlinks - refugo'!$B$34:$C$47,2,0)</f>
        <v>Proposição</v>
      </c>
      <c r="F292" s="486" t="s">
        <v>757</v>
      </c>
      <c r="G292" s="486" t="s">
        <v>1408</v>
      </c>
      <c r="H292" s="493" t="s">
        <v>1101</v>
      </c>
      <c r="I292" s="1069" t="s">
        <v>1878</v>
      </c>
      <c r="J292" s="488"/>
      <c r="K292" s="490" t="e">
        <f>VLOOKUP(J292,'Hiperlinks - refugo'!$B$2:$C$9,2,0)</f>
        <v>#N/A</v>
      </c>
      <c r="L292" s="513" t="s">
        <v>1104</v>
      </c>
      <c r="M292" s="514">
        <v>43293</v>
      </c>
    </row>
    <row r="293" spans="1:13" x14ac:dyDescent="0.25">
      <c r="A293" s="485">
        <v>9</v>
      </c>
      <c r="B293" s="492" t="str">
        <f>VLOOKUP(A293,'Hiperlinks - refugo'!$B$11:$C$29,2,0)</f>
        <v>PIU Vila Olímpia</v>
      </c>
      <c r="C293" s="486">
        <v>19</v>
      </c>
      <c r="D293" s="486">
        <v>1</v>
      </c>
      <c r="E293" s="489" t="str">
        <f>VLOOKUP(D293,'Hiperlinks - refugo'!$B$34:$C$47,2,0)</f>
        <v>Proposição</v>
      </c>
      <c r="F293" s="486" t="s">
        <v>757</v>
      </c>
      <c r="G293" s="486" t="s">
        <v>1408</v>
      </c>
      <c r="H293" s="493" t="s">
        <v>1102</v>
      </c>
      <c r="I293" s="1069" t="s">
        <v>1879</v>
      </c>
      <c r="J293" s="488"/>
      <c r="K293" s="490" t="e">
        <f>VLOOKUP(J293,'Hiperlinks - refugo'!$B$2:$C$9,2,0)</f>
        <v>#N/A</v>
      </c>
      <c r="L293" s="513" t="s">
        <v>1104</v>
      </c>
      <c r="M293" s="514">
        <v>43293</v>
      </c>
    </row>
    <row r="294" spans="1:13" x14ac:dyDescent="0.25">
      <c r="A294" s="485">
        <v>9</v>
      </c>
      <c r="B294" s="492" t="str">
        <f>VLOOKUP(A294,'Hiperlinks - refugo'!$B$11:$C$29,2,0)</f>
        <v>PIU Vila Olímpia</v>
      </c>
      <c r="C294" s="486"/>
      <c r="D294" s="486">
        <v>2</v>
      </c>
      <c r="E294" s="489" t="str">
        <f>VLOOKUP(D294,'Hiperlinks - refugo'!$B$34:$C$47,2,0)</f>
        <v>Consulta Pública Inicial</v>
      </c>
      <c r="F294" s="486"/>
      <c r="G294" s="486"/>
      <c r="H294" s="492" t="s">
        <v>217</v>
      </c>
      <c r="I294" s="1078" t="s">
        <v>602</v>
      </c>
      <c r="J294" s="488">
        <v>2</v>
      </c>
      <c r="K294" s="490" t="str">
        <f>VLOOKUP(J294,'Hiperlinks - refugo'!$B$2:$C$9,2,0)</f>
        <v>Consulta Caderno</v>
      </c>
      <c r="L294" s="513" t="s">
        <v>1157</v>
      </c>
      <c r="M294" s="514">
        <f>$M$2</f>
        <v>43271</v>
      </c>
    </row>
    <row r="295" spans="1:13" x14ac:dyDescent="0.25">
      <c r="A295" s="485">
        <v>9</v>
      </c>
      <c r="B295" s="492" t="str">
        <f>VLOOKUP(A295,'Hiperlinks - refugo'!$B$11:$C$29,2,0)</f>
        <v>PIU Vila Olímpia</v>
      </c>
      <c r="C295" s="486"/>
      <c r="D295" s="486">
        <v>2</v>
      </c>
      <c r="E295" s="489" t="str">
        <f>VLOOKUP(D295,'Hiperlinks - refugo'!$B$34:$C$47,2,0)</f>
        <v>Consulta Pública Inicial</v>
      </c>
      <c r="F295" s="486"/>
      <c r="G295" s="486"/>
      <c r="H295" s="492" t="s">
        <v>325</v>
      </c>
      <c r="I295" s="1078" t="s">
        <v>603</v>
      </c>
      <c r="J295" s="488">
        <v>2</v>
      </c>
      <c r="K295" s="490" t="str">
        <f>VLOOKUP(J295,'Hiperlinks - refugo'!$B$2:$C$9,2,0)</f>
        <v>Consulta Caderno</v>
      </c>
      <c r="L295" s="513" t="s">
        <v>1157</v>
      </c>
      <c r="M295" s="514">
        <f>$M$2</f>
        <v>43271</v>
      </c>
    </row>
    <row r="296" spans="1:13" x14ac:dyDescent="0.25">
      <c r="A296" s="485">
        <v>9</v>
      </c>
      <c r="B296" s="492" t="str">
        <f>VLOOKUP(A296,'Hiperlinks - refugo'!$B$11:$C$29,2,0)</f>
        <v>PIU Vila Olímpia</v>
      </c>
      <c r="C296" s="486"/>
      <c r="D296" s="486">
        <v>2</v>
      </c>
      <c r="E296" s="489" t="str">
        <f>VLOOKUP(D296,'Hiperlinks - refugo'!$B$34:$C$47,2,0)</f>
        <v>Consulta Pública Inicial</v>
      </c>
      <c r="F296" s="486"/>
      <c r="G296" s="486"/>
      <c r="H296" s="492" t="s">
        <v>1275</v>
      </c>
      <c r="I296" s="1078" t="s">
        <v>604</v>
      </c>
      <c r="J296" s="488">
        <v>2</v>
      </c>
      <c r="K296" s="490" t="str">
        <f>VLOOKUP(J296,'Hiperlinks - refugo'!$B$2:$C$9,2,0)</f>
        <v>Consulta Caderno</v>
      </c>
      <c r="L296" s="513" t="s">
        <v>1157</v>
      </c>
      <c r="M296" s="514">
        <f>$M$2</f>
        <v>43271</v>
      </c>
    </row>
    <row r="297" spans="1:13" x14ac:dyDescent="0.25">
      <c r="A297" s="485">
        <v>9</v>
      </c>
      <c r="B297" s="492" t="str">
        <f>VLOOKUP(A297,'Hiperlinks - refugo'!$B$11:$C$29,2,0)</f>
        <v>PIU Vila Olímpia</v>
      </c>
      <c r="C297" s="486"/>
      <c r="D297" s="486">
        <v>2</v>
      </c>
      <c r="E297" s="489" t="str">
        <f>VLOOKUP(D297,'Hiperlinks - refugo'!$B$34:$C$47,2,0)</f>
        <v>Consulta Pública Inicial</v>
      </c>
      <c r="F297" s="486"/>
      <c r="G297" s="486"/>
      <c r="H297" s="492" t="s">
        <v>222</v>
      </c>
      <c r="I297" s="1078" t="s">
        <v>605</v>
      </c>
      <c r="J297" s="488">
        <v>2</v>
      </c>
      <c r="K297" s="490" t="str">
        <f>VLOOKUP(J297,'Hiperlinks - refugo'!$B$2:$C$9,2,0)</f>
        <v>Consulta Caderno</v>
      </c>
      <c r="L297" s="513" t="s">
        <v>1157</v>
      </c>
      <c r="M297" s="514">
        <f>$M$2</f>
        <v>43271</v>
      </c>
    </row>
    <row r="298" spans="1:13" x14ac:dyDescent="0.25">
      <c r="A298" s="485">
        <v>9</v>
      </c>
      <c r="B298" s="492" t="str">
        <f>VLOOKUP(A298,'Hiperlinks - refugo'!$B$11:$C$29,2,0)</f>
        <v>PIU Vila Olímpia</v>
      </c>
      <c r="C298" s="486">
        <v>28</v>
      </c>
      <c r="D298" s="486">
        <v>2</v>
      </c>
      <c r="E298" s="489" t="str">
        <f>VLOOKUP(D298,'Hiperlinks - refugo'!$B$34:$C$47,2,0)</f>
        <v>Consulta Pública Inicial</v>
      </c>
      <c r="F298" s="486" t="s">
        <v>757</v>
      </c>
      <c r="G298" s="486" t="s">
        <v>1408</v>
      </c>
      <c r="H298" s="492" t="s">
        <v>1310</v>
      </c>
      <c r="I298" s="1068" t="s">
        <v>1681</v>
      </c>
      <c r="J298" s="488">
        <v>1</v>
      </c>
      <c r="K298" s="490" t="str">
        <f>VLOOKUP(J298,'Hiperlinks - refugo'!$B$2:$C$9,2,0)</f>
        <v>Consulta Instâncias</v>
      </c>
      <c r="L298" s="513" t="s">
        <v>1103</v>
      </c>
      <c r="M298" s="514">
        <v>43293</v>
      </c>
    </row>
    <row r="299" spans="1:13" x14ac:dyDescent="0.25">
      <c r="A299" s="485">
        <v>9</v>
      </c>
      <c r="B299" s="492" t="str">
        <f>VLOOKUP(A299,'Hiperlinks - refugo'!$B$11:$C$29,2,0)</f>
        <v>PIU Vila Olímpia</v>
      </c>
      <c r="C299" s="486">
        <v>31</v>
      </c>
      <c r="D299" s="486">
        <v>2</v>
      </c>
      <c r="E299" s="489" t="str">
        <f>VLOOKUP(D299,'Hiperlinks - refugo'!$B$34:$C$47,2,0)</f>
        <v>Consulta Pública Inicial</v>
      </c>
      <c r="F299" s="486" t="s">
        <v>757</v>
      </c>
      <c r="G299" s="486" t="s">
        <v>1408</v>
      </c>
      <c r="H299" s="492" t="s">
        <v>1309</v>
      </c>
      <c r="I299" s="1068" t="s">
        <v>1682</v>
      </c>
      <c r="J299" s="488">
        <v>1</v>
      </c>
      <c r="K299" s="490" t="str">
        <f>VLOOKUP(J299,'Hiperlinks - refugo'!$B$2:$C$9,2,0)</f>
        <v>Consulta Instâncias</v>
      </c>
      <c r="L299" s="513" t="s">
        <v>1103</v>
      </c>
      <c r="M299" s="514">
        <v>43293</v>
      </c>
    </row>
    <row r="300" spans="1:13" x14ac:dyDescent="0.25">
      <c r="A300" s="477">
        <v>9</v>
      </c>
      <c r="B300" s="494" t="str">
        <f>VLOOKUP(A300,'Hiperlinks - refugo'!$B$11:$C$29,2,0)</f>
        <v>PIU Vila Olímpia</v>
      </c>
      <c r="C300" s="481">
        <v>41</v>
      </c>
      <c r="D300" s="481">
        <v>2</v>
      </c>
      <c r="E300" s="489" t="str">
        <f>VLOOKUP(D300,'Hiperlinks - refugo'!$B$34:$C$47,2,0)</f>
        <v>Consulta Pública Inicial</v>
      </c>
      <c r="H300" s="494" t="s">
        <v>331</v>
      </c>
      <c r="I300" s="1079" t="s">
        <v>1373</v>
      </c>
      <c r="J300" s="496">
        <v>2</v>
      </c>
      <c r="K300" s="490" t="str">
        <f>VLOOKUP(J300,'Hiperlinks - refugo'!$B$2:$C$9,2,0)</f>
        <v>Consulta Caderno</v>
      </c>
      <c r="L300" s="520" t="s">
        <v>1157</v>
      </c>
      <c r="M300" s="514">
        <v>42546</v>
      </c>
    </row>
    <row r="301" spans="1:13" x14ac:dyDescent="0.25">
      <c r="A301" s="485">
        <v>9</v>
      </c>
      <c r="B301" s="494" t="str">
        <f>VLOOKUP(A301,'Hiperlinks - refugo'!$B$11:$C$29,2,0)</f>
        <v>PIU Vila Olímpia</v>
      </c>
      <c r="C301" s="481" t="s">
        <v>897</v>
      </c>
      <c r="D301" s="480">
        <v>100</v>
      </c>
      <c r="E301" s="489" t="e">
        <f>VLOOKUP(D301,'Hiperlinks - refugo'!$B$34:$C$47,2,0)</f>
        <v>#N/A</v>
      </c>
      <c r="H301" s="515" t="s">
        <v>1382</v>
      </c>
      <c r="I301" s="1080" t="s">
        <v>1387</v>
      </c>
      <c r="J301" s="496" t="s">
        <v>145</v>
      </c>
      <c r="K301" s="490" t="e">
        <f>VLOOKUP(J301,'Hiperlinks - refugo'!$B$2:$C$9,2,0)</f>
        <v>#N/A</v>
      </c>
      <c r="L301" s="699" t="s">
        <v>1157</v>
      </c>
      <c r="M301" s="514">
        <v>43276</v>
      </c>
    </row>
    <row r="302" spans="1:13" x14ac:dyDescent="0.25">
      <c r="A302" s="477">
        <v>10</v>
      </c>
      <c r="B302" s="494" t="str">
        <f>VLOOKUP(A302,'Hiperlinks - refugo'!$B$11:$C$29,2,0)</f>
        <v>PIU Nações Unidas</v>
      </c>
      <c r="C302" s="481">
        <v>12</v>
      </c>
      <c r="D302" s="481">
        <v>1</v>
      </c>
      <c r="E302" s="489" t="str">
        <f>VLOOKUP(D302,'Hiperlinks - refugo'!$B$34:$C$47,2,0)</f>
        <v>Proposição</v>
      </c>
      <c r="F302" s="481" t="s">
        <v>757</v>
      </c>
      <c r="G302" s="481" t="s">
        <v>1408</v>
      </c>
      <c r="H302" s="494" t="s">
        <v>1371</v>
      </c>
      <c r="I302" s="1068" t="s">
        <v>1683</v>
      </c>
      <c r="J302" s="496" t="s">
        <v>145</v>
      </c>
      <c r="K302" s="490" t="e">
        <f>VLOOKUP(J302,'Hiperlinks - refugo'!$B$2:$C$9,2,0)</f>
        <v>#N/A</v>
      </c>
      <c r="L302" s="520" t="s">
        <v>1338</v>
      </c>
      <c r="M302" s="514">
        <v>43293</v>
      </c>
    </row>
    <row r="303" spans="1:13" x14ac:dyDescent="0.25">
      <c r="A303" s="485">
        <v>10</v>
      </c>
      <c r="B303" s="492" t="str">
        <f>VLOOKUP(A303,'Hiperlinks - refugo'!$B$11:$C$29,2,0)</f>
        <v>PIU Nações Unidas</v>
      </c>
      <c r="C303" s="486"/>
      <c r="D303" s="486">
        <v>2</v>
      </c>
      <c r="E303" s="489" t="str">
        <f>VLOOKUP(D303,'Hiperlinks - refugo'!$B$34:$C$47,2,0)</f>
        <v>Consulta Pública Inicial</v>
      </c>
      <c r="F303" s="486"/>
      <c r="G303" s="486"/>
      <c r="H303" s="492" t="s">
        <v>216</v>
      </c>
      <c r="I303" s="1078" t="s">
        <v>606</v>
      </c>
      <c r="J303" s="488">
        <v>2</v>
      </c>
      <c r="K303" s="490" t="str">
        <f>VLOOKUP(J303,'Hiperlinks - refugo'!$B$2:$C$9,2,0)</f>
        <v>Consulta Caderno</v>
      </c>
      <c r="L303" s="513" t="s">
        <v>1157</v>
      </c>
      <c r="M303" s="514">
        <f>$M$3</f>
        <v>43271</v>
      </c>
    </row>
    <row r="304" spans="1:13" x14ac:dyDescent="0.25">
      <c r="A304" s="485">
        <v>10</v>
      </c>
      <c r="B304" s="492" t="str">
        <f>VLOOKUP(A304,'Hiperlinks - refugo'!$B$11:$C$29,2,0)</f>
        <v>PIU Nações Unidas</v>
      </c>
      <c r="C304" s="486"/>
      <c r="D304" s="486">
        <v>2</v>
      </c>
      <c r="E304" s="489" t="str">
        <f>VLOOKUP(D304,'Hiperlinks - refugo'!$B$34:$C$47,2,0)</f>
        <v>Consulta Pública Inicial</v>
      </c>
      <c r="F304" s="486"/>
      <c r="G304" s="486"/>
      <c r="H304" s="492" t="s">
        <v>217</v>
      </c>
      <c r="I304" s="1078" t="s">
        <v>607</v>
      </c>
      <c r="J304" s="488">
        <v>2</v>
      </c>
      <c r="K304" s="490" t="str">
        <f>VLOOKUP(J304,'Hiperlinks - refugo'!$B$2:$C$9,2,0)</f>
        <v>Consulta Caderno</v>
      </c>
      <c r="L304" s="513" t="s">
        <v>1157</v>
      </c>
      <c r="M304" s="514">
        <f>$M$3</f>
        <v>43271</v>
      </c>
    </row>
    <row r="305" spans="1:13" x14ac:dyDescent="0.25">
      <c r="A305" s="485">
        <v>10</v>
      </c>
      <c r="B305" s="492" t="str">
        <f>VLOOKUP(A305,'Hiperlinks - refugo'!$B$11:$C$29,2,0)</f>
        <v>PIU Nações Unidas</v>
      </c>
      <c r="C305" s="486"/>
      <c r="D305" s="486">
        <v>2</v>
      </c>
      <c r="E305" s="489" t="str">
        <f>VLOOKUP(D305,'Hiperlinks - refugo'!$B$34:$C$47,2,0)</f>
        <v>Consulta Pública Inicial</v>
      </c>
      <c r="F305" s="486"/>
      <c r="G305" s="486"/>
      <c r="H305" s="492" t="s">
        <v>327</v>
      </c>
      <c r="I305" s="1078" t="s">
        <v>608</v>
      </c>
      <c r="J305" s="488">
        <v>2</v>
      </c>
      <c r="K305" s="490" t="str">
        <f>VLOOKUP(J305,'Hiperlinks - refugo'!$B$2:$C$9,2,0)</f>
        <v>Consulta Caderno</v>
      </c>
      <c r="L305" s="513" t="s">
        <v>1157</v>
      </c>
      <c r="M305" s="514">
        <f>$M$3</f>
        <v>43271</v>
      </c>
    </row>
    <row r="306" spans="1:13" x14ac:dyDescent="0.25">
      <c r="A306" s="485">
        <v>10</v>
      </c>
      <c r="B306" s="492" t="str">
        <f>VLOOKUP(A306,'Hiperlinks - refugo'!$B$11:$C$29,2,0)</f>
        <v>PIU Nações Unidas</v>
      </c>
      <c r="C306" s="486"/>
      <c r="D306" s="486">
        <v>2</v>
      </c>
      <c r="E306" s="489" t="str">
        <f>VLOOKUP(D306,'Hiperlinks - refugo'!$B$34:$C$47,2,0)</f>
        <v>Consulta Pública Inicial</v>
      </c>
      <c r="F306" s="486"/>
      <c r="G306" s="486"/>
      <c r="H306" s="492" t="s">
        <v>222</v>
      </c>
      <c r="I306" s="1078" t="s">
        <v>609</v>
      </c>
      <c r="J306" s="488">
        <v>2</v>
      </c>
      <c r="K306" s="490" t="str">
        <f>VLOOKUP(J306,'Hiperlinks - refugo'!$B$2:$C$9,2,0)</f>
        <v>Consulta Caderno</v>
      </c>
      <c r="L306" s="513" t="s">
        <v>1157</v>
      </c>
      <c r="M306" s="514">
        <f>$M$3</f>
        <v>43271</v>
      </c>
    </row>
    <row r="307" spans="1:13" x14ac:dyDescent="0.25">
      <c r="A307" s="485">
        <v>10</v>
      </c>
      <c r="B307" s="492" t="str">
        <f>VLOOKUP(A307,'Hiperlinks - refugo'!$B$11:$C$29,2,0)</f>
        <v>PIU Nações Unidas</v>
      </c>
      <c r="C307" s="486">
        <v>28</v>
      </c>
      <c r="D307" s="486">
        <v>2</v>
      </c>
      <c r="E307" s="489" t="str">
        <f>VLOOKUP(D307,'Hiperlinks - refugo'!$B$34:$C$47,2,0)</f>
        <v>Consulta Pública Inicial</v>
      </c>
      <c r="F307" s="486" t="s">
        <v>757</v>
      </c>
      <c r="G307" s="486" t="s">
        <v>1408</v>
      </c>
      <c r="H307" s="492" t="s">
        <v>1462</v>
      </c>
      <c r="I307" s="1069" t="s">
        <v>1695</v>
      </c>
      <c r="J307" s="488">
        <v>1</v>
      </c>
      <c r="K307" s="490" t="str">
        <f>VLOOKUP(J307,'Hiperlinks - refugo'!$B$2:$C$9,2,0)</f>
        <v>Consulta Instâncias</v>
      </c>
      <c r="L307" s="513" t="s">
        <v>1103</v>
      </c>
      <c r="M307" s="514">
        <v>43293</v>
      </c>
    </row>
    <row r="308" spans="1:13" x14ac:dyDescent="0.25">
      <c r="A308" s="485">
        <v>10</v>
      </c>
      <c r="B308" s="492" t="str">
        <f>VLOOKUP(A308,'Hiperlinks - refugo'!$B$11:$C$29,2,0)</f>
        <v>PIU Nações Unidas</v>
      </c>
      <c r="C308" s="486">
        <v>31</v>
      </c>
      <c r="D308" s="486">
        <v>2</v>
      </c>
      <c r="E308" s="489" t="str">
        <f>VLOOKUP(D308,'Hiperlinks - refugo'!$B$34:$C$47,2,0)</f>
        <v>Consulta Pública Inicial</v>
      </c>
      <c r="F308" s="486" t="s">
        <v>757</v>
      </c>
      <c r="G308" s="486" t="s">
        <v>1408</v>
      </c>
      <c r="H308" s="492" t="s">
        <v>1461</v>
      </c>
      <c r="I308" s="1069" t="s">
        <v>1694</v>
      </c>
      <c r="J308" s="488">
        <v>1</v>
      </c>
      <c r="K308" s="490" t="str">
        <f>VLOOKUP(J308,'Hiperlinks - refugo'!$B$2:$C$9,2,0)</f>
        <v>Consulta Instâncias</v>
      </c>
      <c r="L308" s="513" t="s">
        <v>1103</v>
      </c>
      <c r="M308" s="514">
        <v>43293</v>
      </c>
    </row>
    <row r="309" spans="1:13" x14ac:dyDescent="0.25">
      <c r="A309" s="485">
        <v>10</v>
      </c>
      <c r="B309" s="494" t="str">
        <f>VLOOKUP(A309,'Hiperlinks - refugo'!$B$11:$C$29,2,0)</f>
        <v>PIU Nações Unidas</v>
      </c>
      <c r="C309" s="481" t="s">
        <v>897</v>
      </c>
      <c r="D309" s="486">
        <v>100</v>
      </c>
      <c r="E309" s="489" t="e">
        <f>VLOOKUP(D309,'Hiperlinks - refugo'!$B$34:$C$47,2,0)</f>
        <v>#N/A</v>
      </c>
      <c r="H309" s="515" t="s">
        <v>1382</v>
      </c>
      <c r="I309" s="1080" t="s">
        <v>1388</v>
      </c>
      <c r="J309" s="496" t="s">
        <v>145</v>
      </c>
      <c r="K309" s="490" t="e">
        <f>VLOOKUP(J309,'Hiperlinks - refugo'!$B$2:$C$9,2,0)</f>
        <v>#N/A</v>
      </c>
      <c r="L309" s="699" t="s">
        <v>1157</v>
      </c>
      <c r="M309" s="514">
        <v>43276</v>
      </c>
    </row>
    <row r="310" spans="1:13" x14ac:dyDescent="0.25">
      <c r="A310" s="485">
        <v>11</v>
      </c>
      <c r="B310" s="492" t="str">
        <f>VLOOKUP(A310,'Hiperlinks - refugo'!$B$11:$C$29,2,0)</f>
        <v>PIU Setor Central</v>
      </c>
      <c r="C310" s="486"/>
      <c r="D310" s="486">
        <v>2</v>
      </c>
      <c r="E310" s="489" t="str">
        <f>VLOOKUP(D310,'Hiperlinks - refugo'!$B$34:$C$47,2,0)</f>
        <v>Consulta Pública Inicial</v>
      </c>
      <c r="F310" s="486" t="s">
        <v>757</v>
      </c>
      <c r="G310" s="486" t="s">
        <v>1408</v>
      </c>
      <c r="H310" s="492" t="s">
        <v>1470</v>
      </c>
      <c r="I310" s="1068" t="s">
        <v>1686</v>
      </c>
      <c r="J310" s="488">
        <v>1</v>
      </c>
      <c r="K310" s="490" t="str">
        <f>VLOOKUP(J310,'Hiperlinks - refugo'!$B$2:$C$9,2,0)</f>
        <v>Consulta Instâncias</v>
      </c>
      <c r="L310" s="513" t="s">
        <v>1436</v>
      </c>
      <c r="M310" s="514">
        <v>43293</v>
      </c>
    </row>
    <row r="311" spans="1:13" x14ac:dyDescent="0.25">
      <c r="A311" s="477">
        <v>16</v>
      </c>
      <c r="B311" s="494" t="str">
        <f>VLOOKUP(A311,'Hiperlinks - refugo'!$B$11:$C$29,2,0)</f>
        <v>Bairros Tamanduateí</v>
      </c>
      <c r="D311" s="481">
        <v>2</v>
      </c>
      <c r="E311" s="489" t="str">
        <f>VLOOKUP(D311,'Hiperlinks - refugo'!$B$34:$C$47,2,0)</f>
        <v>Consulta Pública Inicial</v>
      </c>
      <c r="G311" s="481" t="s">
        <v>755</v>
      </c>
      <c r="H311" s="494" t="s">
        <v>226</v>
      </c>
      <c r="I311" s="1074" t="s">
        <v>1443</v>
      </c>
      <c r="J311" s="496">
        <v>4</v>
      </c>
      <c r="K311" s="490" t="str">
        <f>VLOOKUP(J311,'Hiperlinks - refugo'!$B$2:$C$9,2,0)</f>
        <v>Audiência Pública</v>
      </c>
      <c r="L311" s="520" t="s">
        <v>1157</v>
      </c>
      <c r="M311" s="514">
        <v>43278</v>
      </c>
    </row>
    <row r="312" spans="1:13" x14ac:dyDescent="0.25">
      <c r="A312" s="477">
        <v>16</v>
      </c>
      <c r="B312" s="494" t="str">
        <f>VLOOKUP(A312,'Hiperlinks - refugo'!$B$11:$C$29,2,0)</f>
        <v>Bairros Tamanduateí</v>
      </c>
      <c r="D312" s="481">
        <v>2</v>
      </c>
      <c r="E312" s="489" t="str">
        <f>VLOOKUP(D312,'Hiperlinks - refugo'!$B$34:$C$47,2,0)</f>
        <v>Consulta Pública Inicial</v>
      </c>
      <c r="G312" s="481" t="s">
        <v>755</v>
      </c>
      <c r="H312" s="494" t="s">
        <v>226</v>
      </c>
      <c r="I312" s="1074" t="s">
        <v>1444</v>
      </c>
      <c r="J312" s="496">
        <v>4</v>
      </c>
      <c r="K312" s="490" t="str">
        <f>VLOOKUP(J312,'Hiperlinks - refugo'!$B$2:$C$9,2,0)</f>
        <v>Audiência Pública</v>
      </c>
      <c r="L312" s="520" t="s">
        <v>1157</v>
      </c>
      <c r="M312" s="514">
        <v>43278</v>
      </c>
    </row>
    <row r="313" spans="1:13" x14ac:dyDescent="0.25">
      <c r="A313" s="477">
        <v>16</v>
      </c>
      <c r="B313" s="494" t="str">
        <f>VLOOKUP(A313,'Hiperlinks - refugo'!$B$11:$C$29,2,0)</f>
        <v>Bairros Tamanduateí</v>
      </c>
      <c r="D313" s="481">
        <v>2</v>
      </c>
      <c r="E313" s="489" t="str">
        <f>VLOOKUP(D313,'Hiperlinks - refugo'!$B$34:$C$47,2,0)</f>
        <v>Consulta Pública Inicial</v>
      </c>
      <c r="G313" s="481" t="s">
        <v>755</v>
      </c>
      <c r="H313" s="494" t="s">
        <v>1466</v>
      </c>
      <c r="I313" s="1074" t="s">
        <v>1445</v>
      </c>
      <c r="J313" s="496">
        <v>5</v>
      </c>
      <c r="K313" s="490" t="str">
        <f>VLOOKUP(J313,'Hiperlinks - refugo'!$B$2:$C$9,2,0)</f>
        <v>Reuniões Bilateriais</v>
      </c>
      <c r="L313" s="520" t="s">
        <v>1157</v>
      </c>
      <c r="M313" s="514">
        <v>43278</v>
      </c>
    </row>
    <row r="314" spans="1:13" x14ac:dyDescent="0.25">
      <c r="A314" s="477">
        <v>16</v>
      </c>
      <c r="B314" s="494" t="str">
        <f>VLOOKUP(A314,'Hiperlinks - refugo'!$B$11:$C$29,2,0)</f>
        <v>Bairros Tamanduateí</v>
      </c>
      <c r="D314" s="481">
        <v>2</v>
      </c>
      <c r="E314" s="489" t="str">
        <f>VLOOKUP(D314,'Hiperlinks - refugo'!$B$34:$C$47,2,0)</f>
        <v>Consulta Pública Inicial</v>
      </c>
      <c r="G314" s="481" t="s">
        <v>755</v>
      </c>
      <c r="H314" s="494" t="str">
        <f>H313</f>
        <v>25/06/2014: Reunião Temática sobre Equipamentos Públicos - Apresentação</v>
      </c>
      <c r="I314" s="1074" t="s">
        <v>1446</v>
      </c>
      <c r="J314" s="496">
        <v>5</v>
      </c>
      <c r="K314" s="490" t="str">
        <f>VLOOKUP(J314,'Hiperlinks - refugo'!$B$2:$C$9,2,0)</f>
        <v>Reuniões Bilateriais</v>
      </c>
      <c r="L314" s="520" t="s">
        <v>1157</v>
      </c>
      <c r="M314" s="514">
        <v>43278</v>
      </c>
    </row>
    <row r="315" spans="1:13" x14ac:dyDescent="0.25">
      <c r="A315" s="477">
        <v>16</v>
      </c>
      <c r="B315" s="494" t="str">
        <f>VLOOKUP(A315,'Hiperlinks - refugo'!$B$11:$C$29,2,0)</f>
        <v>Bairros Tamanduateí</v>
      </c>
      <c r="D315" s="481">
        <v>2</v>
      </c>
      <c r="E315" s="489" t="str">
        <f>VLOOKUP(D315,'Hiperlinks - refugo'!$B$34:$C$47,2,0)</f>
        <v>Consulta Pública Inicial</v>
      </c>
      <c r="G315" s="481" t="s">
        <v>755</v>
      </c>
      <c r="H315" s="494" t="s">
        <v>1460</v>
      </c>
      <c r="I315" s="1074" t="s">
        <v>1447</v>
      </c>
      <c r="J315" s="496">
        <v>5</v>
      </c>
      <c r="K315" s="490" t="str">
        <f>VLOOKUP(J315,'Hiperlinks - refugo'!$B$2:$C$9,2,0)</f>
        <v>Reuniões Bilateriais</v>
      </c>
      <c r="L315" s="520" t="s">
        <v>1157</v>
      </c>
      <c r="M315" s="514">
        <v>43278</v>
      </c>
    </row>
    <row r="316" spans="1:13" x14ac:dyDescent="0.25">
      <c r="A316" s="477">
        <v>16</v>
      </c>
      <c r="B316" s="494" t="str">
        <f>VLOOKUP(A316,'Hiperlinks - refugo'!$B$11:$C$29,2,0)</f>
        <v>Bairros Tamanduateí</v>
      </c>
      <c r="D316" s="481">
        <v>2</v>
      </c>
      <c r="E316" s="489" t="str">
        <f>VLOOKUP(D316,'Hiperlinks - refugo'!$B$34:$C$47,2,0)</f>
        <v>Consulta Pública Inicial</v>
      </c>
      <c r="G316" s="481" t="s">
        <v>755</v>
      </c>
      <c r="H316" s="494" t="str">
        <f>H315</f>
        <v>16/06/2014: Reunião Temática sobre Habitação - Apresentação</v>
      </c>
      <c r="I316" s="1074" t="s">
        <v>1448</v>
      </c>
      <c r="J316" s="496">
        <v>5</v>
      </c>
      <c r="K316" s="490" t="str">
        <f>VLOOKUP(J316,'Hiperlinks - refugo'!$B$2:$C$9,2,0)</f>
        <v>Reuniões Bilateriais</v>
      </c>
      <c r="L316" s="520" t="s">
        <v>1157</v>
      </c>
      <c r="M316" s="514">
        <v>43278</v>
      </c>
    </row>
    <row r="317" spans="1:13" x14ac:dyDescent="0.25">
      <c r="A317" s="477">
        <v>16</v>
      </c>
      <c r="B317" s="494" t="str">
        <f>VLOOKUP(A317,'Hiperlinks - refugo'!$B$11:$C$29,2,0)</f>
        <v>Bairros Tamanduateí</v>
      </c>
      <c r="D317" s="481">
        <v>2</v>
      </c>
      <c r="E317" s="489" t="str">
        <f>VLOOKUP(D317,'Hiperlinks - refugo'!$B$34:$C$47,2,0)</f>
        <v>Consulta Pública Inicial</v>
      </c>
      <c r="G317" s="481" t="s">
        <v>755</v>
      </c>
      <c r="H317" s="494" t="s">
        <v>1459</v>
      </c>
      <c r="I317" s="1074" t="s">
        <v>1449</v>
      </c>
      <c r="J317" s="496">
        <v>5</v>
      </c>
      <c r="K317" s="490" t="str">
        <f>VLOOKUP(J317,'Hiperlinks - refugo'!$B$2:$C$9,2,0)</f>
        <v>Reuniões Bilateriais</v>
      </c>
      <c r="L317" s="520" t="s">
        <v>1157</v>
      </c>
      <c r="M317" s="514">
        <v>43278</v>
      </c>
    </row>
    <row r="318" spans="1:13" x14ac:dyDescent="0.25">
      <c r="A318" s="477">
        <v>16</v>
      </c>
      <c r="B318" s="494" t="str">
        <f>VLOOKUP(A318,'Hiperlinks - refugo'!$B$11:$C$29,2,0)</f>
        <v>Bairros Tamanduateí</v>
      </c>
      <c r="D318" s="481">
        <v>2</v>
      </c>
      <c r="E318" s="489" t="str">
        <f>VLOOKUP(D318,'Hiperlinks - refugo'!$B$34:$C$47,2,0)</f>
        <v>Consulta Pública Inicial</v>
      </c>
      <c r="G318" s="481" t="s">
        <v>755</v>
      </c>
      <c r="H318" s="494" t="s">
        <v>1458</v>
      </c>
      <c r="I318" s="1074" t="s">
        <v>1450</v>
      </c>
      <c r="J318" s="496">
        <v>5</v>
      </c>
      <c r="K318" s="490" t="str">
        <f>VLOOKUP(J318,'Hiperlinks - refugo'!$B$2:$C$9,2,0)</f>
        <v>Reuniões Bilateriais</v>
      </c>
      <c r="L318" s="520" t="s">
        <v>1157</v>
      </c>
      <c r="M318" s="514">
        <v>43278</v>
      </c>
    </row>
    <row r="319" spans="1:13" x14ac:dyDescent="0.25">
      <c r="A319" s="477">
        <v>16</v>
      </c>
      <c r="B319" s="494" t="str">
        <f>VLOOKUP(A319,'Hiperlinks - refugo'!$B$11:$C$29,2,0)</f>
        <v>Bairros Tamanduateí</v>
      </c>
      <c r="D319" s="481">
        <v>2</v>
      </c>
      <c r="E319" s="489" t="str">
        <f>VLOOKUP(D319,'Hiperlinks - refugo'!$B$34:$C$47,2,0)</f>
        <v>Consulta Pública Inicial</v>
      </c>
      <c r="G319" s="481" t="s">
        <v>755</v>
      </c>
      <c r="H319" s="494" t="str">
        <f>H318</f>
        <v xml:space="preserve">04/06/2014: Apresentação da proposta para a Subprefeitura de Vila Prudente </v>
      </c>
      <c r="I319" s="1074" t="s">
        <v>1451</v>
      </c>
      <c r="J319" s="496">
        <v>5</v>
      </c>
      <c r="K319" s="490" t="str">
        <f>VLOOKUP(J319,'Hiperlinks - refugo'!$B$2:$C$9,2,0)</f>
        <v>Reuniões Bilateriais</v>
      </c>
      <c r="L319" s="520" t="s">
        <v>1157</v>
      </c>
      <c r="M319" s="514">
        <v>43278</v>
      </c>
    </row>
    <row r="320" spans="1:13" x14ac:dyDescent="0.25">
      <c r="A320" s="477">
        <v>16</v>
      </c>
      <c r="B320" s="494" t="str">
        <f>VLOOKUP(A320,'Hiperlinks - refugo'!$B$11:$C$29,2,0)</f>
        <v>Bairros Tamanduateí</v>
      </c>
      <c r="D320" s="481">
        <v>2</v>
      </c>
      <c r="E320" s="489" t="str">
        <f>VLOOKUP(D320,'Hiperlinks - refugo'!$B$34:$C$47,2,0)</f>
        <v>Consulta Pública Inicial</v>
      </c>
      <c r="G320" s="481" t="s">
        <v>755</v>
      </c>
      <c r="H320" s="712" t="s">
        <v>1463</v>
      </c>
      <c r="I320" s="1074" t="s">
        <v>1452</v>
      </c>
      <c r="J320" s="496">
        <v>5</v>
      </c>
      <c r="K320" s="490" t="str">
        <f>VLOOKUP(J320,'Hiperlinks - refugo'!$B$2:$C$9,2,0)</f>
        <v>Reuniões Bilateriais</v>
      </c>
      <c r="L320" s="520" t="s">
        <v>1157</v>
      </c>
      <c r="M320" s="514">
        <v>43278</v>
      </c>
    </row>
    <row r="321" spans="1:13" x14ac:dyDescent="0.25">
      <c r="A321" s="477">
        <v>16</v>
      </c>
      <c r="B321" s="494" t="str">
        <f>VLOOKUP(A321,'Hiperlinks - refugo'!$B$11:$C$29,2,0)</f>
        <v>Bairros Tamanduateí</v>
      </c>
      <c r="D321" s="481">
        <v>2</v>
      </c>
      <c r="E321" s="489" t="str">
        <f>VLOOKUP(D321,'Hiperlinks - refugo'!$B$34:$C$47,2,0)</f>
        <v>Consulta Pública Inicial</v>
      </c>
      <c r="G321" s="481" t="s">
        <v>755</v>
      </c>
      <c r="H321" s="712" t="str">
        <f>H320</f>
        <v>02/06/2014: Apresentação da proposta para a Subprefeitura do Ipiranga</v>
      </c>
      <c r="I321" s="1074" t="s">
        <v>1453</v>
      </c>
      <c r="J321" s="496">
        <v>5</v>
      </c>
      <c r="K321" s="490" t="str">
        <f>VLOOKUP(J321,'Hiperlinks - refugo'!$B$2:$C$9,2,0)</f>
        <v>Reuniões Bilateriais</v>
      </c>
      <c r="L321" s="520" t="s">
        <v>1157</v>
      </c>
      <c r="M321" s="514">
        <v>43278</v>
      </c>
    </row>
    <row r="322" spans="1:13" x14ac:dyDescent="0.25">
      <c r="A322" s="477">
        <v>16</v>
      </c>
      <c r="B322" s="494" t="str">
        <f>VLOOKUP(A322,'Hiperlinks - refugo'!$B$11:$C$29,2,0)</f>
        <v>Bairros Tamanduateí</v>
      </c>
      <c r="D322" s="481">
        <v>2</v>
      </c>
      <c r="E322" s="489" t="str">
        <f>VLOOKUP(D322,'Hiperlinks - refugo'!$B$34:$C$47,2,0)</f>
        <v>Consulta Pública Inicial</v>
      </c>
      <c r="G322" s="481" t="s">
        <v>755</v>
      </c>
      <c r="H322" s="712" t="s">
        <v>1464</v>
      </c>
      <c r="I322" s="1074" t="s">
        <v>1454</v>
      </c>
      <c r="J322" s="496">
        <v>5</v>
      </c>
      <c r="K322" s="490" t="str">
        <f>VLOOKUP(J322,'Hiperlinks - refugo'!$B$2:$C$9,2,0)</f>
        <v>Reuniões Bilateriais</v>
      </c>
      <c r="L322" s="520" t="s">
        <v>1157</v>
      </c>
      <c r="M322" s="514">
        <v>43278</v>
      </c>
    </row>
    <row r="323" spans="1:13" x14ac:dyDescent="0.25">
      <c r="A323" s="477">
        <v>16</v>
      </c>
      <c r="B323" s="494" t="str">
        <f>VLOOKUP(A323,'Hiperlinks - refugo'!$B$11:$C$29,2,0)</f>
        <v>Bairros Tamanduateí</v>
      </c>
      <c r="D323" s="481">
        <v>2</v>
      </c>
      <c r="E323" s="489" t="str">
        <f>VLOOKUP(D323,'Hiperlinks - refugo'!$B$34:$C$47,2,0)</f>
        <v>Consulta Pública Inicial</v>
      </c>
      <c r="G323" s="481" t="s">
        <v>755</v>
      </c>
      <c r="H323" s="712" t="str">
        <f>H322</f>
        <v>08/05/2014: Apresentação da proposta para a Subprefeitura da Mooca</v>
      </c>
      <c r="I323" s="1074" t="s">
        <v>1455</v>
      </c>
      <c r="J323" s="496">
        <v>5</v>
      </c>
      <c r="K323" s="490" t="str">
        <f>VLOOKUP(J323,'Hiperlinks - refugo'!$B$2:$C$9,2,0)</f>
        <v>Reuniões Bilateriais</v>
      </c>
      <c r="L323" s="520" t="s">
        <v>1157</v>
      </c>
      <c r="M323" s="514">
        <v>43278</v>
      </c>
    </row>
    <row r="324" spans="1:13" x14ac:dyDescent="0.25">
      <c r="A324" s="477">
        <v>16</v>
      </c>
      <c r="B324" s="494" t="str">
        <f>VLOOKUP(A324,'Hiperlinks - refugo'!$B$11:$C$29,2,0)</f>
        <v>Bairros Tamanduateí</v>
      </c>
      <c r="D324" s="481">
        <v>2</v>
      </c>
      <c r="E324" s="489" t="str">
        <f>VLOOKUP(D324,'Hiperlinks - refugo'!$B$34:$C$47,2,0)</f>
        <v>Consulta Pública Inicial</v>
      </c>
      <c r="H324" s="712" t="s">
        <v>1465</v>
      </c>
      <c r="I324" s="1074" t="s">
        <v>1456</v>
      </c>
      <c r="J324" s="496">
        <v>5</v>
      </c>
      <c r="K324" s="490" t="str">
        <f>VLOOKUP(J324,'Hiperlinks - refugo'!$B$2:$C$9,2,0)</f>
        <v>Reuniões Bilateriais</v>
      </c>
      <c r="L324" s="520" t="s">
        <v>1157</v>
      </c>
      <c r="M324" s="514">
        <v>43278</v>
      </c>
    </row>
    <row r="325" spans="1:13" x14ac:dyDescent="0.25">
      <c r="A325" s="477">
        <v>16</v>
      </c>
      <c r="B325" s="494" t="str">
        <f>VLOOKUP(A325,'Hiperlinks - refugo'!$B$11:$C$29,2,0)</f>
        <v>Bairros Tamanduateí</v>
      </c>
      <c r="D325" s="481">
        <v>2</v>
      </c>
      <c r="E325" s="489" t="str">
        <f>VLOOKUP(D325,'Hiperlinks - refugo'!$B$34:$C$47,2,0)</f>
        <v>Consulta Pública Inicial</v>
      </c>
      <c r="H325" s="721" t="s">
        <v>1516</v>
      </c>
      <c r="I325" s="1074" t="s">
        <v>1516</v>
      </c>
      <c r="J325" s="496">
        <v>4</v>
      </c>
      <c r="K325" s="490" t="str">
        <f>VLOOKUP(J325,'Hiperlinks - refugo'!$B$2:$C$9,2,0)</f>
        <v>Audiência Pública</v>
      </c>
      <c r="L325" s="520" t="s">
        <v>1157</v>
      </c>
      <c r="M325" s="514">
        <v>43278</v>
      </c>
    </row>
    <row r="326" spans="1:13" x14ac:dyDescent="0.25">
      <c r="A326" s="477">
        <v>16</v>
      </c>
      <c r="B326" s="494" t="str">
        <f>VLOOKUP(A326,'Hiperlinks - refugo'!$B$11:$C$29,2,0)</f>
        <v>Bairros Tamanduateí</v>
      </c>
      <c r="D326" s="481">
        <v>2</v>
      </c>
      <c r="E326" s="489" t="str">
        <f>VLOOKUP(D326,'Hiperlinks - refugo'!$B$34:$C$47,2,0)</f>
        <v>Consulta Pública Inicial</v>
      </c>
      <c r="H326" s="721" t="s">
        <v>1517</v>
      </c>
      <c r="I326" s="1074" t="s">
        <v>1517</v>
      </c>
      <c r="J326" s="496">
        <v>4</v>
      </c>
      <c r="K326" s="490" t="str">
        <f>VLOOKUP(J326,'Hiperlinks - refugo'!$B$2:$C$9,2,0)</f>
        <v>Audiência Pública</v>
      </c>
      <c r="L326" s="520" t="s">
        <v>1157</v>
      </c>
      <c r="M326" s="514">
        <v>43278</v>
      </c>
    </row>
    <row r="327" spans="1:13" x14ac:dyDescent="0.25">
      <c r="A327" s="477">
        <v>16</v>
      </c>
      <c r="B327" s="494" t="str">
        <f>VLOOKUP(A327,'Hiperlinks - refugo'!$B$11:$C$29,2,0)</f>
        <v>Bairros Tamanduateí</v>
      </c>
      <c r="D327" s="481">
        <v>2</v>
      </c>
      <c r="E327" s="489" t="str">
        <f>VLOOKUP(D327,'Hiperlinks - refugo'!$B$34:$C$47,2,0)</f>
        <v>Consulta Pública Inicial</v>
      </c>
      <c r="H327" s="721" t="s">
        <v>1518</v>
      </c>
      <c r="I327" s="1074" t="s">
        <v>1518</v>
      </c>
      <c r="J327" s="496">
        <v>4</v>
      </c>
      <c r="K327" s="490" t="str">
        <f>VLOOKUP(J327,'Hiperlinks - refugo'!$B$2:$C$9,2,0)</f>
        <v>Audiência Pública</v>
      </c>
      <c r="L327" s="520" t="s">
        <v>1157</v>
      </c>
      <c r="M327" s="514">
        <v>43278</v>
      </c>
    </row>
    <row r="328" spans="1:13" x14ac:dyDescent="0.25">
      <c r="A328" s="477">
        <v>16</v>
      </c>
      <c r="B328" s="494" t="str">
        <f>VLOOKUP(A328,'Hiperlinks - refugo'!$B$11:$C$29,2,0)</f>
        <v>Bairros Tamanduateí</v>
      </c>
      <c r="D328" s="481">
        <v>2</v>
      </c>
      <c r="E328" s="489" t="str">
        <f>VLOOKUP(D328,'Hiperlinks - refugo'!$B$34:$C$47,2,0)</f>
        <v>Consulta Pública Inicial</v>
      </c>
      <c r="H328" s="719" t="s">
        <v>1519</v>
      </c>
      <c r="I328" s="1076" t="s">
        <v>146</v>
      </c>
      <c r="J328" s="496">
        <v>5</v>
      </c>
      <c r="K328" s="490" t="str">
        <f>VLOOKUP(J328,'Hiperlinks - refugo'!$B$2:$C$9,2,0)</f>
        <v>Reuniões Bilateriais</v>
      </c>
      <c r="L328" s="520" t="s">
        <v>1157</v>
      </c>
      <c r="M328" s="514">
        <v>43278</v>
      </c>
    </row>
    <row r="329" spans="1:13" x14ac:dyDescent="0.25">
      <c r="A329" s="477">
        <v>16</v>
      </c>
      <c r="B329" s="494" t="str">
        <f>VLOOKUP(A329,'Hiperlinks - refugo'!$B$11:$C$29,2,0)</f>
        <v>Bairros Tamanduateí</v>
      </c>
      <c r="D329" s="481">
        <v>2</v>
      </c>
      <c r="E329" s="489" t="str">
        <f>VLOOKUP(D329,'Hiperlinks - refugo'!$B$34:$C$47,2,0)</f>
        <v>Consulta Pública Inicial</v>
      </c>
      <c r="H329" s="719" t="s">
        <v>1520</v>
      </c>
      <c r="I329" s="1076" t="s">
        <v>146</v>
      </c>
      <c r="J329" s="496">
        <v>5</v>
      </c>
      <c r="K329" s="490" t="str">
        <f>VLOOKUP(J329,'Hiperlinks - refugo'!$B$2:$C$9,2,0)</f>
        <v>Reuniões Bilateriais</v>
      </c>
      <c r="L329" s="520" t="s">
        <v>1157</v>
      </c>
      <c r="M329" s="514">
        <v>43278</v>
      </c>
    </row>
    <row r="330" spans="1:13" x14ac:dyDescent="0.25">
      <c r="A330" s="477">
        <v>16</v>
      </c>
      <c r="B330" s="494" t="str">
        <f>VLOOKUP(A330,'Hiperlinks - refugo'!$B$11:$C$29,2,0)</f>
        <v>Bairros Tamanduateí</v>
      </c>
      <c r="D330" s="481">
        <v>2</v>
      </c>
      <c r="E330" s="489" t="str">
        <f>VLOOKUP(D330,'Hiperlinks - refugo'!$B$34:$C$47,2,0)</f>
        <v>Consulta Pública Inicial</v>
      </c>
      <c r="H330" s="719" t="s">
        <v>1521</v>
      </c>
      <c r="I330" s="1076" t="s">
        <v>146</v>
      </c>
      <c r="J330" s="496">
        <v>5</v>
      </c>
      <c r="K330" s="490" t="str">
        <f>VLOOKUP(J330,'Hiperlinks - refugo'!$B$2:$C$9,2,0)</f>
        <v>Reuniões Bilateriais</v>
      </c>
      <c r="L330" s="520" t="s">
        <v>1157</v>
      </c>
      <c r="M330" s="514">
        <v>43278</v>
      </c>
    </row>
    <row r="331" spans="1:13" x14ac:dyDescent="0.25">
      <c r="A331" s="477">
        <v>16</v>
      </c>
      <c r="B331" s="494" t="str">
        <f>VLOOKUP(A331,'Hiperlinks - refugo'!$B$11:$C$29,2,0)</f>
        <v>Bairros Tamanduateí</v>
      </c>
      <c r="D331" s="481">
        <v>2</v>
      </c>
      <c r="E331" s="489" t="str">
        <f>VLOOKUP(D331,'Hiperlinks - refugo'!$B$34:$C$47,2,0)</f>
        <v>Consulta Pública Inicial</v>
      </c>
      <c r="H331" s="719" t="s">
        <v>1522</v>
      </c>
      <c r="I331" s="1076" t="s">
        <v>146</v>
      </c>
      <c r="J331" s="496">
        <v>5</v>
      </c>
      <c r="K331" s="490" t="str">
        <f>VLOOKUP(J331,'Hiperlinks - refugo'!$B$2:$C$9,2,0)</f>
        <v>Reuniões Bilateriais</v>
      </c>
      <c r="L331" s="520" t="s">
        <v>1157</v>
      </c>
      <c r="M331" s="514">
        <v>43278</v>
      </c>
    </row>
    <row r="332" spans="1:13" x14ac:dyDescent="0.25">
      <c r="A332" s="477">
        <v>16</v>
      </c>
      <c r="B332" s="494" t="str">
        <f>VLOOKUP(A332,'Hiperlinks - refugo'!$B$11:$C$29,2,0)</f>
        <v>Bairros Tamanduateí</v>
      </c>
      <c r="D332" s="481">
        <v>2</v>
      </c>
      <c r="E332" s="489" t="str">
        <f>VLOOKUP(D332,'Hiperlinks - refugo'!$B$34:$C$47,2,0)</f>
        <v>Consulta Pública Inicial</v>
      </c>
      <c r="H332" s="719" t="s">
        <v>1523</v>
      </c>
      <c r="I332" s="1076" t="s">
        <v>146</v>
      </c>
      <c r="J332" s="496">
        <v>5</v>
      </c>
      <c r="K332" s="490" t="str">
        <f>VLOOKUP(J332,'Hiperlinks - refugo'!$B$2:$C$9,2,0)</f>
        <v>Reuniões Bilateriais</v>
      </c>
      <c r="L332" s="520" t="s">
        <v>1157</v>
      </c>
      <c r="M332" s="514">
        <v>43278</v>
      </c>
    </row>
    <row r="333" spans="1:13" x14ac:dyDescent="0.25">
      <c r="A333" s="477">
        <v>16</v>
      </c>
      <c r="B333" s="494" t="str">
        <f>VLOOKUP(A333,'Hiperlinks - refugo'!$B$11:$C$29,2,0)</f>
        <v>Bairros Tamanduateí</v>
      </c>
      <c r="D333" s="481">
        <v>2</v>
      </c>
      <c r="E333" s="489" t="str">
        <f>VLOOKUP(D333,'Hiperlinks - refugo'!$B$34:$C$47,2,0)</f>
        <v>Consulta Pública Inicial</v>
      </c>
      <c r="H333" s="719" t="s">
        <v>1524</v>
      </c>
      <c r="I333" s="1076" t="s">
        <v>146</v>
      </c>
      <c r="J333" s="496">
        <v>5</v>
      </c>
      <c r="K333" s="490" t="str">
        <f>VLOOKUP(J333,'Hiperlinks - refugo'!$B$2:$C$9,2,0)</f>
        <v>Reuniões Bilateriais</v>
      </c>
      <c r="L333" s="520" t="s">
        <v>1157</v>
      </c>
      <c r="M333" s="514">
        <v>43278</v>
      </c>
    </row>
    <row r="334" spans="1:13" x14ac:dyDescent="0.25">
      <c r="A334" s="477">
        <v>16</v>
      </c>
      <c r="B334" s="494" t="str">
        <f>VLOOKUP(A334,'Hiperlinks - refugo'!$B$11:$C$29,2,0)</f>
        <v>Bairros Tamanduateí</v>
      </c>
      <c r="D334" s="481">
        <v>2</v>
      </c>
      <c r="E334" s="489" t="str">
        <f>VLOOKUP(D334,'Hiperlinks - refugo'!$B$34:$C$47,2,0)</f>
        <v>Consulta Pública Inicial</v>
      </c>
      <c r="H334" s="722" t="s">
        <v>1525</v>
      </c>
      <c r="I334" s="1076" t="s">
        <v>146</v>
      </c>
      <c r="J334" s="496">
        <v>5</v>
      </c>
      <c r="K334" s="490" t="str">
        <f>VLOOKUP(J334,'Hiperlinks - refugo'!$B$2:$C$9,2,0)</f>
        <v>Reuniões Bilateriais</v>
      </c>
      <c r="L334" s="520" t="s">
        <v>1157</v>
      </c>
      <c r="M334" s="514">
        <v>43278</v>
      </c>
    </row>
    <row r="335" spans="1:13" x14ac:dyDescent="0.25">
      <c r="A335" s="477">
        <v>16</v>
      </c>
      <c r="B335" s="494" t="str">
        <f>VLOOKUP(A335,'Hiperlinks - refugo'!$B$11:$C$29,2,0)</f>
        <v>Bairros Tamanduateí</v>
      </c>
      <c r="C335" s="481">
        <v>85</v>
      </c>
      <c r="D335" s="481">
        <v>5</v>
      </c>
      <c r="E335" s="489" t="str">
        <f>VLOOKUP(D335,'Hiperlinks - refugo'!$B$34:$C$47,2,0)</f>
        <v>Discussão Pública</v>
      </c>
      <c r="H335" s="494" t="s">
        <v>221</v>
      </c>
      <c r="I335" s="1074" t="s">
        <v>1427</v>
      </c>
      <c r="J335" s="496">
        <v>3</v>
      </c>
      <c r="K335" s="490" t="str">
        <f>VLOOKUP(J335,'Hiperlinks - refugo'!$B$2:$C$9,2,0)</f>
        <v>Consulta Minuta</v>
      </c>
      <c r="L335" s="520" t="s">
        <v>1157</v>
      </c>
      <c r="M335" s="514">
        <v>43277</v>
      </c>
    </row>
    <row r="336" spans="1:13" x14ac:dyDescent="0.25">
      <c r="A336" s="477">
        <v>16</v>
      </c>
      <c r="B336" s="494" t="str">
        <f>VLOOKUP(A336,'Hiperlinks - refugo'!$B$11:$C$29,2,0)</f>
        <v>Bairros Tamanduateí</v>
      </c>
      <c r="C336" s="481">
        <v>86</v>
      </c>
      <c r="D336" s="481">
        <v>5</v>
      </c>
      <c r="E336" s="489" t="str">
        <f>VLOOKUP(D336,'Hiperlinks - refugo'!$B$34:$C$47,2,0)</f>
        <v>Discussão Pública</v>
      </c>
      <c r="H336" s="494" t="s">
        <v>325</v>
      </c>
      <c r="I336" s="1074" t="s">
        <v>1428</v>
      </c>
      <c r="J336" s="496">
        <v>3</v>
      </c>
      <c r="K336" s="490" t="str">
        <f>VLOOKUP(J336,'Hiperlinks - refugo'!$B$2:$C$9,2,0)</f>
        <v>Consulta Minuta</v>
      </c>
      <c r="L336" s="520" t="s">
        <v>1157</v>
      </c>
      <c r="M336" s="514">
        <v>43277</v>
      </c>
    </row>
    <row r="337" spans="1:13" x14ac:dyDescent="0.25">
      <c r="A337" s="477">
        <v>16</v>
      </c>
      <c r="B337" s="494" t="str">
        <f>VLOOKUP(A337,'Hiperlinks - refugo'!$B$11:$C$29,2,0)</f>
        <v>Bairros Tamanduateí</v>
      </c>
      <c r="C337" s="481">
        <v>86</v>
      </c>
      <c r="D337" s="481">
        <v>5</v>
      </c>
      <c r="E337" s="489" t="str">
        <f>VLOOKUP(D337,'Hiperlinks - refugo'!$B$34:$C$47,2,0)</f>
        <v>Discussão Pública</v>
      </c>
      <c r="H337" s="494" t="s">
        <v>1430</v>
      </c>
      <c r="I337" s="1074" t="s">
        <v>1429</v>
      </c>
      <c r="J337" s="496">
        <v>3</v>
      </c>
      <c r="K337" s="490" t="str">
        <f>VLOOKUP(J337,'Hiperlinks - refugo'!$B$2:$C$9,2,0)</f>
        <v>Consulta Minuta</v>
      </c>
      <c r="L337" s="520" t="s">
        <v>1157</v>
      </c>
      <c r="M337" s="514">
        <v>43277</v>
      </c>
    </row>
    <row r="338" spans="1:13" x14ac:dyDescent="0.25">
      <c r="A338" s="477">
        <v>16</v>
      </c>
      <c r="B338" s="494" t="str">
        <f>VLOOKUP(A338,'Hiperlinks - refugo'!$B$11:$C$29,2,0)</f>
        <v>Bairros Tamanduateí</v>
      </c>
      <c r="D338" s="481">
        <v>5</v>
      </c>
      <c r="E338" s="489" t="str">
        <f>VLOOKUP(D338,'Hiperlinks - refugo'!$B$34:$C$47,2,0)</f>
        <v>Discussão Pública</v>
      </c>
      <c r="H338" s="494" t="s">
        <v>1469</v>
      </c>
      <c r="I338" s="1074" t="s">
        <v>1438</v>
      </c>
      <c r="J338" s="496">
        <v>1</v>
      </c>
      <c r="K338" s="490" t="str">
        <f>VLOOKUP(J338,'Hiperlinks - refugo'!$B$2:$C$9,2,0)</f>
        <v>Consulta Instâncias</v>
      </c>
      <c r="L338" s="711" t="s">
        <v>1157</v>
      </c>
      <c r="M338" s="514">
        <v>43278</v>
      </c>
    </row>
    <row r="339" spans="1:13" x14ac:dyDescent="0.25">
      <c r="A339" s="477">
        <v>16</v>
      </c>
      <c r="B339" s="494" t="str">
        <f>VLOOKUP(A339,'Hiperlinks - refugo'!$B$11:$C$29,2,0)</f>
        <v>Bairros Tamanduateí</v>
      </c>
      <c r="D339" s="481">
        <v>5</v>
      </c>
      <c r="E339" s="489" t="str">
        <f>VLOOKUP(D339,'Hiperlinks - refugo'!$B$34:$C$47,2,0)</f>
        <v>Discussão Pública</v>
      </c>
      <c r="H339" s="494" t="s">
        <v>1468</v>
      </c>
      <c r="I339" s="1074" t="s">
        <v>1439</v>
      </c>
      <c r="J339" s="496">
        <v>1</v>
      </c>
      <c r="K339" s="490" t="str">
        <f>VLOOKUP(J339,'Hiperlinks - refugo'!$B$2:$C$9,2,0)</f>
        <v>Consulta Instâncias</v>
      </c>
      <c r="L339" s="520" t="s">
        <v>1157</v>
      </c>
      <c r="M339" s="514">
        <v>43278</v>
      </c>
    </row>
    <row r="340" spans="1:13" x14ac:dyDescent="0.25">
      <c r="A340" s="477">
        <v>16</v>
      </c>
      <c r="B340" s="494" t="str">
        <f>VLOOKUP(A340,'Hiperlinks - refugo'!$B$11:$C$29,2,0)</f>
        <v>Bairros Tamanduateí</v>
      </c>
      <c r="D340" s="481">
        <v>5</v>
      </c>
      <c r="E340" s="489" t="str">
        <f>VLOOKUP(D340,'Hiperlinks - refugo'!$B$34:$C$47,2,0)</f>
        <v>Discussão Pública</v>
      </c>
      <c r="G340" s="481" t="s">
        <v>755</v>
      </c>
      <c r="H340" s="494" t="s">
        <v>1228</v>
      </c>
      <c r="I340" s="1074" t="s">
        <v>1440</v>
      </c>
      <c r="J340" s="496">
        <v>4</v>
      </c>
      <c r="K340" s="490" t="str">
        <f>VLOOKUP(J340,'Hiperlinks - refugo'!$B$2:$C$9,2,0)</f>
        <v>Audiência Pública</v>
      </c>
      <c r="L340" s="520" t="s">
        <v>1157</v>
      </c>
      <c r="M340" s="514">
        <v>43278</v>
      </c>
    </row>
    <row r="341" spans="1:13" x14ac:dyDescent="0.25">
      <c r="A341" s="477">
        <v>16</v>
      </c>
      <c r="B341" s="494" t="str">
        <f>VLOOKUP(A341,'Hiperlinks - refugo'!$B$11:$C$29,2,0)</f>
        <v>Bairros Tamanduateí</v>
      </c>
      <c r="D341" s="481">
        <v>5</v>
      </c>
      <c r="E341" s="489" t="str">
        <f>VLOOKUP(D341,'Hiperlinks - refugo'!$B$34:$C$47,2,0)</f>
        <v>Discussão Pública</v>
      </c>
      <c r="G341" s="481" t="s">
        <v>755</v>
      </c>
      <c r="H341" s="494" t="s">
        <v>226</v>
      </c>
      <c r="I341" s="1074" t="s">
        <v>1441</v>
      </c>
      <c r="J341" s="496">
        <v>4</v>
      </c>
      <c r="K341" s="490" t="str">
        <f>VLOOKUP(J341,'Hiperlinks - refugo'!$B$2:$C$9,2,0)</f>
        <v>Audiência Pública</v>
      </c>
      <c r="L341" s="520" t="s">
        <v>1157</v>
      </c>
      <c r="M341" s="514">
        <v>43278</v>
      </c>
    </row>
    <row r="342" spans="1:13" x14ac:dyDescent="0.25">
      <c r="A342" s="477">
        <v>16</v>
      </c>
      <c r="B342" s="494" t="str">
        <f>VLOOKUP(A342,'Hiperlinks - refugo'!$B$11:$C$29,2,0)</f>
        <v>Bairros Tamanduateí</v>
      </c>
      <c r="D342" s="481">
        <v>5</v>
      </c>
      <c r="E342" s="489" t="str">
        <f>VLOOKUP(D342,'Hiperlinks - refugo'!$B$34:$C$47,2,0)</f>
        <v>Discussão Pública</v>
      </c>
      <c r="H342" s="494" t="s">
        <v>1467</v>
      </c>
      <c r="I342" s="1074" t="s">
        <v>1442</v>
      </c>
      <c r="J342" s="496">
        <v>1</v>
      </c>
      <c r="K342" s="490" t="str">
        <f>VLOOKUP(J342,'Hiperlinks - refugo'!$B$2:$C$9,2,0)</f>
        <v>Consulta Instâncias</v>
      </c>
      <c r="L342" s="520" t="s">
        <v>1157</v>
      </c>
      <c r="M342" s="514">
        <v>43278</v>
      </c>
    </row>
    <row r="343" spans="1:13" x14ac:dyDescent="0.25">
      <c r="A343" s="477">
        <v>16</v>
      </c>
      <c r="B343" s="494" t="str">
        <f>VLOOKUP(A343,'Hiperlinks - refugo'!$B$11:$C$29,2,0)</f>
        <v>Bairros Tamanduateí</v>
      </c>
      <c r="D343" s="481">
        <v>5</v>
      </c>
      <c r="E343" s="489" t="str">
        <f>VLOOKUP(D343,'Hiperlinks - refugo'!$B$34:$C$47,2,0)</f>
        <v>Discussão Pública</v>
      </c>
      <c r="H343" s="494" t="s">
        <v>1594</v>
      </c>
      <c r="I343" s="1074" t="s">
        <v>1487</v>
      </c>
      <c r="J343" s="496">
        <v>4</v>
      </c>
      <c r="K343" s="490" t="str">
        <f>VLOOKUP(J343,'Hiperlinks - refugo'!$B$2:$C$9,2,0)</f>
        <v>Audiência Pública</v>
      </c>
      <c r="L343" s="520" t="s">
        <v>1157</v>
      </c>
      <c r="M343" s="514">
        <v>43278</v>
      </c>
    </row>
    <row r="344" spans="1:13" x14ac:dyDescent="0.25">
      <c r="A344" s="477">
        <v>16</v>
      </c>
      <c r="B344" s="494" t="str">
        <f>VLOOKUP(A344,'Hiperlinks - refugo'!$B$11:$C$29,2,0)</f>
        <v>Bairros Tamanduateí</v>
      </c>
      <c r="D344" s="481">
        <v>5</v>
      </c>
      <c r="E344" s="489" t="str">
        <f>VLOOKUP(D344,'Hiperlinks - refugo'!$B$34:$C$47,2,0)</f>
        <v>Discussão Pública</v>
      </c>
      <c r="H344" s="494" t="s">
        <v>1488</v>
      </c>
      <c r="I344" s="1074" t="s">
        <v>1489</v>
      </c>
      <c r="J344" s="496">
        <v>1</v>
      </c>
      <c r="K344" s="490" t="str">
        <f>VLOOKUP(J344,'Hiperlinks - refugo'!$B$2:$C$9,2,0)</f>
        <v>Consulta Instâncias</v>
      </c>
      <c r="L344" s="520" t="s">
        <v>1157</v>
      </c>
      <c r="M344" s="514">
        <v>43278</v>
      </c>
    </row>
    <row r="345" spans="1:13" x14ac:dyDescent="0.25">
      <c r="A345" s="477">
        <v>16</v>
      </c>
      <c r="B345" s="494" t="str">
        <f>VLOOKUP(A345,'Hiperlinks - refugo'!$B$11:$C$29,2,0)</f>
        <v>Bairros Tamanduateí</v>
      </c>
      <c r="D345" s="481">
        <v>5</v>
      </c>
      <c r="E345" s="489" t="str">
        <f>VLOOKUP(D345,'Hiperlinks - refugo'!$B$34:$C$47,2,0)</f>
        <v>Discussão Pública</v>
      </c>
      <c r="H345" s="719" t="s">
        <v>1490</v>
      </c>
      <c r="J345" s="496">
        <v>5</v>
      </c>
      <c r="K345" s="490" t="str">
        <f>VLOOKUP(J345,'Hiperlinks - refugo'!$B$2:$C$9,2,0)</f>
        <v>Reuniões Bilateriais</v>
      </c>
      <c r="L345" s="520" t="s">
        <v>1157</v>
      </c>
      <c r="M345" s="514">
        <v>43278</v>
      </c>
    </row>
    <row r="346" spans="1:13" x14ac:dyDescent="0.25">
      <c r="A346" s="477">
        <v>16</v>
      </c>
      <c r="B346" s="494" t="str">
        <f>VLOOKUP(A346,'Hiperlinks - refugo'!$B$11:$C$29,2,0)</f>
        <v>Bairros Tamanduateí</v>
      </c>
      <c r="D346" s="481">
        <v>5</v>
      </c>
      <c r="E346" s="489" t="str">
        <f>VLOOKUP(D346,'Hiperlinks - refugo'!$B$34:$C$47,2,0)</f>
        <v>Discussão Pública</v>
      </c>
      <c r="H346" s="719" t="s">
        <v>1491</v>
      </c>
      <c r="J346" s="496">
        <v>5</v>
      </c>
      <c r="K346" s="490" t="str">
        <f>VLOOKUP(J346,'Hiperlinks - refugo'!$B$2:$C$9,2,0)</f>
        <v>Reuniões Bilateriais</v>
      </c>
      <c r="L346" s="520" t="s">
        <v>1157</v>
      </c>
      <c r="M346" s="514">
        <v>43278</v>
      </c>
    </row>
    <row r="347" spans="1:13" x14ac:dyDescent="0.25">
      <c r="A347" s="477">
        <v>16</v>
      </c>
      <c r="B347" s="494" t="str">
        <f>VLOOKUP(A347,'Hiperlinks - refugo'!$B$11:$C$29,2,0)</f>
        <v>Bairros Tamanduateí</v>
      </c>
      <c r="D347" s="481">
        <v>5</v>
      </c>
      <c r="E347" s="489" t="str">
        <f>VLOOKUP(D347,'Hiperlinks - refugo'!$B$34:$C$47,2,0)</f>
        <v>Discussão Pública</v>
      </c>
      <c r="H347" s="719" t="s">
        <v>1492</v>
      </c>
      <c r="J347" s="496">
        <v>5</v>
      </c>
      <c r="K347" s="490" t="str">
        <f>VLOOKUP(J347,'Hiperlinks - refugo'!$B$2:$C$9,2,0)</f>
        <v>Reuniões Bilateriais</v>
      </c>
      <c r="L347" s="520" t="s">
        <v>1157</v>
      </c>
      <c r="M347" s="514">
        <v>43278</v>
      </c>
    </row>
    <row r="348" spans="1:13" ht="15" customHeight="1" x14ac:dyDescent="0.25">
      <c r="A348" s="477">
        <v>16</v>
      </c>
      <c r="B348" s="494" t="str">
        <f>VLOOKUP(A348,'Hiperlinks - refugo'!$B$11:$C$29,2,0)</f>
        <v>Bairros Tamanduateí</v>
      </c>
      <c r="D348" s="481">
        <v>5</v>
      </c>
      <c r="E348" s="489" t="str">
        <f>VLOOKUP(D348,'Hiperlinks - refugo'!$B$34:$C$47,2,0)</f>
        <v>Discussão Pública</v>
      </c>
      <c r="H348" s="494" t="s">
        <v>1501</v>
      </c>
      <c r="I348" s="1074" t="s">
        <v>1504</v>
      </c>
      <c r="J348" s="496">
        <v>4</v>
      </c>
      <c r="K348" s="490" t="str">
        <f>VLOOKUP(J348,'Hiperlinks - refugo'!$B$2:$C$9,2,0)</f>
        <v>Audiência Pública</v>
      </c>
      <c r="L348" s="520" t="s">
        <v>1157</v>
      </c>
      <c r="M348" s="514">
        <v>43278</v>
      </c>
    </row>
    <row r="349" spans="1:13" x14ac:dyDescent="0.25">
      <c r="A349" s="477">
        <v>16</v>
      </c>
      <c r="B349" s="494" t="str">
        <f>VLOOKUP(A349,'Hiperlinks - refugo'!$B$11:$C$29,2,0)</f>
        <v>Bairros Tamanduateí</v>
      </c>
      <c r="D349" s="481">
        <v>5</v>
      </c>
      <c r="E349" s="489" t="str">
        <f>VLOOKUP(D349,'Hiperlinks - refugo'!$B$34:$C$47,2,0)</f>
        <v>Discussão Pública</v>
      </c>
      <c r="H349" s="494" t="s">
        <v>1502</v>
      </c>
      <c r="I349" s="1074" t="s">
        <v>1505</v>
      </c>
      <c r="J349" s="496">
        <v>4</v>
      </c>
      <c r="K349" s="490" t="str">
        <f>VLOOKUP(J349,'Hiperlinks - refugo'!$B$2:$C$9,2,0)</f>
        <v>Audiência Pública</v>
      </c>
      <c r="L349" s="520" t="s">
        <v>1157</v>
      </c>
      <c r="M349" s="514">
        <v>43278</v>
      </c>
    </row>
    <row r="350" spans="1:13" x14ac:dyDescent="0.25">
      <c r="A350" s="477">
        <v>16</v>
      </c>
      <c r="B350" s="494" t="str">
        <f>VLOOKUP(A350,'Hiperlinks - refugo'!$B$11:$C$29,2,0)</f>
        <v>Bairros Tamanduateí</v>
      </c>
      <c r="D350" s="481">
        <v>5</v>
      </c>
      <c r="E350" s="489" t="str">
        <f>VLOOKUP(D350,'Hiperlinks - refugo'!$B$34:$C$47,2,0)</f>
        <v>Discussão Pública</v>
      </c>
      <c r="H350" s="494" t="s">
        <v>1503</v>
      </c>
      <c r="I350" s="1074" t="s">
        <v>1506</v>
      </c>
      <c r="J350" s="496">
        <v>4</v>
      </c>
      <c r="K350" s="490" t="str">
        <f>VLOOKUP(J350,'Hiperlinks - refugo'!$B$2:$C$9,2,0)</f>
        <v>Audiência Pública</v>
      </c>
      <c r="L350" s="520" t="s">
        <v>1157</v>
      </c>
      <c r="M350" s="514">
        <v>43278</v>
      </c>
    </row>
    <row r="351" spans="1:13" x14ac:dyDescent="0.25">
      <c r="A351" s="477">
        <v>16</v>
      </c>
      <c r="B351" s="494" t="str">
        <f>VLOOKUP(A351,'Hiperlinks - refugo'!$B$11:$C$29,2,0)</f>
        <v>Bairros Tamanduateí</v>
      </c>
      <c r="D351" s="481">
        <v>5</v>
      </c>
      <c r="E351" s="489" t="str">
        <f>VLOOKUP(D351,'Hiperlinks - refugo'!$B$34:$C$47,2,0)</f>
        <v>Discussão Pública</v>
      </c>
      <c r="H351" s="494" t="s">
        <v>1494</v>
      </c>
      <c r="I351" s="1074" t="s">
        <v>1497</v>
      </c>
      <c r="J351" s="496">
        <v>4</v>
      </c>
      <c r="K351" s="490" t="str">
        <f>VLOOKUP(J351,'Hiperlinks - refugo'!$B$2:$C$9,2,0)</f>
        <v>Audiência Pública</v>
      </c>
      <c r="L351" s="520" t="s">
        <v>1157</v>
      </c>
      <c r="M351" s="514">
        <v>43278</v>
      </c>
    </row>
    <row r="352" spans="1:13" x14ac:dyDescent="0.25">
      <c r="A352" s="477">
        <v>16</v>
      </c>
      <c r="B352" s="494" t="str">
        <f>VLOOKUP(A352,'Hiperlinks - refugo'!$B$11:$C$29,2,0)</f>
        <v>Bairros Tamanduateí</v>
      </c>
      <c r="D352" s="481">
        <v>5</v>
      </c>
      <c r="E352" s="489" t="str">
        <f>VLOOKUP(D352,'Hiperlinks - refugo'!$B$34:$C$47,2,0)</f>
        <v>Discussão Pública</v>
      </c>
      <c r="H352" s="494" t="s">
        <v>1500</v>
      </c>
      <c r="I352" s="1074" t="s">
        <v>1499</v>
      </c>
      <c r="J352" s="496">
        <v>4</v>
      </c>
      <c r="K352" s="490" t="str">
        <f>VLOOKUP(J352,'Hiperlinks - refugo'!$B$2:$C$9,2,0)</f>
        <v>Audiência Pública</v>
      </c>
      <c r="L352" s="520" t="s">
        <v>1157</v>
      </c>
      <c r="M352" s="514">
        <v>43278</v>
      </c>
    </row>
    <row r="353" spans="1:13" x14ac:dyDescent="0.25">
      <c r="A353" s="477">
        <v>16</v>
      </c>
      <c r="B353" s="494" t="str">
        <f>VLOOKUP(A353,'Hiperlinks - refugo'!$B$11:$C$29,2,0)</f>
        <v>Bairros Tamanduateí</v>
      </c>
      <c r="D353" s="481">
        <v>5</v>
      </c>
      <c r="E353" s="489" t="str">
        <f>VLOOKUP(D353,'Hiperlinks - refugo'!$B$34:$C$47,2,0)</f>
        <v>Discussão Pública</v>
      </c>
      <c r="H353" s="494" t="s">
        <v>1495</v>
      </c>
      <c r="I353" s="1074" t="s">
        <v>1493</v>
      </c>
      <c r="J353" s="496">
        <v>4</v>
      </c>
      <c r="K353" s="490" t="str">
        <f>VLOOKUP(J353,'Hiperlinks - refugo'!$B$2:$C$9,2,0)</f>
        <v>Audiência Pública</v>
      </c>
      <c r="L353" s="520" t="s">
        <v>1157</v>
      </c>
      <c r="M353" s="514">
        <v>43278</v>
      </c>
    </row>
    <row r="354" spans="1:13" x14ac:dyDescent="0.25">
      <c r="A354" s="477">
        <v>16</v>
      </c>
      <c r="B354" s="494" t="str">
        <f>VLOOKUP(A354,'Hiperlinks - refugo'!$B$11:$C$29,2,0)</f>
        <v>Bairros Tamanduateí</v>
      </c>
      <c r="D354" s="481">
        <v>5</v>
      </c>
      <c r="E354" s="489" t="str">
        <f>VLOOKUP(D354,'Hiperlinks - refugo'!$B$34:$C$47,2,0)</f>
        <v>Discussão Pública</v>
      </c>
      <c r="H354" s="494" t="s">
        <v>1496</v>
      </c>
      <c r="I354" s="1074" t="s">
        <v>1498</v>
      </c>
      <c r="J354" s="496">
        <v>4</v>
      </c>
      <c r="K354" s="490" t="str">
        <f>VLOOKUP(J354,'Hiperlinks - refugo'!$B$2:$C$9,2,0)</f>
        <v>Audiência Pública</v>
      </c>
      <c r="L354" s="520" t="s">
        <v>1157</v>
      </c>
      <c r="M354" s="514">
        <v>43278</v>
      </c>
    </row>
    <row r="355" spans="1:13" x14ac:dyDescent="0.25">
      <c r="A355" s="477">
        <v>16</v>
      </c>
      <c r="B355" s="494" t="str">
        <f>VLOOKUP(A355,'Hiperlinks - refugo'!$B$11:$C$29,2,0)</f>
        <v>Bairros Tamanduateí</v>
      </c>
      <c r="D355" s="481">
        <v>5</v>
      </c>
      <c r="E355" s="489" t="str">
        <f>VLOOKUP(D355,'Hiperlinks - refugo'!$B$34:$C$47,2,0)</f>
        <v>Discussão Pública</v>
      </c>
      <c r="H355" s="719" t="s">
        <v>1507</v>
      </c>
      <c r="J355" s="496">
        <v>5</v>
      </c>
      <c r="K355" s="490" t="str">
        <f>VLOOKUP(J355,'Hiperlinks - refugo'!$B$2:$C$9,2,0)</f>
        <v>Reuniões Bilateriais</v>
      </c>
      <c r="L355" s="520" t="s">
        <v>1157</v>
      </c>
      <c r="M355" s="514">
        <v>43278</v>
      </c>
    </row>
    <row r="356" spans="1:13" x14ac:dyDescent="0.25">
      <c r="A356" s="477">
        <v>16</v>
      </c>
      <c r="B356" s="494" t="str">
        <f>VLOOKUP(A356,'Hiperlinks - refugo'!$B$11:$C$29,2,0)</f>
        <v>Bairros Tamanduateí</v>
      </c>
      <c r="D356" s="481">
        <v>5</v>
      </c>
      <c r="E356" s="489" t="str">
        <f>VLOOKUP(D356,'Hiperlinks - refugo'!$B$34:$C$47,2,0)</f>
        <v>Discussão Pública</v>
      </c>
      <c r="H356" s="721" t="s">
        <v>1593</v>
      </c>
      <c r="I356" s="1074" t="s">
        <v>1508</v>
      </c>
      <c r="J356" s="496">
        <v>4</v>
      </c>
      <c r="K356" s="490" t="str">
        <f>VLOOKUP(J356,'Hiperlinks - refugo'!$B$2:$C$9,2,0)</f>
        <v>Audiência Pública</v>
      </c>
      <c r="L356" s="520" t="s">
        <v>1157</v>
      </c>
      <c r="M356" s="514">
        <v>43278</v>
      </c>
    </row>
    <row r="357" spans="1:13" x14ac:dyDescent="0.25">
      <c r="A357" s="477">
        <v>16</v>
      </c>
      <c r="B357" s="494" t="str">
        <f>VLOOKUP(A357,'Hiperlinks - refugo'!$B$11:$C$29,2,0)</f>
        <v>Bairros Tamanduateí</v>
      </c>
      <c r="D357" s="481">
        <v>5</v>
      </c>
      <c r="E357" s="489" t="str">
        <f>VLOOKUP(D357,'Hiperlinks - refugo'!$B$34:$C$47,2,0)</f>
        <v>Discussão Pública</v>
      </c>
      <c r="H357" s="719" t="s">
        <v>1509</v>
      </c>
      <c r="J357" s="496">
        <v>5</v>
      </c>
      <c r="K357" s="490" t="str">
        <f>VLOOKUP(J357,'Hiperlinks - refugo'!$B$2:$C$9,2,0)</f>
        <v>Reuniões Bilateriais</v>
      </c>
      <c r="L357" s="520" t="s">
        <v>1157</v>
      </c>
      <c r="M357" s="514">
        <v>43278</v>
      </c>
    </row>
    <row r="358" spans="1:13" x14ac:dyDescent="0.25">
      <c r="A358" s="477">
        <v>16</v>
      </c>
      <c r="B358" s="494" t="str">
        <f>VLOOKUP(A358,'Hiperlinks - refugo'!$B$11:$C$29,2,0)</f>
        <v>Bairros Tamanduateí</v>
      </c>
      <c r="D358" s="481">
        <v>5</v>
      </c>
      <c r="E358" s="489" t="str">
        <f>VLOOKUP(D358,'Hiperlinks - refugo'!$B$34:$C$47,2,0)</f>
        <v>Discussão Pública</v>
      </c>
      <c r="H358" s="721" t="s">
        <v>1510</v>
      </c>
      <c r="I358" s="1074" t="s">
        <v>1510</v>
      </c>
      <c r="J358" s="496">
        <v>5</v>
      </c>
      <c r="K358" s="490" t="str">
        <f>VLOOKUP(J358,'Hiperlinks - refugo'!$B$2:$C$9,2,0)</f>
        <v>Reuniões Bilateriais</v>
      </c>
      <c r="L358" s="520" t="s">
        <v>1157</v>
      </c>
      <c r="M358" s="514">
        <v>43278</v>
      </c>
    </row>
    <row r="359" spans="1:13" x14ac:dyDescent="0.25">
      <c r="A359" s="477">
        <v>16</v>
      </c>
      <c r="B359" s="494" t="str">
        <f>VLOOKUP(A359,'Hiperlinks - refugo'!$B$11:$C$29,2,0)</f>
        <v>Bairros Tamanduateí</v>
      </c>
      <c r="D359" s="481">
        <v>5</v>
      </c>
      <c r="E359" s="489" t="str">
        <f>VLOOKUP(D359,'Hiperlinks - refugo'!$B$34:$C$47,2,0)</f>
        <v>Discussão Pública</v>
      </c>
      <c r="H359" s="719" t="s">
        <v>1511</v>
      </c>
      <c r="J359" s="496">
        <v>1</v>
      </c>
      <c r="K359" s="490" t="str">
        <f>VLOOKUP(J359,'Hiperlinks - refugo'!$B$2:$C$9,2,0)</f>
        <v>Consulta Instâncias</v>
      </c>
      <c r="L359" s="520" t="s">
        <v>1157</v>
      </c>
      <c r="M359" s="514">
        <v>43278</v>
      </c>
    </row>
    <row r="360" spans="1:13" x14ac:dyDescent="0.25">
      <c r="A360" s="477">
        <v>16</v>
      </c>
      <c r="B360" s="494" t="str">
        <f>VLOOKUP(A360,'Hiperlinks - refugo'!$B$11:$C$29,2,0)</f>
        <v>Bairros Tamanduateí</v>
      </c>
      <c r="D360" s="481">
        <v>5</v>
      </c>
      <c r="E360" s="489" t="str">
        <f>VLOOKUP(D360,'Hiperlinks - refugo'!$B$34:$C$47,2,0)</f>
        <v>Discussão Pública</v>
      </c>
      <c r="H360" s="721" t="s">
        <v>1512</v>
      </c>
      <c r="I360" s="1074" t="s">
        <v>1512</v>
      </c>
      <c r="J360" s="496">
        <v>1</v>
      </c>
      <c r="K360" s="490" t="str">
        <f>VLOOKUP(J360,'Hiperlinks - refugo'!$B$2:$C$9,2,0)</f>
        <v>Consulta Instâncias</v>
      </c>
      <c r="L360" s="520" t="s">
        <v>1157</v>
      </c>
      <c r="M360" s="514">
        <v>43278</v>
      </c>
    </row>
    <row r="361" spans="1:13" x14ac:dyDescent="0.25">
      <c r="A361" s="477">
        <v>16</v>
      </c>
      <c r="B361" s="494" t="str">
        <f>VLOOKUP(A361,'Hiperlinks - refugo'!$B$11:$C$29,2,0)</f>
        <v>Bairros Tamanduateí</v>
      </c>
      <c r="D361" s="481">
        <v>5</v>
      </c>
      <c r="E361" s="489" t="str">
        <f>VLOOKUP(D361,'Hiperlinks - refugo'!$B$34:$C$47,2,0)</f>
        <v>Discussão Pública</v>
      </c>
      <c r="H361" s="719" t="s">
        <v>1513</v>
      </c>
      <c r="J361" s="496">
        <v>5</v>
      </c>
      <c r="K361" s="490" t="str">
        <f>VLOOKUP(J361,'Hiperlinks - refugo'!$B$2:$C$9,2,0)</f>
        <v>Reuniões Bilateriais</v>
      </c>
      <c r="L361" s="520" t="s">
        <v>1157</v>
      </c>
      <c r="M361" s="514">
        <v>43278</v>
      </c>
    </row>
    <row r="362" spans="1:13" x14ac:dyDescent="0.25">
      <c r="A362" s="477">
        <v>16</v>
      </c>
      <c r="B362" s="494" t="str">
        <f>VLOOKUP(A362,'Hiperlinks - refugo'!$B$11:$C$29,2,0)</f>
        <v>Bairros Tamanduateí</v>
      </c>
      <c r="D362" s="481">
        <v>5</v>
      </c>
      <c r="E362" s="489" t="str">
        <f>VLOOKUP(D362,'Hiperlinks - refugo'!$B$34:$C$47,2,0)</f>
        <v>Discussão Pública</v>
      </c>
      <c r="H362" s="719" t="s">
        <v>1514</v>
      </c>
      <c r="J362" s="496">
        <v>5</v>
      </c>
      <c r="K362" s="490" t="str">
        <f>VLOOKUP(J362,'Hiperlinks - refugo'!$B$2:$C$9,2,0)</f>
        <v>Reuniões Bilateriais</v>
      </c>
      <c r="L362" s="520" t="s">
        <v>1157</v>
      </c>
      <c r="M362" s="514">
        <v>43278</v>
      </c>
    </row>
    <row r="363" spans="1:13" x14ac:dyDescent="0.25">
      <c r="A363" s="477">
        <v>16</v>
      </c>
      <c r="B363" s="494" t="str">
        <f>VLOOKUP(A363,'Hiperlinks - refugo'!$B$11:$C$29,2,0)</f>
        <v>Bairros Tamanduateí</v>
      </c>
      <c r="D363" s="481">
        <v>5</v>
      </c>
      <c r="E363" s="489" t="str">
        <f>VLOOKUP(D363,'Hiperlinks - refugo'!$B$34:$C$47,2,0)</f>
        <v>Discussão Pública</v>
      </c>
      <c r="H363" s="719" t="s">
        <v>1515</v>
      </c>
      <c r="J363" s="496">
        <v>5</v>
      </c>
      <c r="K363" s="490" t="str">
        <f>VLOOKUP(J363,'Hiperlinks - refugo'!$B$2:$C$9,2,0)</f>
        <v>Reuniões Bilateriais</v>
      </c>
      <c r="L363" s="520" t="s">
        <v>1157</v>
      </c>
      <c r="M363" s="514">
        <v>43278</v>
      </c>
    </row>
    <row r="364" spans="1:13" x14ac:dyDescent="0.25">
      <c r="A364" s="477">
        <v>16</v>
      </c>
      <c r="B364" s="494" t="str">
        <f>VLOOKUP(A364,'Hiperlinks - refugo'!$B$11:$C$29,2,0)</f>
        <v>Bairros Tamanduateí</v>
      </c>
      <c r="D364" s="481">
        <v>5</v>
      </c>
      <c r="E364" s="489" t="str">
        <f>VLOOKUP(D364,'Hiperlinks - refugo'!$B$34:$C$47,2,0)</f>
        <v>Discussão Pública</v>
      </c>
      <c r="F364" s="481" t="s">
        <v>757</v>
      </c>
      <c r="G364" s="481" t="s">
        <v>1408</v>
      </c>
      <c r="H364" s="494" t="s">
        <v>221</v>
      </c>
      <c r="I364" s="1068" t="s">
        <v>1680</v>
      </c>
      <c r="J364" s="496">
        <v>4</v>
      </c>
      <c r="K364" s="490" t="str">
        <f>VLOOKUP(J364,'Hiperlinks - refugo'!$B$2:$C$9,2,0)</f>
        <v>Audiência Pública</v>
      </c>
      <c r="L364" s="520" t="s">
        <v>1157</v>
      </c>
      <c r="M364" s="514">
        <v>43293</v>
      </c>
    </row>
    <row r="365" spans="1:13" x14ac:dyDescent="0.25">
      <c r="A365" s="477">
        <v>16</v>
      </c>
      <c r="B365" s="494" t="str">
        <f>VLOOKUP(A365,'Hiperlinks - refugo'!$B$11:$C$29,2,0)</f>
        <v>Bairros Tamanduateí</v>
      </c>
      <c r="D365" s="481">
        <v>5</v>
      </c>
      <c r="E365" s="489" t="str">
        <f>VLOOKUP(D365,'Hiperlinks - refugo'!$B$34:$C$47,2,0)</f>
        <v>Discussão Pública</v>
      </c>
      <c r="H365" s="494" t="s">
        <v>1595</v>
      </c>
      <c r="I365" s="1074" t="s">
        <v>1601</v>
      </c>
      <c r="J365" s="496">
        <v>4</v>
      </c>
      <c r="K365" s="490" t="str">
        <f>VLOOKUP(J365,'Hiperlinks - refugo'!$B$2:$C$9,2,0)</f>
        <v>Audiência Pública</v>
      </c>
      <c r="L365" s="520" t="s">
        <v>1157</v>
      </c>
      <c r="M365" s="514">
        <v>43280</v>
      </c>
    </row>
    <row r="366" spans="1:13" x14ac:dyDescent="0.25">
      <c r="A366" s="477">
        <v>16</v>
      </c>
      <c r="B366" s="494" t="str">
        <f>VLOOKUP(A366,'Hiperlinks - refugo'!$B$11:$C$29,2,0)</f>
        <v>Bairros Tamanduateí</v>
      </c>
      <c r="D366" s="481">
        <v>5</v>
      </c>
      <c r="E366" s="489" t="str">
        <f>VLOOKUP(D366,'Hiperlinks - refugo'!$B$34:$C$47,2,0)</f>
        <v>Discussão Pública</v>
      </c>
      <c r="H366" s="494" t="s">
        <v>1596</v>
      </c>
      <c r="I366" s="1074" t="s">
        <v>1599</v>
      </c>
      <c r="J366" s="496">
        <v>4</v>
      </c>
      <c r="K366" s="490" t="str">
        <f>VLOOKUP(J366,'Hiperlinks - refugo'!$B$2:$C$9,2,0)</f>
        <v>Audiência Pública</v>
      </c>
      <c r="L366" s="520" t="s">
        <v>1157</v>
      </c>
      <c r="M366" s="514">
        <v>43280</v>
      </c>
    </row>
    <row r="367" spans="1:13" x14ac:dyDescent="0.25">
      <c r="A367" s="477">
        <v>16</v>
      </c>
      <c r="B367" s="494" t="str">
        <f>VLOOKUP(A367,'Hiperlinks - refugo'!$B$11:$C$29,2,0)</f>
        <v>Bairros Tamanduateí</v>
      </c>
      <c r="D367" s="481">
        <v>5</v>
      </c>
      <c r="E367" s="489" t="str">
        <f>VLOOKUP(D367,'Hiperlinks - refugo'!$B$34:$C$47,2,0)</f>
        <v>Discussão Pública</v>
      </c>
      <c r="H367" s="494" t="s">
        <v>1597</v>
      </c>
      <c r="I367" s="1074" t="s">
        <v>1601</v>
      </c>
      <c r="J367" s="496">
        <v>4</v>
      </c>
      <c r="K367" s="490" t="str">
        <f>VLOOKUP(J367,'Hiperlinks - refugo'!$B$2:$C$9,2,0)</f>
        <v>Audiência Pública</v>
      </c>
      <c r="L367" s="520" t="s">
        <v>1157</v>
      </c>
      <c r="M367" s="514">
        <v>43280</v>
      </c>
    </row>
    <row r="368" spans="1:13" x14ac:dyDescent="0.25">
      <c r="A368" s="477">
        <v>16</v>
      </c>
      <c r="B368" s="494" t="str">
        <f>VLOOKUP(A368,'Hiperlinks - refugo'!$B$11:$C$29,2,0)</f>
        <v>Bairros Tamanduateí</v>
      </c>
      <c r="D368" s="481">
        <v>5</v>
      </c>
      <c r="E368" s="489" t="str">
        <f>VLOOKUP(D368,'Hiperlinks - refugo'!$B$34:$C$47,2,0)</f>
        <v>Discussão Pública</v>
      </c>
      <c r="H368" s="494" t="s">
        <v>1598</v>
      </c>
      <c r="I368" s="1074" t="s">
        <v>1600</v>
      </c>
      <c r="J368" s="496">
        <v>4</v>
      </c>
      <c r="K368" s="490" t="str">
        <f>VLOOKUP(J368,'Hiperlinks - refugo'!$B$2:$C$9,2,0)</f>
        <v>Audiência Pública</v>
      </c>
      <c r="L368" s="520" t="s">
        <v>1157</v>
      </c>
      <c r="M368" s="514">
        <v>43280</v>
      </c>
    </row>
    <row r="369" spans="1:13" x14ac:dyDescent="0.25">
      <c r="A369" s="477">
        <v>16</v>
      </c>
      <c r="B369" s="494" t="str">
        <f>VLOOKUP(A369,'Hiperlinks - refugo'!$B$11:$C$29,2,0)</f>
        <v>Bairros Tamanduateí</v>
      </c>
      <c r="D369" s="481">
        <v>6</v>
      </c>
      <c r="E369" s="489" t="str">
        <f>VLOOKUP(D369,'Hiperlinks - refugo'!$B$34:$C$47,2,0)</f>
        <v>Consolidação PIU</v>
      </c>
      <c r="H369" s="720" t="s">
        <v>1484</v>
      </c>
      <c r="I369" s="1074" t="s">
        <v>1483</v>
      </c>
      <c r="J369" s="496">
        <v>6</v>
      </c>
      <c r="K369" s="490" t="str">
        <f>VLOOKUP(J369,'Hiperlinks - refugo'!$B$2:$C$9,2,0)</f>
        <v>Outros</v>
      </c>
      <c r="L369" s="520" t="s">
        <v>1157</v>
      </c>
      <c r="M369" s="514">
        <v>43278</v>
      </c>
    </row>
    <row r="370" spans="1:13" x14ac:dyDescent="0.25">
      <c r="A370" s="477">
        <v>16</v>
      </c>
      <c r="B370" s="494" t="str">
        <f>VLOOKUP(A370,'Hiperlinks - refugo'!$B$11:$C$29,2,0)</f>
        <v>Bairros Tamanduateí</v>
      </c>
      <c r="C370" s="481">
        <v>121</v>
      </c>
      <c r="D370" s="481">
        <v>7</v>
      </c>
      <c r="E370" s="489" t="str">
        <f>VLOOKUP(D370,'Hiperlinks - refugo'!$B$34:$C$47,2,0)</f>
        <v>Encaminhamento Jurídico</v>
      </c>
      <c r="F370" s="481" t="s">
        <v>757</v>
      </c>
      <c r="G370" s="481" t="s">
        <v>1408</v>
      </c>
      <c r="H370" s="494" t="s">
        <v>1406</v>
      </c>
      <c r="I370" s="1068" t="s">
        <v>1687</v>
      </c>
      <c r="J370" s="496" t="s">
        <v>145</v>
      </c>
      <c r="K370" s="490" t="e">
        <f>VLOOKUP(J370,'Hiperlinks - refugo'!$B$2:$C$9,2,0)</f>
        <v>#N/A</v>
      </c>
      <c r="L370" s="520" t="s">
        <v>1395</v>
      </c>
      <c r="M370" s="514">
        <v>43293</v>
      </c>
    </row>
    <row r="371" spans="1:13" x14ac:dyDescent="0.25">
      <c r="A371" s="477">
        <v>16</v>
      </c>
      <c r="B371" s="494" t="str">
        <f>VLOOKUP(A371,'Hiperlinks - refugo'!$B$11:$C$29,2,0)</f>
        <v>Bairros Tamanduateí</v>
      </c>
      <c r="C371" s="481" t="s">
        <v>897</v>
      </c>
      <c r="D371" s="481">
        <v>100</v>
      </c>
      <c r="E371" s="489" t="e">
        <f>VLOOKUP(D371,'Hiperlinks - refugo'!$B$34:$C$47,2,0)</f>
        <v>#N/A</v>
      </c>
      <c r="H371" s="515" t="s">
        <v>1382</v>
      </c>
      <c r="I371" s="1074" t="s">
        <v>1389</v>
      </c>
      <c r="J371" s="496" t="s">
        <v>145</v>
      </c>
      <c r="K371" s="490" t="e">
        <f>VLOOKUP(J371,'Hiperlinks - refugo'!$B$2:$C$9,2,0)</f>
        <v>#N/A</v>
      </c>
      <c r="L371" s="699" t="s">
        <v>1157</v>
      </c>
      <c r="M371" s="514">
        <v>43276</v>
      </c>
    </row>
    <row r="372" spans="1:13" x14ac:dyDescent="0.25">
      <c r="A372" s="477">
        <v>16</v>
      </c>
      <c r="B372" s="494" t="str">
        <f>VLOOKUP(A372,'Hiperlinks - refugo'!$B$11:$C$29,2,0)</f>
        <v>Bairros Tamanduateí</v>
      </c>
      <c r="D372" s="481" t="s">
        <v>189</v>
      </c>
      <c r="E372" s="489" t="str">
        <f>VLOOKUP(D372,'Hiperlinks - refugo'!$B$34:$C$47,2,0)</f>
        <v>Descritivo</v>
      </c>
      <c r="H372" s="712" t="s">
        <v>1474</v>
      </c>
      <c r="I372" s="1074" t="s">
        <v>1473</v>
      </c>
      <c r="J372" s="496">
        <v>6</v>
      </c>
      <c r="K372" s="490" t="str">
        <f>VLOOKUP(J372,'Hiperlinks - refugo'!$B$2:$C$9,2,0)</f>
        <v>Outros</v>
      </c>
      <c r="L372" s="520" t="s">
        <v>1157</v>
      </c>
      <c r="M372" s="514">
        <v>43278</v>
      </c>
    </row>
    <row r="373" spans="1:13" x14ac:dyDescent="0.25">
      <c r="A373" s="477">
        <v>16</v>
      </c>
      <c r="B373" s="494" t="str">
        <f>VLOOKUP(A373,'Hiperlinks - refugo'!$B$11:$C$29,2,0)</f>
        <v>Bairros Tamanduateí</v>
      </c>
      <c r="D373" s="481" t="s">
        <v>189</v>
      </c>
      <c r="E373" s="489" t="str">
        <f>VLOOKUP(D373,'Hiperlinks - refugo'!$B$34:$C$47,2,0)</f>
        <v>Descritivo</v>
      </c>
      <c r="H373" s="494" t="s">
        <v>1475</v>
      </c>
      <c r="I373" s="1074" t="s">
        <v>1479</v>
      </c>
      <c r="J373" s="496">
        <v>6</v>
      </c>
      <c r="K373" s="490" t="str">
        <f>VLOOKUP(J373,'Hiperlinks - refugo'!$B$2:$C$9,2,0)</f>
        <v>Outros</v>
      </c>
      <c r="L373" s="520" t="s">
        <v>1157</v>
      </c>
      <c r="M373" s="514">
        <v>43278</v>
      </c>
    </row>
    <row r="374" spans="1:13" x14ac:dyDescent="0.25">
      <c r="A374" s="477">
        <v>16</v>
      </c>
      <c r="B374" s="494" t="str">
        <f>VLOOKUP(A374,'Hiperlinks - refugo'!$B$11:$C$29,2,0)</f>
        <v>Bairros Tamanduateí</v>
      </c>
      <c r="D374" s="481" t="s">
        <v>189</v>
      </c>
      <c r="E374" s="489" t="str">
        <f>VLOOKUP(D374,'Hiperlinks - refugo'!$B$34:$C$47,2,0)</f>
        <v>Descritivo</v>
      </c>
      <c r="H374" s="494" t="s">
        <v>1476</v>
      </c>
      <c r="I374" s="1074" t="s">
        <v>1480</v>
      </c>
      <c r="J374" s="496">
        <v>6</v>
      </c>
      <c r="K374" s="490" t="str">
        <f>VLOOKUP(J374,'Hiperlinks - refugo'!$B$2:$C$9,2,0)</f>
        <v>Outros</v>
      </c>
      <c r="L374" s="520" t="s">
        <v>1157</v>
      </c>
      <c r="M374" s="514">
        <v>43278</v>
      </c>
    </row>
    <row r="375" spans="1:13" x14ac:dyDescent="0.25">
      <c r="A375" s="477">
        <v>16</v>
      </c>
      <c r="B375" s="494" t="str">
        <f>VLOOKUP(A375,'Hiperlinks - refugo'!$B$11:$C$29,2,0)</f>
        <v>Bairros Tamanduateí</v>
      </c>
      <c r="D375" s="481" t="s">
        <v>189</v>
      </c>
      <c r="E375" s="489" t="str">
        <f>VLOOKUP(D375,'Hiperlinks - refugo'!$B$34:$C$47,2,0)</f>
        <v>Descritivo</v>
      </c>
      <c r="H375" s="494" t="s">
        <v>1477</v>
      </c>
      <c r="I375" s="1074" t="s">
        <v>1481</v>
      </c>
      <c r="J375" s="496">
        <v>6</v>
      </c>
      <c r="K375" s="490" t="str">
        <f>VLOOKUP(J375,'Hiperlinks - refugo'!$B$2:$C$9,2,0)</f>
        <v>Outros</v>
      </c>
      <c r="L375" s="520" t="s">
        <v>1157</v>
      </c>
      <c r="M375" s="514">
        <v>43278</v>
      </c>
    </row>
    <row r="376" spans="1:13" ht="15" customHeight="1" x14ac:dyDescent="0.25">
      <c r="A376" s="477">
        <v>16</v>
      </c>
      <c r="B376" s="494" t="str">
        <f>VLOOKUP(A376,'Hiperlinks - refugo'!$B$11:$C$29,2,0)</f>
        <v>Bairros Tamanduateí</v>
      </c>
      <c r="D376" s="481" t="s">
        <v>189</v>
      </c>
      <c r="E376" s="489" t="str">
        <f>VLOOKUP(D376,'Hiperlinks - refugo'!$B$34:$C$47,2,0)</f>
        <v>Descritivo</v>
      </c>
      <c r="H376" s="494" t="s">
        <v>1478</v>
      </c>
      <c r="I376" s="1074" t="s">
        <v>1482</v>
      </c>
      <c r="J376" s="496">
        <v>6</v>
      </c>
      <c r="K376" s="490" t="str">
        <f>VLOOKUP(J376,'Hiperlinks - refugo'!$B$2:$C$9,2,0)</f>
        <v>Outros</v>
      </c>
      <c r="L376" s="520" t="s">
        <v>1157</v>
      </c>
      <c r="M376" s="514">
        <v>43278</v>
      </c>
    </row>
    <row r="377" spans="1:13" x14ac:dyDescent="0.25">
      <c r="A377" s="477">
        <v>16</v>
      </c>
      <c r="B377" s="494" t="str">
        <f>VLOOKUP(A377,'Hiperlinks - refugo'!$B$11:$C$29,2,0)</f>
        <v>Bairros Tamanduateí</v>
      </c>
      <c r="C377" s="481" t="s">
        <v>1422</v>
      </c>
      <c r="D377" s="481">
        <v>6</v>
      </c>
      <c r="E377" s="489" t="str">
        <f>VLOOKUP(D377,'Hiperlinks - refugo'!$B$34:$C$47,2,0)</f>
        <v>Consolidação PIU</v>
      </c>
      <c r="H377" s="494" t="s">
        <v>1426</v>
      </c>
      <c r="I377" s="1074" t="s">
        <v>1423</v>
      </c>
      <c r="J377" s="496">
        <v>6</v>
      </c>
      <c r="K377" s="490" t="str">
        <f>VLOOKUP(J377,'Hiperlinks - refugo'!$B$2:$C$9,2,0)</f>
        <v>Outros</v>
      </c>
      <c r="L377" s="520" t="s">
        <v>1157</v>
      </c>
      <c r="M377" s="514">
        <v>43277</v>
      </c>
    </row>
    <row r="378" spans="1:13" x14ac:dyDescent="0.25">
      <c r="A378" s="477">
        <v>16</v>
      </c>
      <c r="B378" s="494" t="str">
        <f>VLOOKUP(A378,'Hiperlinks - refugo'!$B$11:$C$29,2,0)</f>
        <v>Bairros Tamanduateí</v>
      </c>
      <c r="D378" s="481">
        <v>6</v>
      </c>
      <c r="E378" s="489" t="str">
        <f>VLOOKUP(D378,'Hiperlinks - refugo'!$B$34:$C$47,2,0)</f>
        <v>Consolidação PIU</v>
      </c>
      <c r="H378" s="494" t="s">
        <v>1425</v>
      </c>
      <c r="I378" s="1074" t="s">
        <v>1424</v>
      </c>
      <c r="J378" s="496">
        <v>6</v>
      </c>
      <c r="K378" s="490" t="str">
        <f>VLOOKUP(J378,'Hiperlinks - refugo'!$B$2:$C$9,2,0)</f>
        <v>Outros</v>
      </c>
      <c r="L378" s="520" t="s">
        <v>1157</v>
      </c>
      <c r="M378" s="514">
        <v>43277</v>
      </c>
    </row>
    <row r="379" spans="1:13" x14ac:dyDescent="0.25">
      <c r="A379" s="477">
        <v>16</v>
      </c>
      <c r="B379" s="494" t="str">
        <f>VLOOKUP(A379,'Hiperlinks - refugo'!$B$11:$C$29,2,0)</f>
        <v>Bairros Tamanduateí</v>
      </c>
      <c r="D379" s="481">
        <v>5</v>
      </c>
      <c r="E379" s="489" t="str">
        <f>VLOOKUP(D379,'Hiperlinks - refugo'!$B$34:$C$47,2,0)</f>
        <v>Discussão Pública</v>
      </c>
      <c r="H379" s="494" t="s">
        <v>331</v>
      </c>
      <c r="I379" s="1074" t="s">
        <v>1431</v>
      </c>
      <c r="J379" s="496">
        <v>1</v>
      </c>
      <c r="K379" s="490" t="str">
        <f>VLOOKUP(J379,'Hiperlinks - refugo'!$B$2:$C$9,2,0)</f>
        <v>Consulta Instâncias</v>
      </c>
      <c r="L379" s="520"/>
      <c r="M379" s="514">
        <v>43278</v>
      </c>
    </row>
    <row r="380" spans="1:13" x14ac:dyDescent="0.25">
      <c r="A380" s="477">
        <v>16</v>
      </c>
      <c r="B380" s="494" t="str">
        <f>VLOOKUP(A380,'Hiperlinks - refugo'!$B$11:$C$29,2,0)</f>
        <v>Bairros Tamanduateí</v>
      </c>
      <c r="D380" s="481">
        <v>5</v>
      </c>
      <c r="E380" s="489" t="str">
        <f>VLOOKUP(D380,'Hiperlinks - refugo'!$B$34:$C$47,2,0)</f>
        <v>Discussão Pública</v>
      </c>
      <c r="H380" s="494" t="s">
        <v>1457</v>
      </c>
      <c r="I380" s="1074" t="s">
        <v>1432</v>
      </c>
      <c r="J380" s="496">
        <v>1</v>
      </c>
      <c r="K380" s="490" t="str">
        <f>VLOOKUP(J380,'Hiperlinks - refugo'!$B$2:$C$9,2,0)</f>
        <v>Consulta Instâncias</v>
      </c>
      <c r="L380" s="520"/>
      <c r="M380" s="514">
        <v>43278</v>
      </c>
    </row>
    <row r="381" spans="1:13" x14ac:dyDescent="0.25">
      <c r="A381" s="477">
        <v>16</v>
      </c>
      <c r="B381" s="494" t="str">
        <f>VLOOKUP(A381,'Hiperlinks - refugo'!$B$11:$C$29,2,0)</f>
        <v>Bairros Tamanduateí</v>
      </c>
      <c r="D381" s="481">
        <v>6</v>
      </c>
      <c r="E381" s="489" t="str">
        <f>VLOOKUP(D381,'Hiperlinks - refugo'!$B$34:$C$47,2,0)</f>
        <v>Consolidação PIU</v>
      </c>
      <c r="H381" s="719" t="s">
        <v>1434</v>
      </c>
      <c r="I381" s="1074" t="s">
        <v>1433</v>
      </c>
      <c r="J381" s="496">
        <v>6</v>
      </c>
      <c r="K381" s="490" t="str">
        <f>VLOOKUP(J381,'Hiperlinks - refugo'!$B$2:$C$9,2,0)</f>
        <v>Outros</v>
      </c>
      <c r="L381" s="520"/>
      <c r="M381" s="514">
        <v>43278</v>
      </c>
    </row>
    <row r="382" spans="1:13" x14ac:dyDescent="0.25">
      <c r="A382" s="477">
        <v>16</v>
      </c>
      <c r="B382" s="494" t="str">
        <f>VLOOKUP(A382,'Hiperlinks - refugo'!$B$11:$C$29,2,0)</f>
        <v>Bairros Tamanduateí</v>
      </c>
      <c r="D382" s="481">
        <v>6</v>
      </c>
      <c r="E382" s="489" t="str">
        <f>VLOOKUP(D382,'Hiperlinks - refugo'!$B$34:$C$47,2,0)</f>
        <v>Consolidação PIU</v>
      </c>
      <c r="H382" s="494" t="s">
        <v>1486</v>
      </c>
      <c r="I382" s="1074" t="s">
        <v>1485</v>
      </c>
      <c r="J382" s="496">
        <v>6</v>
      </c>
      <c r="K382" s="490" t="str">
        <f>VLOOKUP(J382,'Hiperlinks - refugo'!$B$2:$C$9,2,0)</f>
        <v>Outros</v>
      </c>
      <c r="L382" s="520" t="s">
        <v>1157</v>
      </c>
      <c r="M382" s="514">
        <v>43278</v>
      </c>
    </row>
    <row r="383" spans="1:13" x14ac:dyDescent="0.25">
      <c r="A383" s="475">
        <v>17</v>
      </c>
      <c r="B383" s="489" t="str">
        <f>VLOOKUP(A383,'Hiperlinks - refugo'!$B$11:$C$29,2,0)</f>
        <v>PIU Terminal Capelinha</v>
      </c>
      <c r="C383" s="480"/>
      <c r="D383" s="480">
        <v>2</v>
      </c>
      <c r="E383" s="489" t="str">
        <f>VLOOKUP(D383,'Hiperlinks - refugo'!$B$34:$C$47,2,0)</f>
        <v>Consulta Pública Inicial</v>
      </c>
      <c r="F383" s="480"/>
      <c r="G383" s="480"/>
      <c r="H383" s="515" t="s">
        <v>1276</v>
      </c>
      <c r="I383" s="1070" t="s">
        <v>573</v>
      </c>
      <c r="J383" s="483">
        <v>2</v>
      </c>
      <c r="K383" s="490" t="str">
        <f>VLOOKUP(J383,'Hiperlinks - refugo'!$B$2:$C$9,2,0)</f>
        <v>Consulta Caderno</v>
      </c>
      <c r="L383" s="513" t="s">
        <v>1157</v>
      </c>
      <c r="M383" s="514">
        <f t="shared" ref="M383:M394" si="8">$M$2</f>
        <v>43271</v>
      </c>
    </row>
    <row r="384" spans="1:13" x14ac:dyDescent="0.25">
      <c r="A384" s="475">
        <v>17</v>
      </c>
      <c r="B384" s="489" t="str">
        <f>VLOOKUP(A384,'Hiperlinks - refugo'!$B$11:$C$29,2,0)</f>
        <v>PIU Terminal Capelinha</v>
      </c>
      <c r="C384" s="480"/>
      <c r="D384" s="480">
        <v>2</v>
      </c>
      <c r="E384" s="489" t="str">
        <f>VLOOKUP(D384,'Hiperlinks - refugo'!$B$34:$C$47,2,0)</f>
        <v>Consulta Pública Inicial</v>
      </c>
      <c r="F384" s="480"/>
      <c r="G384" s="480"/>
      <c r="H384" s="515" t="s">
        <v>1013</v>
      </c>
      <c r="I384" s="1066" t="s">
        <v>1041</v>
      </c>
      <c r="J384" s="483">
        <v>2</v>
      </c>
      <c r="K384" s="490" t="str">
        <f>VLOOKUP(J384,'Hiperlinks - refugo'!$B$2:$C$9,2,0)</f>
        <v>Consulta Caderno</v>
      </c>
      <c r="L384" s="513" t="s">
        <v>1157</v>
      </c>
      <c r="M384" s="514">
        <f t="shared" si="8"/>
        <v>43271</v>
      </c>
    </row>
    <row r="385" spans="1:13" x14ac:dyDescent="0.25">
      <c r="A385" s="475">
        <v>17</v>
      </c>
      <c r="B385" s="489" t="str">
        <f>VLOOKUP(A385,'Hiperlinks - refugo'!$B$11:$C$29,2,0)</f>
        <v>PIU Terminal Capelinha</v>
      </c>
      <c r="C385" s="480"/>
      <c r="D385" s="480">
        <v>2</v>
      </c>
      <c r="E385" s="489" t="str">
        <f>VLOOKUP(D385,'Hiperlinks - refugo'!$B$34:$C$47,2,0)</f>
        <v>Consulta Pública Inicial</v>
      </c>
      <c r="F385" s="480"/>
      <c r="G385" s="480"/>
      <c r="H385" s="515" t="s">
        <v>331</v>
      </c>
      <c r="I385" s="1070" t="s">
        <v>576</v>
      </c>
      <c r="J385" s="483">
        <v>2</v>
      </c>
      <c r="K385" s="490" t="str">
        <f>VLOOKUP(J385,'Hiperlinks - refugo'!$B$2:$C$9,2,0)</f>
        <v>Consulta Caderno</v>
      </c>
      <c r="L385" s="513" t="s">
        <v>1157</v>
      </c>
      <c r="M385" s="514">
        <f t="shared" si="8"/>
        <v>43271</v>
      </c>
    </row>
    <row r="386" spans="1:13" x14ac:dyDescent="0.25">
      <c r="A386" s="475">
        <v>17</v>
      </c>
      <c r="B386" s="489" t="str">
        <f>VLOOKUP(A386,'Hiperlinks - refugo'!$B$11:$C$29,2,0)</f>
        <v>PIU Terminal Capelinha</v>
      </c>
      <c r="C386" s="480"/>
      <c r="D386" s="480">
        <v>2</v>
      </c>
      <c r="E386" s="489" t="str">
        <f>VLOOKUP(D386,'Hiperlinks - refugo'!$B$34:$C$47,2,0)</f>
        <v>Consulta Pública Inicial</v>
      </c>
      <c r="F386" s="480"/>
      <c r="G386" s="480"/>
      <c r="H386" s="515" t="s">
        <v>224</v>
      </c>
      <c r="I386" s="1070" t="s">
        <v>577</v>
      </c>
      <c r="J386" s="483">
        <v>2</v>
      </c>
      <c r="K386" s="490" t="str">
        <f>VLOOKUP(J386,'Hiperlinks - refugo'!$B$2:$C$9,2,0)</f>
        <v>Consulta Caderno</v>
      </c>
      <c r="L386" s="513" t="s">
        <v>1157</v>
      </c>
      <c r="M386" s="514">
        <f t="shared" si="8"/>
        <v>43271</v>
      </c>
    </row>
    <row r="387" spans="1:13" x14ac:dyDescent="0.25">
      <c r="A387" s="475">
        <v>17</v>
      </c>
      <c r="B387" s="489" t="str">
        <f>VLOOKUP(A387,'Hiperlinks - refugo'!$B$11:$C$29,2,0)</f>
        <v>PIU Terminal Capelinha</v>
      </c>
      <c r="C387" s="480"/>
      <c r="D387" s="480">
        <v>5</v>
      </c>
      <c r="E387" s="489" t="str">
        <f>VLOOKUP(D387,'Hiperlinks - refugo'!$B$34:$C$47,2,0)</f>
        <v>Discussão Pública</v>
      </c>
      <c r="F387" s="480"/>
      <c r="G387" s="480"/>
      <c r="H387" s="515" t="s">
        <v>1275</v>
      </c>
      <c r="I387" s="1070" t="s">
        <v>1043</v>
      </c>
      <c r="J387" s="483">
        <v>2</v>
      </c>
      <c r="K387" s="490" t="str">
        <f>VLOOKUP(J387,'Hiperlinks - refugo'!$B$2:$C$9,2,0)</f>
        <v>Consulta Caderno</v>
      </c>
      <c r="L387" s="513" t="s">
        <v>1157</v>
      </c>
      <c r="M387" s="514">
        <f t="shared" si="8"/>
        <v>43271</v>
      </c>
    </row>
    <row r="388" spans="1:13" x14ac:dyDescent="0.25">
      <c r="A388" s="475">
        <v>17</v>
      </c>
      <c r="B388" s="489" t="str">
        <f>VLOOKUP(A388,'Hiperlinks - refugo'!$B$11:$C$29,2,0)</f>
        <v>PIU Terminal Capelinha</v>
      </c>
      <c r="C388" s="480"/>
      <c r="D388" s="480">
        <v>5</v>
      </c>
      <c r="E388" s="489" t="str">
        <f>VLOOKUP(D388,'Hiperlinks - refugo'!$B$34:$C$47,2,0)</f>
        <v>Discussão Pública</v>
      </c>
      <c r="F388" s="480"/>
      <c r="G388" s="480"/>
      <c r="H388" s="515" t="s">
        <v>578</v>
      </c>
      <c r="I388" s="1070" t="s">
        <v>579</v>
      </c>
      <c r="J388" s="483">
        <v>2</v>
      </c>
      <c r="K388" s="490" t="str">
        <f>VLOOKUP(J388,'Hiperlinks - refugo'!$B$2:$C$9,2,0)</f>
        <v>Consulta Caderno</v>
      </c>
      <c r="L388" s="513" t="s">
        <v>1157</v>
      </c>
      <c r="M388" s="514">
        <f t="shared" si="8"/>
        <v>43271</v>
      </c>
    </row>
    <row r="389" spans="1:13" x14ac:dyDescent="0.25">
      <c r="A389" s="475">
        <v>17</v>
      </c>
      <c r="B389" s="489" t="str">
        <f>VLOOKUP(A389,'Hiperlinks - refugo'!$B$11:$C$29,2,0)</f>
        <v>PIU Terminal Capelinha</v>
      </c>
      <c r="C389" s="480"/>
      <c r="D389" s="480">
        <v>5</v>
      </c>
      <c r="E389" s="489" t="str">
        <f>VLOOKUP(D389,'Hiperlinks - refugo'!$B$34:$C$47,2,0)</f>
        <v>Discussão Pública</v>
      </c>
      <c r="F389" s="480"/>
      <c r="G389" s="480"/>
      <c r="H389" s="515" t="s">
        <v>1277</v>
      </c>
      <c r="I389" s="1066" t="s">
        <v>580</v>
      </c>
      <c r="J389" s="483">
        <v>2</v>
      </c>
      <c r="K389" s="490" t="str">
        <f>VLOOKUP(J389,'Hiperlinks - refugo'!$B$2:$C$9,2,0)</f>
        <v>Consulta Caderno</v>
      </c>
      <c r="L389" s="513" t="s">
        <v>1157</v>
      </c>
      <c r="M389" s="514">
        <f t="shared" si="8"/>
        <v>43271</v>
      </c>
    </row>
    <row r="390" spans="1:13" x14ac:dyDescent="0.25">
      <c r="A390" s="475">
        <v>17</v>
      </c>
      <c r="B390" s="489" t="str">
        <f>VLOOKUP(A390,'Hiperlinks - refugo'!$B$11:$C$29,2,0)</f>
        <v>PIU Terminal Capelinha</v>
      </c>
      <c r="C390" s="480"/>
      <c r="D390" s="480">
        <v>5</v>
      </c>
      <c r="E390" s="489" t="str">
        <f>VLOOKUP(D390,'Hiperlinks - refugo'!$B$34:$C$47,2,0)</f>
        <v>Discussão Pública</v>
      </c>
      <c r="F390" s="480"/>
      <c r="G390" s="480"/>
      <c r="H390" s="515" t="s">
        <v>1278</v>
      </c>
      <c r="I390" s="1066" t="s">
        <v>583</v>
      </c>
      <c r="J390" s="483">
        <v>2</v>
      </c>
      <c r="K390" s="490" t="str">
        <f>VLOOKUP(J390,'Hiperlinks - refugo'!$B$2:$C$9,2,0)</f>
        <v>Consulta Caderno</v>
      </c>
      <c r="L390" s="513" t="s">
        <v>1157</v>
      </c>
      <c r="M390" s="514">
        <f t="shared" si="8"/>
        <v>43271</v>
      </c>
    </row>
    <row r="391" spans="1:13" x14ac:dyDescent="0.25">
      <c r="A391" s="475">
        <v>17</v>
      </c>
      <c r="B391" s="489" t="str">
        <f>VLOOKUP(A391,'Hiperlinks - refugo'!$B$11:$C$29,2,0)</f>
        <v>PIU Terminal Capelinha</v>
      </c>
      <c r="C391" s="480"/>
      <c r="D391" s="480">
        <v>5</v>
      </c>
      <c r="E391" s="489" t="str">
        <f>VLOOKUP(D391,'Hiperlinks - refugo'!$B$34:$C$47,2,0)</f>
        <v>Discussão Pública</v>
      </c>
      <c r="F391" s="480"/>
      <c r="G391" s="480"/>
      <c r="H391" s="515" t="s">
        <v>1280</v>
      </c>
      <c r="I391" s="1066" t="s">
        <v>586</v>
      </c>
      <c r="J391" s="483">
        <v>2</v>
      </c>
      <c r="K391" s="490" t="str">
        <f>VLOOKUP(J391,'Hiperlinks - refugo'!$B$2:$C$9,2,0)</f>
        <v>Consulta Caderno</v>
      </c>
      <c r="L391" s="513" t="s">
        <v>1157</v>
      </c>
      <c r="M391" s="514">
        <f t="shared" si="8"/>
        <v>43271</v>
      </c>
    </row>
    <row r="392" spans="1:13" x14ac:dyDescent="0.25">
      <c r="A392" s="475">
        <v>17</v>
      </c>
      <c r="B392" s="489" t="str">
        <f>VLOOKUP(A392,'Hiperlinks - refugo'!$B$11:$C$29,2,0)</f>
        <v>PIU Terminal Capelinha</v>
      </c>
      <c r="C392" s="480"/>
      <c r="D392" s="480">
        <v>5</v>
      </c>
      <c r="E392" s="489" t="str">
        <f>VLOOKUP(D392,'Hiperlinks - refugo'!$B$34:$C$47,2,0)</f>
        <v>Discussão Pública</v>
      </c>
      <c r="F392" s="480"/>
      <c r="G392" s="480"/>
      <c r="H392" s="515" t="s">
        <v>1282</v>
      </c>
      <c r="I392" s="1066" t="s">
        <v>589</v>
      </c>
      <c r="J392" s="483">
        <v>2</v>
      </c>
      <c r="K392" s="490" t="str">
        <f>VLOOKUP(J392,'Hiperlinks - refugo'!$B$2:$C$9,2,0)</f>
        <v>Consulta Caderno</v>
      </c>
      <c r="L392" s="513" t="s">
        <v>1157</v>
      </c>
      <c r="M392" s="514">
        <f t="shared" si="8"/>
        <v>43271</v>
      </c>
    </row>
    <row r="393" spans="1:13" x14ac:dyDescent="0.25">
      <c r="A393" s="475">
        <v>17</v>
      </c>
      <c r="B393" s="489" t="str">
        <f>VLOOKUP(A393,'Hiperlinks - refugo'!$B$11:$C$29,2,0)</f>
        <v>PIU Terminal Capelinha</v>
      </c>
      <c r="C393" s="480"/>
      <c r="D393" s="480">
        <v>5</v>
      </c>
      <c r="E393" s="489" t="str">
        <f>VLOOKUP(D393,'Hiperlinks - refugo'!$B$34:$C$47,2,0)</f>
        <v>Discussão Pública</v>
      </c>
      <c r="F393" s="480"/>
      <c r="G393" s="480"/>
      <c r="H393" s="515" t="s">
        <v>1284</v>
      </c>
      <c r="I393" s="1066" t="s">
        <v>591</v>
      </c>
      <c r="J393" s="483">
        <v>2</v>
      </c>
      <c r="K393" s="490" t="str">
        <f>VLOOKUP(J393,'Hiperlinks - refugo'!$B$2:$C$9,2,0)</f>
        <v>Consulta Caderno</v>
      </c>
      <c r="L393" s="513" t="s">
        <v>1157</v>
      </c>
      <c r="M393" s="514">
        <f t="shared" si="8"/>
        <v>43271</v>
      </c>
    </row>
    <row r="394" spans="1:13" x14ac:dyDescent="0.25">
      <c r="A394" s="476">
        <v>17</v>
      </c>
      <c r="B394" s="491" t="str">
        <f>VLOOKUP(A394,'Hiperlinks - refugo'!$B$11:$C$29,2,0)</f>
        <v>PIU Terminal Capelinha</v>
      </c>
      <c r="C394" s="484"/>
      <c r="D394" s="484">
        <v>5</v>
      </c>
      <c r="E394" s="489" t="str">
        <f>VLOOKUP(D394,'Hiperlinks - refugo'!$B$34:$C$47,2,0)</f>
        <v>Discussão Pública</v>
      </c>
      <c r="F394" s="484"/>
      <c r="G394" s="484"/>
      <c r="H394" s="707" t="s">
        <v>1286</v>
      </c>
      <c r="I394" s="1073" t="s">
        <v>594</v>
      </c>
      <c r="J394" s="483">
        <v>2</v>
      </c>
      <c r="K394" s="490" t="str">
        <f>VLOOKUP(J394,'Hiperlinks - refugo'!$B$2:$C$9,2,0)</f>
        <v>Consulta Caderno</v>
      </c>
      <c r="L394" s="513" t="s">
        <v>1157</v>
      </c>
      <c r="M394" s="514">
        <f t="shared" si="8"/>
        <v>43271</v>
      </c>
    </row>
    <row r="395" spans="1:13" x14ac:dyDescent="0.25">
      <c r="A395" s="475">
        <v>17</v>
      </c>
      <c r="B395" s="494" t="str">
        <f>VLOOKUP(A395,'Hiperlinks - refugo'!$B$11:$C$29,2,0)</f>
        <v>PIU Terminal Capelinha</v>
      </c>
      <c r="C395" s="481" t="s">
        <v>897</v>
      </c>
      <c r="D395" s="480">
        <v>100</v>
      </c>
      <c r="E395" s="489" t="e">
        <f>VLOOKUP(D395,'Hiperlinks - refugo'!$B$34:$C$47,2,0)</f>
        <v>#N/A</v>
      </c>
      <c r="H395" s="515" t="s">
        <v>1382</v>
      </c>
      <c r="I395" s="1067" t="s">
        <v>1386</v>
      </c>
      <c r="J395" s="496" t="s">
        <v>145</v>
      </c>
      <c r="K395" s="490" t="e">
        <f>VLOOKUP(J395,'Hiperlinks - refugo'!$B$2:$C$9,2,0)</f>
        <v>#N/A</v>
      </c>
      <c r="L395" s="699" t="s">
        <v>1157</v>
      </c>
      <c r="M395" s="514">
        <v>43276</v>
      </c>
    </row>
    <row r="396" spans="1:13" x14ac:dyDescent="0.25">
      <c r="A396" s="475">
        <v>18</v>
      </c>
      <c r="B396" s="489" t="str">
        <f>VLOOKUP(A396,'Hiperlinks - refugo'!$B$11:$C$29,2,0)</f>
        <v>PIU Terminal Campo Limpo</v>
      </c>
      <c r="C396" s="480"/>
      <c r="D396" s="480">
        <v>2</v>
      </c>
      <c r="E396" s="489" t="str">
        <f>VLOOKUP(D396,'Hiperlinks - refugo'!$B$34:$C$47,2,0)</f>
        <v>Consulta Pública Inicial</v>
      </c>
      <c r="F396" s="480"/>
      <c r="G396" s="480"/>
      <c r="H396" s="515" t="s">
        <v>1276</v>
      </c>
      <c r="I396" s="1066" t="s">
        <v>574</v>
      </c>
      <c r="J396" s="483">
        <v>2</v>
      </c>
      <c r="K396" s="490" t="str">
        <f>VLOOKUP(J396,'Hiperlinks - refugo'!$B$2:$C$9,2,0)</f>
        <v>Consulta Caderno</v>
      </c>
      <c r="L396" s="513" t="s">
        <v>1157</v>
      </c>
      <c r="M396" s="514">
        <f t="shared" ref="M396:M407" si="9">$M$2</f>
        <v>43271</v>
      </c>
    </row>
    <row r="397" spans="1:13" x14ac:dyDescent="0.25">
      <c r="A397" s="475">
        <v>18</v>
      </c>
      <c r="B397" s="489" t="str">
        <f>VLOOKUP(A397,'Hiperlinks - refugo'!$B$11:$C$29,2,0)</f>
        <v>PIU Terminal Campo Limpo</v>
      </c>
      <c r="C397" s="480"/>
      <c r="D397" s="480">
        <v>2</v>
      </c>
      <c r="E397" s="489" t="str">
        <f>VLOOKUP(D397,'Hiperlinks - refugo'!$B$34:$C$47,2,0)</f>
        <v>Consulta Pública Inicial</v>
      </c>
      <c r="F397" s="480"/>
      <c r="G397" s="480"/>
      <c r="H397" s="515" t="s">
        <v>1013</v>
      </c>
      <c r="I397" s="1066" t="s">
        <v>1041</v>
      </c>
      <c r="J397" s="483">
        <v>2</v>
      </c>
      <c r="K397" s="490" t="str">
        <f>VLOOKUP(J397,'Hiperlinks - refugo'!$B$2:$C$9,2,0)</f>
        <v>Consulta Caderno</v>
      </c>
      <c r="L397" s="513" t="s">
        <v>1157</v>
      </c>
      <c r="M397" s="514">
        <f t="shared" si="9"/>
        <v>43271</v>
      </c>
    </row>
    <row r="398" spans="1:13" x14ac:dyDescent="0.25">
      <c r="A398" s="475">
        <v>18</v>
      </c>
      <c r="B398" s="489" t="str">
        <f>VLOOKUP(A398,'Hiperlinks - refugo'!$B$11:$C$29,2,0)</f>
        <v>PIU Terminal Campo Limpo</v>
      </c>
      <c r="C398" s="480"/>
      <c r="D398" s="480">
        <v>2</v>
      </c>
      <c r="E398" s="489" t="str">
        <f>VLOOKUP(D398,'Hiperlinks - refugo'!$B$34:$C$47,2,0)</f>
        <v>Consulta Pública Inicial</v>
      </c>
      <c r="F398" s="480"/>
      <c r="G398" s="480"/>
      <c r="H398" s="515" t="s">
        <v>331</v>
      </c>
      <c r="I398" s="1070" t="s">
        <v>576</v>
      </c>
      <c r="J398" s="483">
        <v>2</v>
      </c>
      <c r="K398" s="490" t="str">
        <f>VLOOKUP(J398,'Hiperlinks - refugo'!$B$2:$C$9,2,0)</f>
        <v>Consulta Caderno</v>
      </c>
      <c r="L398" s="513" t="s">
        <v>1157</v>
      </c>
      <c r="M398" s="514">
        <f t="shared" si="9"/>
        <v>43271</v>
      </c>
    </row>
    <row r="399" spans="1:13" x14ac:dyDescent="0.25">
      <c r="A399" s="475">
        <v>18</v>
      </c>
      <c r="B399" s="489" t="str">
        <f>VLOOKUP(A399,'Hiperlinks - refugo'!$B$11:$C$29,2,0)</f>
        <v>PIU Terminal Campo Limpo</v>
      </c>
      <c r="C399" s="480"/>
      <c r="D399" s="480">
        <v>2</v>
      </c>
      <c r="E399" s="489" t="str">
        <f>VLOOKUP(D399,'Hiperlinks - refugo'!$B$34:$C$47,2,0)</f>
        <v>Consulta Pública Inicial</v>
      </c>
      <c r="F399" s="480"/>
      <c r="G399" s="480"/>
      <c r="H399" s="515" t="s">
        <v>224</v>
      </c>
      <c r="I399" s="1070" t="s">
        <v>577</v>
      </c>
      <c r="J399" s="483">
        <v>2</v>
      </c>
      <c r="K399" s="490" t="str">
        <f>VLOOKUP(J399,'Hiperlinks - refugo'!$B$2:$C$9,2,0)</f>
        <v>Consulta Caderno</v>
      </c>
      <c r="L399" s="513" t="s">
        <v>1157</v>
      </c>
      <c r="M399" s="514">
        <f t="shared" si="9"/>
        <v>43271</v>
      </c>
    </row>
    <row r="400" spans="1:13" x14ac:dyDescent="0.25">
      <c r="A400" s="475">
        <v>18</v>
      </c>
      <c r="B400" s="489" t="str">
        <f>VLOOKUP(A400,'Hiperlinks - refugo'!$B$11:$C$29,2,0)</f>
        <v>PIU Terminal Campo Limpo</v>
      </c>
      <c r="C400" s="480"/>
      <c r="D400" s="480">
        <v>5</v>
      </c>
      <c r="E400" s="489" t="str">
        <f>VLOOKUP(D400,'Hiperlinks - refugo'!$B$34:$C$47,2,0)</f>
        <v>Discussão Pública</v>
      </c>
      <c r="F400" s="480"/>
      <c r="G400" s="480"/>
      <c r="H400" s="515" t="s">
        <v>1277</v>
      </c>
      <c r="I400" s="1070" t="s">
        <v>581</v>
      </c>
      <c r="J400" s="483">
        <v>2</v>
      </c>
      <c r="K400" s="490" t="str">
        <f>VLOOKUP(J400,'Hiperlinks - refugo'!$B$2:$C$9,2,0)</f>
        <v>Consulta Caderno</v>
      </c>
      <c r="L400" s="513" t="s">
        <v>1157</v>
      </c>
      <c r="M400" s="514">
        <f t="shared" si="9"/>
        <v>43271</v>
      </c>
    </row>
    <row r="401" spans="1:13" x14ac:dyDescent="0.25">
      <c r="A401" s="475">
        <v>18</v>
      </c>
      <c r="B401" s="489" t="str">
        <f>VLOOKUP(A401,'Hiperlinks - refugo'!$B$11:$C$29,2,0)</f>
        <v>PIU Terminal Campo Limpo</v>
      </c>
      <c r="C401" s="480"/>
      <c r="D401" s="480">
        <v>5</v>
      </c>
      <c r="E401" s="489" t="str">
        <f>VLOOKUP(D401,'Hiperlinks - refugo'!$B$34:$C$47,2,0)</f>
        <v>Discussão Pública</v>
      </c>
      <c r="F401" s="480"/>
      <c r="G401" s="480"/>
      <c r="H401" s="515" t="s">
        <v>1279</v>
      </c>
      <c r="I401" s="1066" t="s">
        <v>584</v>
      </c>
      <c r="J401" s="483">
        <v>2</v>
      </c>
      <c r="K401" s="490" t="str">
        <f>VLOOKUP(J401,'Hiperlinks - refugo'!$B$2:$C$9,2,0)</f>
        <v>Consulta Caderno</v>
      </c>
      <c r="L401" s="513" t="s">
        <v>1157</v>
      </c>
      <c r="M401" s="514">
        <f t="shared" si="9"/>
        <v>43271</v>
      </c>
    </row>
    <row r="402" spans="1:13" x14ac:dyDescent="0.25">
      <c r="A402" s="475">
        <v>18</v>
      </c>
      <c r="B402" s="489" t="str">
        <f>VLOOKUP(A402,'Hiperlinks - refugo'!$B$11:$C$29,2,0)</f>
        <v>PIU Terminal Campo Limpo</v>
      </c>
      <c r="C402" s="480"/>
      <c r="D402" s="480">
        <v>5</v>
      </c>
      <c r="E402" s="489" t="str">
        <f>VLOOKUP(D402,'Hiperlinks - refugo'!$B$34:$C$47,2,0)</f>
        <v>Discussão Pública</v>
      </c>
      <c r="F402" s="480"/>
      <c r="G402" s="480"/>
      <c r="H402" s="515" t="s">
        <v>1281</v>
      </c>
      <c r="I402" s="1066" t="s">
        <v>587</v>
      </c>
      <c r="J402" s="483">
        <v>2</v>
      </c>
      <c r="K402" s="490" t="str">
        <f>VLOOKUP(J402,'Hiperlinks - refugo'!$B$2:$C$9,2,0)</f>
        <v>Consulta Caderno</v>
      </c>
      <c r="L402" s="513" t="s">
        <v>1157</v>
      </c>
      <c r="M402" s="514">
        <f t="shared" si="9"/>
        <v>43271</v>
      </c>
    </row>
    <row r="403" spans="1:13" x14ac:dyDescent="0.25">
      <c r="A403" s="475">
        <v>18</v>
      </c>
      <c r="B403" s="489" t="str">
        <f>VLOOKUP(A403,'Hiperlinks - refugo'!$B$11:$C$29,2,0)</f>
        <v>PIU Terminal Campo Limpo</v>
      </c>
      <c r="C403" s="480"/>
      <c r="D403" s="480">
        <v>5</v>
      </c>
      <c r="E403" s="489" t="str">
        <f>VLOOKUP(D403,'Hiperlinks - refugo'!$B$34:$C$47,2,0)</f>
        <v>Discussão Pública</v>
      </c>
      <c r="F403" s="480"/>
      <c r="G403" s="480"/>
      <c r="H403" s="515" t="s">
        <v>1283</v>
      </c>
      <c r="I403" s="1066" t="s">
        <v>587</v>
      </c>
      <c r="J403" s="483">
        <v>2</v>
      </c>
      <c r="K403" s="490" t="str">
        <f>VLOOKUP(J403,'Hiperlinks - refugo'!$B$2:$C$9,2,0)</f>
        <v>Consulta Caderno</v>
      </c>
      <c r="L403" s="513" t="s">
        <v>1157</v>
      </c>
      <c r="M403" s="514">
        <f t="shared" si="9"/>
        <v>43271</v>
      </c>
    </row>
    <row r="404" spans="1:13" x14ac:dyDescent="0.25">
      <c r="A404" s="475">
        <v>18</v>
      </c>
      <c r="B404" s="489" t="str">
        <f>VLOOKUP(A404,'Hiperlinks - refugo'!$B$11:$C$29,2,0)</f>
        <v>PIU Terminal Campo Limpo</v>
      </c>
      <c r="C404" s="480"/>
      <c r="D404" s="480">
        <v>5</v>
      </c>
      <c r="E404" s="489" t="str">
        <f>VLOOKUP(D404,'Hiperlinks - refugo'!$B$34:$C$47,2,0)</f>
        <v>Discussão Pública</v>
      </c>
      <c r="F404" s="480"/>
      <c r="G404" s="480"/>
      <c r="H404" s="515" t="s">
        <v>1284</v>
      </c>
      <c r="I404" s="1066" t="s">
        <v>592</v>
      </c>
      <c r="J404" s="483">
        <v>2</v>
      </c>
      <c r="K404" s="490" t="str">
        <f>VLOOKUP(J404,'Hiperlinks - refugo'!$B$2:$C$9,2,0)</f>
        <v>Consulta Caderno</v>
      </c>
      <c r="L404" s="513" t="s">
        <v>1157</v>
      </c>
      <c r="M404" s="514">
        <f t="shared" si="9"/>
        <v>43271</v>
      </c>
    </row>
    <row r="405" spans="1:13" x14ac:dyDescent="0.25">
      <c r="A405" s="475">
        <v>18</v>
      </c>
      <c r="B405" s="489" t="str">
        <f>VLOOKUP(A405,'Hiperlinks - refugo'!$B$11:$C$29,2,0)</f>
        <v>PIU Terminal Campo Limpo</v>
      </c>
      <c r="C405" s="480"/>
      <c r="D405" s="480">
        <v>5</v>
      </c>
      <c r="E405" s="489" t="str">
        <f>VLOOKUP(D405,'Hiperlinks - refugo'!$B$34:$C$47,2,0)</f>
        <v>Discussão Pública</v>
      </c>
      <c r="F405" s="480"/>
      <c r="G405" s="480"/>
      <c r="H405" s="515" t="s">
        <v>1287</v>
      </c>
      <c r="I405" s="1066" t="s">
        <v>594</v>
      </c>
      <c r="J405" s="483">
        <v>2</v>
      </c>
      <c r="K405" s="490" t="str">
        <f>VLOOKUP(J405,'Hiperlinks - refugo'!$B$2:$C$9,2,0)</f>
        <v>Consulta Caderno</v>
      </c>
      <c r="L405" s="513" t="s">
        <v>1157</v>
      </c>
      <c r="M405" s="514">
        <f t="shared" si="9"/>
        <v>43271</v>
      </c>
    </row>
    <row r="406" spans="1:13" x14ac:dyDescent="0.25">
      <c r="A406" s="475">
        <v>18</v>
      </c>
      <c r="B406" s="489" t="str">
        <f>VLOOKUP(A406,'Hiperlinks - refugo'!$B$11:$C$29,2,0)</f>
        <v>PIU Terminal Campo Limpo</v>
      </c>
      <c r="C406" s="480"/>
      <c r="D406" s="480">
        <v>5</v>
      </c>
      <c r="E406" s="489" t="str">
        <f>VLOOKUP(D406,'Hiperlinks - refugo'!$B$34:$C$47,2,0)</f>
        <v>Discussão Pública</v>
      </c>
      <c r="F406" s="480"/>
      <c r="G406" s="480"/>
      <c r="H406" s="515" t="s">
        <v>578</v>
      </c>
      <c r="I406" s="1070" t="s">
        <v>579</v>
      </c>
      <c r="J406" s="483">
        <v>2</v>
      </c>
      <c r="K406" s="490" t="str">
        <f>VLOOKUP(J406,'Hiperlinks - refugo'!$B$2:$C$9,2,0)</f>
        <v>Consulta Caderno</v>
      </c>
      <c r="L406" s="513" t="s">
        <v>1157</v>
      </c>
      <c r="M406" s="514">
        <f t="shared" si="9"/>
        <v>43271</v>
      </c>
    </row>
    <row r="407" spans="1:13" x14ac:dyDescent="0.25">
      <c r="A407" s="475">
        <v>18</v>
      </c>
      <c r="B407" s="489" t="str">
        <f>VLOOKUP(A407,'Hiperlinks - refugo'!$B$11:$C$29,2,0)</f>
        <v>PIU Terminal Campo Limpo</v>
      </c>
      <c r="C407" s="480"/>
      <c r="D407" s="480">
        <v>5</v>
      </c>
      <c r="E407" s="489" t="str">
        <f>VLOOKUP(D407,'Hiperlinks - refugo'!$B$34:$C$47,2,0)</f>
        <v>Discussão Pública</v>
      </c>
      <c r="F407" s="480"/>
      <c r="G407" s="480"/>
      <c r="H407" s="515" t="s">
        <v>1275</v>
      </c>
      <c r="I407" s="1070" t="s">
        <v>1043</v>
      </c>
      <c r="J407" s="483">
        <v>2</v>
      </c>
      <c r="K407" s="490" t="str">
        <f>VLOOKUP(J407,'Hiperlinks - refugo'!$B$2:$C$9,2,0)</f>
        <v>Consulta Caderno</v>
      </c>
      <c r="L407" s="513" t="s">
        <v>1157</v>
      </c>
      <c r="M407" s="514">
        <f t="shared" si="9"/>
        <v>43271</v>
      </c>
    </row>
    <row r="408" spans="1:13" x14ac:dyDescent="0.25">
      <c r="A408" s="475">
        <v>18</v>
      </c>
      <c r="B408" s="494" t="str">
        <f>VLOOKUP(A408,'Hiperlinks - refugo'!$B$11:$C$29,2,0)</f>
        <v>PIU Terminal Campo Limpo</v>
      </c>
      <c r="C408" s="481" t="s">
        <v>897</v>
      </c>
      <c r="D408" s="480">
        <v>100</v>
      </c>
      <c r="E408" s="489" t="e">
        <f>VLOOKUP(D408,'Hiperlinks - refugo'!$B$34:$C$47,2,0)</f>
        <v>#N/A</v>
      </c>
      <c r="H408" s="515" t="s">
        <v>1382</v>
      </c>
      <c r="I408" s="1069" t="s">
        <v>1386</v>
      </c>
      <c r="J408" s="496" t="s">
        <v>145</v>
      </c>
      <c r="K408" s="490" t="e">
        <f>VLOOKUP(J408,'Hiperlinks - refugo'!$B$2:$C$9,2,0)</f>
        <v>#N/A</v>
      </c>
      <c r="L408" s="699" t="s">
        <v>1157</v>
      </c>
      <c r="M408" s="514">
        <v>43276</v>
      </c>
    </row>
    <row r="409" spans="1:13" x14ac:dyDescent="0.25">
      <c r="A409" s="475">
        <v>19</v>
      </c>
      <c r="B409" s="489" t="str">
        <f>VLOOKUP(A409,'Hiperlinks - refugo'!$B$11:$C$29,2,0)</f>
        <v>PIU Terminal Princesa Isabel</v>
      </c>
      <c r="C409" s="480"/>
      <c r="D409" s="480">
        <v>2</v>
      </c>
      <c r="E409" s="489" t="str">
        <f>VLOOKUP(D409,'Hiperlinks - refugo'!$B$34:$C$47,2,0)</f>
        <v>Consulta Pública Inicial</v>
      </c>
      <c r="F409" s="480"/>
      <c r="G409" s="480"/>
      <c r="H409" s="515" t="s">
        <v>1276</v>
      </c>
      <c r="I409" s="1066" t="s">
        <v>575</v>
      </c>
      <c r="J409" s="483">
        <v>2</v>
      </c>
      <c r="K409" s="490" t="str">
        <f>VLOOKUP(J409,'Hiperlinks - refugo'!$B$2:$C$9,2,0)</f>
        <v>Consulta Caderno</v>
      </c>
      <c r="L409" s="513" t="s">
        <v>1157</v>
      </c>
      <c r="M409" s="514">
        <f t="shared" ref="M409:M420" si="10">$M$2</f>
        <v>43271</v>
      </c>
    </row>
    <row r="410" spans="1:13" x14ac:dyDescent="0.25">
      <c r="A410" s="475">
        <v>19</v>
      </c>
      <c r="B410" s="489" t="str">
        <f>VLOOKUP(A410,'Hiperlinks - refugo'!$B$11:$C$29,2,0)</f>
        <v>PIU Terminal Princesa Isabel</v>
      </c>
      <c r="C410" s="480"/>
      <c r="D410" s="480">
        <v>2</v>
      </c>
      <c r="E410" s="489" t="str">
        <f>VLOOKUP(D410,'Hiperlinks - refugo'!$B$34:$C$47,2,0)</f>
        <v>Consulta Pública Inicial</v>
      </c>
      <c r="F410" s="480"/>
      <c r="G410" s="480"/>
      <c r="H410" s="515" t="s">
        <v>1013</v>
      </c>
      <c r="I410" s="1066" t="s">
        <v>1041</v>
      </c>
      <c r="J410" s="483">
        <v>2</v>
      </c>
      <c r="K410" s="490" t="str">
        <f>VLOOKUP(J410,'Hiperlinks - refugo'!$B$2:$C$9,2,0)</f>
        <v>Consulta Caderno</v>
      </c>
      <c r="L410" s="513" t="s">
        <v>1157</v>
      </c>
      <c r="M410" s="514">
        <f t="shared" si="10"/>
        <v>43271</v>
      </c>
    </row>
    <row r="411" spans="1:13" x14ac:dyDescent="0.25">
      <c r="A411" s="475">
        <v>19</v>
      </c>
      <c r="B411" s="489" t="str">
        <f>VLOOKUP(A411,'Hiperlinks - refugo'!$B$11:$C$29,2,0)</f>
        <v>PIU Terminal Princesa Isabel</v>
      </c>
      <c r="C411" s="480"/>
      <c r="D411" s="480">
        <v>2</v>
      </c>
      <c r="E411" s="489" t="str">
        <f>VLOOKUP(D411,'Hiperlinks - refugo'!$B$34:$C$47,2,0)</f>
        <v>Consulta Pública Inicial</v>
      </c>
      <c r="F411" s="480"/>
      <c r="G411" s="480"/>
      <c r="H411" s="515" t="s">
        <v>331</v>
      </c>
      <c r="I411" s="1070" t="s">
        <v>576</v>
      </c>
      <c r="J411" s="483">
        <v>2</v>
      </c>
      <c r="K411" s="490" t="str">
        <f>VLOOKUP(J411,'Hiperlinks - refugo'!$B$2:$C$9,2,0)</f>
        <v>Consulta Caderno</v>
      </c>
      <c r="L411" s="513" t="s">
        <v>1157</v>
      </c>
      <c r="M411" s="514">
        <f t="shared" si="10"/>
        <v>43271</v>
      </c>
    </row>
    <row r="412" spans="1:13" x14ac:dyDescent="0.25">
      <c r="A412" s="475">
        <v>19</v>
      </c>
      <c r="B412" s="489" t="str">
        <f>VLOOKUP(A412,'Hiperlinks - refugo'!$B$11:$C$29,2,0)</f>
        <v>PIU Terminal Princesa Isabel</v>
      </c>
      <c r="C412" s="480"/>
      <c r="D412" s="480">
        <v>2</v>
      </c>
      <c r="E412" s="489" t="str">
        <f>VLOOKUP(D412,'Hiperlinks - refugo'!$B$34:$C$47,2,0)</f>
        <v>Consulta Pública Inicial</v>
      </c>
      <c r="F412" s="480"/>
      <c r="G412" s="480"/>
      <c r="H412" s="515" t="s">
        <v>224</v>
      </c>
      <c r="I412" s="1070" t="s">
        <v>577</v>
      </c>
      <c r="J412" s="483">
        <v>2</v>
      </c>
      <c r="K412" s="490" t="str">
        <f>VLOOKUP(J412,'Hiperlinks - refugo'!$B$2:$C$9,2,0)</f>
        <v>Consulta Caderno</v>
      </c>
      <c r="L412" s="513" t="s">
        <v>1157</v>
      </c>
      <c r="M412" s="514">
        <f t="shared" si="10"/>
        <v>43271</v>
      </c>
    </row>
    <row r="413" spans="1:13" x14ac:dyDescent="0.25">
      <c r="A413" s="475">
        <v>19</v>
      </c>
      <c r="B413" s="489" t="str">
        <f>VLOOKUP(A413,'Hiperlinks - refugo'!$B$11:$C$29,2,0)</f>
        <v>PIU Terminal Princesa Isabel</v>
      </c>
      <c r="C413" s="480"/>
      <c r="D413" s="480">
        <v>5</v>
      </c>
      <c r="E413" s="489" t="str">
        <f>VLOOKUP(D413,'Hiperlinks - refugo'!$B$34:$C$47,2,0)</f>
        <v>Discussão Pública</v>
      </c>
      <c r="F413" s="480"/>
      <c r="G413" s="480"/>
      <c r="H413" s="515" t="s">
        <v>1277</v>
      </c>
      <c r="I413" s="1066" t="s">
        <v>582</v>
      </c>
      <c r="J413" s="483">
        <v>2</v>
      </c>
      <c r="K413" s="490" t="str">
        <f>VLOOKUP(J413,'Hiperlinks - refugo'!$B$2:$C$9,2,0)</f>
        <v>Consulta Caderno</v>
      </c>
      <c r="L413" s="513" t="s">
        <v>1157</v>
      </c>
      <c r="M413" s="514">
        <f t="shared" si="10"/>
        <v>43271</v>
      </c>
    </row>
    <row r="414" spans="1:13" x14ac:dyDescent="0.25">
      <c r="A414" s="475">
        <v>19</v>
      </c>
      <c r="B414" s="489" t="str">
        <f>VLOOKUP(A414,'Hiperlinks - refugo'!$B$11:$C$29,2,0)</f>
        <v>PIU Terminal Princesa Isabel</v>
      </c>
      <c r="C414" s="480"/>
      <c r="D414" s="480">
        <v>5</v>
      </c>
      <c r="E414" s="489" t="str">
        <f>VLOOKUP(D414,'Hiperlinks - refugo'!$B$34:$C$47,2,0)</f>
        <v>Discussão Pública</v>
      </c>
      <c r="F414" s="480"/>
      <c r="G414" s="480"/>
      <c r="H414" s="515" t="s">
        <v>1279</v>
      </c>
      <c r="I414" s="1066" t="s">
        <v>585</v>
      </c>
      <c r="J414" s="483">
        <v>2</v>
      </c>
      <c r="K414" s="490" t="str">
        <f>VLOOKUP(J414,'Hiperlinks - refugo'!$B$2:$C$9,2,0)</f>
        <v>Consulta Caderno</v>
      </c>
      <c r="L414" s="513" t="s">
        <v>1157</v>
      </c>
      <c r="M414" s="514">
        <f t="shared" si="10"/>
        <v>43271</v>
      </c>
    </row>
    <row r="415" spans="1:13" x14ac:dyDescent="0.25">
      <c r="A415" s="475">
        <v>19</v>
      </c>
      <c r="B415" s="489" t="str">
        <f>VLOOKUP(A415,'Hiperlinks - refugo'!$B$11:$C$29,2,0)</f>
        <v>PIU Terminal Princesa Isabel</v>
      </c>
      <c r="C415" s="480"/>
      <c r="D415" s="480">
        <v>5</v>
      </c>
      <c r="E415" s="489" t="str">
        <f>VLOOKUP(D415,'Hiperlinks - refugo'!$B$34:$C$47,2,0)</f>
        <v>Discussão Pública</v>
      </c>
      <c r="F415" s="480"/>
      <c r="G415" s="480"/>
      <c r="H415" s="515" t="s">
        <v>1280</v>
      </c>
      <c r="I415" s="1066" t="s">
        <v>588</v>
      </c>
      <c r="J415" s="483">
        <v>2</v>
      </c>
      <c r="K415" s="490" t="str">
        <f>VLOOKUP(J415,'Hiperlinks - refugo'!$B$2:$C$9,2,0)</f>
        <v>Consulta Caderno</v>
      </c>
      <c r="L415" s="513" t="s">
        <v>1157</v>
      </c>
      <c r="M415" s="514">
        <f t="shared" si="10"/>
        <v>43271</v>
      </c>
    </row>
    <row r="416" spans="1:13" x14ac:dyDescent="0.25">
      <c r="A416" s="475">
        <v>19</v>
      </c>
      <c r="B416" s="489" t="str">
        <f>VLOOKUP(A416,'Hiperlinks - refugo'!$B$11:$C$29,2,0)</f>
        <v>PIU Terminal Princesa Isabel</v>
      </c>
      <c r="C416" s="480"/>
      <c r="D416" s="480">
        <v>5</v>
      </c>
      <c r="E416" s="489" t="str">
        <f>VLOOKUP(D416,'Hiperlinks - refugo'!$B$34:$C$47,2,0)</f>
        <v>Discussão Pública</v>
      </c>
      <c r="F416" s="480"/>
      <c r="G416" s="480"/>
      <c r="H416" s="515" t="s">
        <v>1283</v>
      </c>
      <c r="I416" s="1066" t="s">
        <v>590</v>
      </c>
      <c r="J416" s="483">
        <v>2</v>
      </c>
      <c r="K416" s="490" t="str">
        <f>VLOOKUP(J416,'Hiperlinks - refugo'!$B$2:$C$9,2,0)</f>
        <v>Consulta Caderno</v>
      </c>
      <c r="L416" s="513" t="s">
        <v>1157</v>
      </c>
      <c r="M416" s="514">
        <f t="shared" si="10"/>
        <v>43271</v>
      </c>
    </row>
    <row r="417" spans="1:14" x14ac:dyDescent="0.25">
      <c r="A417" s="475">
        <v>19</v>
      </c>
      <c r="B417" s="489" t="str">
        <f>VLOOKUP(A417,'Hiperlinks - refugo'!$B$11:$C$29,2,0)</f>
        <v>PIU Terminal Princesa Isabel</v>
      </c>
      <c r="C417" s="480"/>
      <c r="D417" s="480">
        <v>5</v>
      </c>
      <c r="E417" s="489" t="str">
        <f>VLOOKUP(D417,'Hiperlinks - refugo'!$B$34:$C$47,2,0)</f>
        <v>Discussão Pública</v>
      </c>
      <c r="F417" s="480"/>
      <c r="G417" s="480"/>
      <c r="H417" s="515" t="s">
        <v>1285</v>
      </c>
      <c r="I417" s="1066" t="s">
        <v>593</v>
      </c>
      <c r="J417" s="483">
        <v>2</v>
      </c>
      <c r="K417" s="490" t="str">
        <f>VLOOKUP(J417,'Hiperlinks - refugo'!$B$2:$C$9,2,0)</f>
        <v>Consulta Caderno</v>
      </c>
      <c r="L417" s="513" t="s">
        <v>1157</v>
      </c>
      <c r="M417" s="514">
        <f t="shared" si="10"/>
        <v>43271</v>
      </c>
    </row>
    <row r="418" spans="1:14" x14ac:dyDescent="0.25">
      <c r="A418" s="475">
        <v>19</v>
      </c>
      <c r="B418" s="489" t="str">
        <f>VLOOKUP(A418,'Hiperlinks - refugo'!$B$11:$C$29,2,0)</f>
        <v>PIU Terminal Princesa Isabel</v>
      </c>
      <c r="C418" s="480"/>
      <c r="D418" s="480">
        <v>5</v>
      </c>
      <c r="E418" s="489" t="str">
        <f>VLOOKUP(D418,'Hiperlinks - refugo'!$B$34:$C$47,2,0)</f>
        <v>Discussão Pública</v>
      </c>
      <c r="F418" s="480"/>
      <c r="G418" s="480"/>
      <c r="H418" s="515" t="s">
        <v>1287</v>
      </c>
      <c r="I418" s="1066" t="s">
        <v>595</v>
      </c>
      <c r="J418" s="483">
        <v>2</v>
      </c>
      <c r="K418" s="490" t="str">
        <f>VLOOKUP(J418,'Hiperlinks - refugo'!$B$2:$C$9,2,0)</f>
        <v>Consulta Caderno</v>
      </c>
      <c r="L418" s="513" t="s">
        <v>1157</v>
      </c>
      <c r="M418" s="514">
        <f t="shared" si="10"/>
        <v>43271</v>
      </c>
    </row>
    <row r="419" spans="1:14" x14ac:dyDescent="0.25">
      <c r="A419" s="475">
        <v>19</v>
      </c>
      <c r="B419" s="489" t="str">
        <f>VLOOKUP(A419,'Hiperlinks - refugo'!$B$11:$C$29,2,0)</f>
        <v>PIU Terminal Princesa Isabel</v>
      </c>
      <c r="C419" s="480"/>
      <c r="D419" s="480">
        <v>5</v>
      </c>
      <c r="E419" s="489" t="str">
        <f>VLOOKUP(D419,'Hiperlinks - refugo'!$B$34:$C$47,2,0)</f>
        <v>Discussão Pública</v>
      </c>
      <c r="F419" s="480"/>
      <c r="G419" s="480"/>
      <c r="H419" s="515" t="s">
        <v>578</v>
      </c>
      <c r="I419" s="1070" t="s">
        <v>579</v>
      </c>
      <c r="J419" s="483">
        <v>2</v>
      </c>
      <c r="K419" s="490" t="str">
        <f>VLOOKUP(J419,'Hiperlinks - refugo'!$B$2:$C$9,2,0)</f>
        <v>Consulta Caderno</v>
      </c>
      <c r="L419" s="513" t="s">
        <v>1157</v>
      </c>
      <c r="M419" s="514">
        <f t="shared" si="10"/>
        <v>43271</v>
      </c>
    </row>
    <row r="420" spans="1:14" x14ac:dyDescent="0.25">
      <c r="A420" s="475">
        <v>19</v>
      </c>
      <c r="B420" s="489" t="str">
        <f>VLOOKUP(A420,'Hiperlinks - refugo'!$B$11:$C$29,2,0)</f>
        <v>PIU Terminal Princesa Isabel</v>
      </c>
      <c r="C420" s="480"/>
      <c r="D420" s="480">
        <v>5</v>
      </c>
      <c r="E420" s="489" t="str">
        <f>VLOOKUP(D420,'Hiperlinks - refugo'!$B$34:$C$47,2,0)</f>
        <v>Discussão Pública</v>
      </c>
      <c r="F420" s="480"/>
      <c r="G420" s="480"/>
      <c r="H420" s="515" t="s">
        <v>1275</v>
      </c>
      <c r="I420" s="1070" t="s">
        <v>1043</v>
      </c>
      <c r="J420" s="483">
        <v>2</v>
      </c>
      <c r="K420" s="490" t="str">
        <f>VLOOKUP(J420,'Hiperlinks - refugo'!$B$2:$C$9,2,0)</f>
        <v>Consulta Caderno</v>
      </c>
      <c r="L420" s="513" t="s">
        <v>1157</v>
      </c>
      <c r="M420" s="514">
        <f t="shared" si="10"/>
        <v>43271</v>
      </c>
    </row>
    <row r="421" spans="1:14" x14ac:dyDescent="0.25">
      <c r="A421" s="475">
        <v>19</v>
      </c>
      <c r="B421" s="494" t="str">
        <f>VLOOKUP(A421,'Hiperlinks - refugo'!$B$11:$C$29,2,0)</f>
        <v>PIU Terminal Princesa Isabel</v>
      </c>
      <c r="C421" s="481" t="s">
        <v>897</v>
      </c>
      <c r="D421" s="480">
        <v>100</v>
      </c>
      <c r="E421" s="489" t="e">
        <f>VLOOKUP(D421,'Hiperlinks - refugo'!$B$34:$C$47,2,0)</f>
        <v>#N/A</v>
      </c>
      <c r="H421" s="515" t="s">
        <v>1382</v>
      </c>
      <c r="I421" s="1067" t="s">
        <v>1386</v>
      </c>
      <c r="J421" s="496" t="s">
        <v>145</v>
      </c>
      <c r="K421" s="490" t="e">
        <f>VLOOKUP(J421,'Hiperlinks - refugo'!$B$2:$C$9,2,0)</f>
        <v>#N/A</v>
      </c>
      <c r="L421" s="699" t="s">
        <v>1157</v>
      </c>
      <c r="M421" s="514">
        <v>43276</v>
      </c>
    </row>
    <row r="422" spans="1:14" x14ac:dyDescent="0.25">
      <c r="A422" s="477">
        <v>4</v>
      </c>
      <c r="B422" s="494" t="str">
        <f>VLOOKUP(A422,'Hiperlinks - refugo'!$B$11:$C$29,2,0)</f>
        <v>PIU NESP</v>
      </c>
      <c r="D422" s="481">
        <v>5</v>
      </c>
      <c r="E422" s="489" t="str">
        <f>VLOOKUP(D422,'Hiperlinks - refugo'!$B$34:$C$47,2,0)</f>
        <v>Discussão Pública</v>
      </c>
      <c r="F422" s="481" t="s">
        <v>757</v>
      </c>
      <c r="G422" s="481" t="s">
        <v>1408</v>
      </c>
      <c r="H422" s="494" t="s">
        <v>1617</v>
      </c>
      <c r="I422" s="1068" t="s">
        <v>1688</v>
      </c>
      <c r="J422" s="496">
        <v>1</v>
      </c>
      <c r="K422" s="490" t="str">
        <f>VLOOKUP(J422,'Hiperlinks - refugo'!$B$2:$C$9,2,0)</f>
        <v>Consulta Instâncias</v>
      </c>
      <c r="L422" s="721" t="s">
        <v>1622</v>
      </c>
      <c r="M422" s="514">
        <v>43293</v>
      </c>
    </row>
    <row r="423" spans="1:14" x14ac:dyDescent="0.25">
      <c r="A423" s="477">
        <v>4</v>
      </c>
      <c r="B423" s="494" t="str">
        <f>VLOOKUP(A423,'Hiperlinks - refugo'!$B$11:$C$29,2,0)</f>
        <v>PIU NESP</v>
      </c>
      <c r="D423" s="481">
        <v>5</v>
      </c>
      <c r="E423" s="489" t="str">
        <f>VLOOKUP(D423,'Hiperlinks - refugo'!$B$34:$C$47,2,0)</f>
        <v>Discussão Pública</v>
      </c>
      <c r="F423" s="481" t="s">
        <v>757</v>
      </c>
      <c r="G423" s="481" t="s">
        <v>1408</v>
      </c>
      <c r="H423" s="494" t="s">
        <v>1618</v>
      </c>
      <c r="I423" s="1068" t="s">
        <v>1689</v>
      </c>
      <c r="J423" s="496">
        <v>1</v>
      </c>
      <c r="K423" s="490" t="str">
        <f>VLOOKUP(J423,'Hiperlinks - refugo'!$B$2:$C$9,2,0)</f>
        <v>Consulta Instâncias</v>
      </c>
      <c r="L423" s="721" t="s">
        <v>1622</v>
      </c>
      <c r="M423" s="514">
        <v>43293</v>
      </c>
    </row>
    <row r="424" spans="1:14" x14ac:dyDescent="0.25">
      <c r="A424" s="477">
        <v>4</v>
      </c>
      <c r="B424" s="494" t="str">
        <f>VLOOKUP(A424,'Hiperlinks - refugo'!$B$11:$C$29,2,0)</f>
        <v>PIU NESP</v>
      </c>
      <c r="D424" s="481">
        <v>5</v>
      </c>
      <c r="E424" s="489" t="str">
        <f>VLOOKUP(D424,'Hiperlinks - refugo'!$B$34:$C$47,2,0)</f>
        <v>Discussão Pública</v>
      </c>
      <c r="F424" s="481" t="s">
        <v>757</v>
      </c>
      <c r="G424" s="481" t="s">
        <v>1408</v>
      </c>
      <c r="H424" s="494" t="s">
        <v>1619</v>
      </c>
      <c r="I424" s="1068" t="s">
        <v>1690</v>
      </c>
      <c r="J424" s="496">
        <v>1</v>
      </c>
      <c r="K424" s="490" t="str">
        <f>VLOOKUP(J424,'Hiperlinks - refugo'!$B$2:$C$9,2,0)</f>
        <v>Consulta Instâncias</v>
      </c>
      <c r="L424" s="721" t="s">
        <v>1622</v>
      </c>
      <c r="M424" s="514">
        <v>43293</v>
      </c>
    </row>
    <row r="425" spans="1:14" x14ac:dyDescent="0.25">
      <c r="A425" s="477">
        <v>13</v>
      </c>
      <c r="B425" s="494" t="str">
        <f>VLOOKUP(A425,'Hiperlinks - refugo'!$B$11:$C$29,2,0)</f>
        <v>PMI Concessão dos 24 Terminais</v>
      </c>
      <c r="D425" s="481">
        <v>11</v>
      </c>
      <c r="E425" s="489" t="str">
        <f>VLOOKUP(D425,'Hiperlinks - refugo'!$B$34:$C$47,2,0)</f>
        <v>Em prospecção</v>
      </c>
      <c r="H425" s="494" t="s">
        <v>1628</v>
      </c>
      <c r="I425" s="1074" t="s">
        <v>1627</v>
      </c>
      <c r="K425" s="490" t="e">
        <f>VLOOKUP(J425,'Hiperlinks - refugo'!$B$2:$C$9,2,0)</f>
        <v>#N/A</v>
      </c>
      <c r="L425" s="721" t="s">
        <v>1630</v>
      </c>
      <c r="M425" s="514">
        <v>43287</v>
      </c>
    </row>
    <row r="426" spans="1:14" x14ac:dyDescent="0.25">
      <c r="A426" s="477">
        <v>14</v>
      </c>
      <c r="B426" s="494" t="str">
        <f>VLOOKUP(A426,'Hiperlinks - refugo'!$B$11:$C$29,2,0)</f>
        <v>CEAGESP</v>
      </c>
      <c r="D426" s="481">
        <v>11</v>
      </c>
      <c r="E426" s="489" t="str">
        <f>VLOOKUP(D426,'Hiperlinks - refugo'!$B$34:$C$47,2,0)</f>
        <v>Em prospecção</v>
      </c>
      <c r="H426" s="494" t="s">
        <v>1628</v>
      </c>
      <c r="I426" s="1074" t="s">
        <v>1708</v>
      </c>
      <c r="K426" s="490" t="e">
        <f>VLOOKUP(J426,'Hiperlinks - refugo'!$B$2:$C$9,2,0)</f>
        <v>#N/A</v>
      </c>
      <c r="L426" s="721" t="s">
        <v>1630</v>
      </c>
      <c r="M426" s="514">
        <v>43287</v>
      </c>
    </row>
    <row r="427" spans="1:14" x14ac:dyDescent="0.25">
      <c r="A427" s="477">
        <v>15</v>
      </c>
      <c r="B427" s="494" t="str">
        <f>VLOOKUP(A427,'Hiperlinks - refugo'!$B$11:$C$29,2,0)</f>
        <v>Campo de Marte</v>
      </c>
      <c r="D427" s="481">
        <v>11</v>
      </c>
      <c r="E427" s="489" t="str">
        <f>VLOOKUP(D427,'Hiperlinks - refugo'!$B$34:$C$47,2,0)</f>
        <v>Em prospecção</v>
      </c>
      <c r="H427" s="494" t="s">
        <v>1628</v>
      </c>
      <c r="I427" s="1074" t="s">
        <v>1629</v>
      </c>
      <c r="K427" s="490" t="e">
        <f>VLOOKUP(J427,'Hiperlinks - refugo'!$B$2:$C$9,2,0)</f>
        <v>#N/A</v>
      </c>
      <c r="L427" s="721" t="s">
        <v>1630</v>
      </c>
      <c r="M427" s="514">
        <v>43287</v>
      </c>
    </row>
    <row r="428" spans="1:14" x14ac:dyDescent="0.25">
      <c r="A428" s="477">
        <v>11</v>
      </c>
      <c r="B428" s="494" t="str">
        <f>VLOOKUP(A428,'Hiperlinks - refugo'!$B$11:$C$29,2,0)</f>
        <v>PIU Setor Central</v>
      </c>
      <c r="D428" s="481">
        <v>2</v>
      </c>
      <c r="E428" s="489" t="str">
        <f>VLOOKUP(D428,'Hiperlinks - refugo'!$B$34:$C$47,2,0)</f>
        <v>Consulta Pública Inicial</v>
      </c>
      <c r="H428" s="494" t="s">
        <v>1277</v>
      </c>
      <c r="I428" s="1074" t="s">
        <v>1631</v>
      </c>
      <c r="J428" s="496">
        <v>2</v>
      </c>
      <c r="K428" s="490" t="str">
        <f>VLOOKUP(J428,'Hiperlinks - refugo'!$B$2:$C$9,2,0)</f>
        <v>Consulta Caderno</v>
      </c>
      <c r="L428" s="721" t="s">
        <v>1157</v>
      </c>
      <c r="M428" s="514">
        <v>43291</v>
      </c>
    </row>
    <row r="429" spans="1:14" s="1003" customFormat="1" x14ac:dyDescent="0.25">
      <c r="A429" s="998">
        <v>7</v>
      </c>
      <c r="B429" s="494" t="str">
        <f>VLOOKUP(A429,'Hiperlinks - refugo'!$B$11:$C$29,2,0)</f>
        <v>PIU Anhembi</v>
      </c>
      <c r="C429" s="999"/>
      <c r="D429" s="488">
        <v>1</v>
      </c>
      <c r="E429" s="493" t="str">
        <f>VLOOKUP(D429,'Hiperlinks - refugo'!$B$34:$C$47,2,0)</f>
        <v>Proposição</v>
      </c>
      <c r="F429" s="488"/>
      <c r="G429" s="488"/>
      <c r="H429" s="1093" t="s">
        <v>1632</v>
      </c>
      <c r="I429" s="1081" t="s">
        <v>598</v>
      </c>
      <c r="J429" s="1001">
        <v>4</v>
      </c>
      <c r="K429" s="490" t="str">
        <f>VLOOKUP(J429,'Hiperlinks - refugo'!$B$2:$C$9,2,0)</f>
        <v>Audiência Pública</v>
      </c>
      <c r="L429" s="721" t="s">
        <v>1157</v>
      </c>
      <c r="M429" s="1005">
        <v>43292</v>
      </c>
      <c r="N429" s="1002"/>
    </row>
    <row r="430" spans="1:14" s="1003" customFormat="1" x14ac:dyDescent="0.25">
      <c r="A430" s="998">
        <v>7</v>
      </c>
      <c r="B430" s="494" t="str">
        <f>VLOOKUP(A430,'Hiperlinks - refugo'!$B$11:$C$29,2,0)</f>
        <v>PIU Anhembi</v>
      </c>
      <c r="C430" s="999"/>
      <c r="D430" s="488">
        <v>1</v>
      </c>
      <c r="E430" s="493" t="str">
        <f>VLOOKUP(D430,'Hiperlinks - refugo'!$B$34:$C$47,2,0)</f>
        <v>Proposição</v>
      </c>
      <c r="F430" s="488"/>
      <c r="G430" s="488"/>
      <c r="H430" s="1093" t="s">
        <v>1633</v>
      </c>
      <c r="I430" s="1081" t="s">
        <v>596</v>
      </c>
      <c r="J430" s="1001">
        <v>2</v>
      </c>
      <c r="K430" s="490" t="str">
        <f>VLOOKUP(J430,'Hiperlinks - refugo'!$B$2:$C$9,2,0)</f>
        <v>Consulta Caderno</v>
      </c>
      <c r="L430" s="721" t="s">
        <v>1157</v>
      </c>
      <c r="M430" s="1005">
        <v>43292</v>
      </c>
      <c r="N430" s="1002"/>
    </row>
    <row r="431" spans="1:14" s="1003" customFormat="1" x14ac:dyDescent="0.25">
      <c r="A431" s="998">
        <v>7</v>
      </c>
      <c r="B431" s="494" t="str">
        <f>VLOOKUP(A431,'Hiperlinks - refugo'!$B$11:$C$29,2,0)</f>
        <v>PIU Anhembi</v>
      </c>
      <c r="C431" s="999"/>
      <c r="D431" s="488">
        <v>1</v>
      </c>
      <c r="E431" s="493" t="str">
        <f>VLOOKUP(D431,'Hiperlinks - refugo'!$B$34:$C$47,2,0)</f>
        <v>Proposição</v>
      </c>
      <c r="F431" s="488"/>
      <c r="G431" s="488"/>
      <c r="H431" s="1093" t="s">
        <v>1634</v>
      </c>
      <c r="I431" s="1081" t="s">
        <v>597</v>
      </c>
      <c r="J431" s="1001">
        <v>2</v>
      </c>
      <c r="K431" s="490" t="str">
        <f>VLOOKUP(J431,'Hiperlinks - refugo'!$B$2:$C$9,2,0)</f>
        <v>Consulta Caderno</v>
      </c>
      <c r="L431" s="721" t="s">
        <v>1157</v>
      </c>
      <c r="M431" s="1005">
        <v>43292</v>
      </c>
      <c r="N431" s="1002"/>
    </row>
    <row r="432" spans="1:14" x14ac:dyDescent="0.25">
      <c r="A432" s="477">
        <v>11</v>
      </c>
      <c r="B432" s="494" t="str">
        <f>VLOOKUP(A432,'Hiperlinks - refugo'!$B$11:$C$29,2,0)</f>
        <v>PIU Setor Central</v>
      </c>
      <c r="D432" s="481">
        <v>2</v>
      </c>
      <c r="E432" s="489" t="str">
        <f>VLOOKUP(D432,'Hiperlinks - refugo'!$B$34:$C$47,2,0)</f>
        <v>Consulta Pública Inicial</v>
      </c>
      <c r="H432" s="494" t="s">
        <v>1277</v>
      </c>
      <c r="I432" s="1074" t="s">
        <v>1631</v>
      </c>
      <c r="J432" s="496">
        <v>50</v>
      </c>
      <c r="K432" s="490" t="e">
        <f>VLOOKUP(J432,'Hiperlinks - refugo'!$B$2:$C$9,2,0)</f>
        <v>#N/A</v>
      </c>
      <c r="L432" s="721" t="s">
        <v>1157</v>
      </c>
      <c r="M432" s="514">
        <v>43293</v>
      </c>
    </row>
    <row r="433" spans="1:13" x14ac:dyDescent="0.25">
      <c r="A433" s="477">
        <v>19</v>
      </c>
      <c r="B433" s="494" t="str">
        <f>VLOOKUP(A433,'Hiperlinks - refugo'!$B$11:$C$29,2,0)</f>
        <v>PIU Terminal Princesa Isabel</v>
      </c>
      <c r="D433" s="481">
        <v>5</v>
      </c>
      <c r="E433" s="489" t="str">
        <f>VLOOKUP(D433,'Hiperlinks - refugo'!$B$34:$C$47,2,0)</f>
        <v>Discussão Pública</v>
      </c>
      <c r="H433" s="494" t="s">
        <v>1703</v>
      </c>
      <c r="I433" s="1076" t="s">
        <v>1696</v>
      </c>
      <c r="J433" s="496">
        <v>6</v>
      </c>
      <c r="K433" s="498" t="str">
        <f>VLOOKUP(J433,'Hiperlinks - refugo'!$B$2:$C$9,2,0)</f>
        <v>Outros</v>
      </c>
      <c r="L433" s="721" t="s">
        <v>1630</v>
      </c>
      <c r="M433" s="514">
        <v>43294</v>
      </c>
    </row>
    <row r="434" spans="1:13" x14ac:dyDescent="0.25">
      <c r="A434" s="477">
        <v>19</v>
      </c>
      <c r="B434" s="494" t="str">
        <f>VLOOKUP(A434,'Hiperlinks - refugo'!$B$11:$C$29,2,0)</f>
        <v>PIU Terminal Princesa Isabel</v>
      </c>
      <c r="D434" s="481">
        <v>5</v>
      </c>
      <c r="E434" s="489" t="str">
        <f>VLOOKUP(D434,'Hiperlinks - refugo'!$B$34:$C$47,2,0)</f>
        <v>Discussão Pública</v>
      </c>
      <c r="H434" s="494" t="s">
        <v>1704</v>
      </c>
      <c r="I434" s="1076" t="s">
        <v>1697</v>
      </c>
      <c r="J434" s="496">
        <v>6</v>
      </c>
      <c r="K434" s="498" t="str">
        <f>VLOOKUP(J434,'Hiperlinks - refugo'!$B$2:$C$9,2,0)</f>
        <v>Outros</v>
      </c>
      <c r="L434" s="721" t="s">
        <v>1698</v>
      </c>
      <c r="M434" s="514">
        <v>43294</v>
      </c>
    </row>
    <row r="435" spans="1:13" x14ac:dyDescent="0.25">
      <c r="A435" s="477">
        <v>19</v>
      </c>
      <c r="B435" s="494" t="str">
        <f>VLOOKUP(A435,'Hiperlinks - refugo'!$B$11:$C$29,2,0)</f>
        <v>PIU Terminal Princesa Isabel</v>
      </c>
      <c r="D435" s="481">
        <v>5</v>
      </c>
      <c r="E435" s="489" t="str">
        <f>VLOOKUP(D435,'Hiperlinks - refugo'!$B$34:$C$47,2,0)</f>
        <v>Discussão Pública</v>
      </c>
      <c r="H435" s="494" t="s">
        <v>1705</v>
      </c>
      <c r="I435" s="1076" t="s">
        <v>1699</v>
      </c>
      <c r="J435" s="496">
        <v>6</v>
      </c>
      <c r="K435" s="498" t="str">
        <f>VLOOKUP(J435,'Hiperlinks - refugo'!$B$2:$C$9,2,0)</f>
        <v>Outros</v>
      </c>
      <c r="L435" s="721" t="s">
        <v>1698</v>
      </c>
      <c r="M435" s="514">
        <v>43294</v>
      </c>
    </row>
    <row r="436" spans="1:13" x14ac:dyDescent="0.25">
      <c r="A436" s="477">
        <v>8</v>
      </c>
      <c r="B436" s="494" t="str">
        <f>VLOOKUP(A436,'Hiperlinks - refugo'!$B$11:$C$29,2,0)</f>
        <v>PIU Pacaembu</v>
      </c>
      <c r="D436" s="481">
        <v>8</v>
      </c>
      <c r="E436" s="489" t="str">
        <f>VLOOKUP(D436,'Hiperlinks - refugo'!$B$34:$C$47,2,0)</f>
        <v>Implantação</v>
      </c>
      <c r="H436" s="494" t="s">
        <v>1973</v>
      </c>
      <c r="I436" s="1076" t="s">
        <v>1700</v>
      </c>
      <c r="J436" s="496">
        <v>6</v>
      </c>
      <c r="K436" s="498" t="str">
        <f>VLOOKUP(J436,'Hiperlinks - refugo'!$B$2:$C$9,2,0)</f>
        <v>Outros</v>
      </c>
      <c r="L436" s="721" t="s">
        <v>1698</v>
      </c>
      <c r="M436" s="514">
        <v>43294</v>
      </c>
    </row>
    <row r="437" spans="1:13" x14ac:dyDescent="0.25">
      <c r="A437" s="477">
        <v>8</v>
      </c>
      <c r="B437" s="494" t="str">
        <f>VLOOKUP(A437,'Hiperlinks - refugo'!$B$11:$C$29,2,0)</f>
        <v>PIU Pacaembu</v>
      </c>
      <c r="D437" s="481">
        <v>8</v>
      </c>
      <c r="E437" s="489" t="str">
        <f>VLOOKUP(D437,'Hiperlinks - refugo'!$B$34:$C$47,2,0)</f>
        <v>Implantação</v>
      </c>
      <c r="H437" s="494" t="s">
        <v>1974</v>
      </c>
      <c r="I437" s="1076" t="s">
        <v>1702</v>
      </c>
      <c r="J437" s="496">
        <v>6</v>
      </c>
      <c r="K437" s="498" t="str">
        <f>VLOOKUP(J437,'Hiperlinks - refugo'!$B$2:$C$9,2,0)</f>
        <v>Outros</v>
      </c>
      <c r="L437" s="721" t="s">
        <v>1698</v>
      </c>
      <c r="M437" s="514">
        <v>43294</v>
      </c>
    </row>
    <row r="438" spans="1:13" x14ac:dyDescent="0.25">
      <c r="A438" s="477">
        <v>8</v>
      </c>
      <c r="B438" s="494" t="str">
        <f>VLOOKUP(A438,'Hiperlinks - refugo'!$B$11:$C$29,2,0)</f>
        <v>PIU Pacaembu</v>
      </c>
      <c r="D438" s="481">
        <v>8</v>
      </c>
      <c r="E438" s="489" t="str">
        <f>VLOOKUP(D438,'Hiperlinks - refugo'!$B$34:$C$47,2,0)</f>
        <v>Implantação</v>
      </c>
      <c r="H438" s="494" t="s">
        <v>1976</v>
      </c>
      <c r="I438" s="1076" t="s">
        <v>1706</v>
      </c>
      <c r="J438" s="496">
        <v>6</v>
      </c>
      <c r="K438" s="498" t="str">
        <f>VLOOKUP(J438,'Hiperlinks - refugo'!$B$2:$C$9,2,0)</f>
        <v>Outros</v>
      </c>
      <c r="L438" s="721" t="s">
        <v>1698</v>
      </c>
      <c r="M438" s="514">
        <v>43294</v>
      </c>
    </row>
    <row r="439" spans="1:13" x14ac:dyDescent="0.25">
      <c r="A439" s="477">
        <v>8</v>
      </c>
      <c r="B439" s="494" t="str">
        <f>VLOOKUP(A439,'Hiperlinks - refugo'!$B$11:$C$29,2,0)</f>
        <v>PIU Pacaembu</v>
      </c>
      <c r="D439" s="481">
        <v>8</v>
      </c>
      <c r="E439" s="489" t="str">
        <f>VLOOKUP(D439,'Hiperlinks - refugo'!$B$34:$C$47,2,0)</f>
        <v>Implantação</v>
      </c>
      <c r="H439" s="494" t="s">
        <v>1975</v>
      </c>
      <c r="I439" s="1076" t="s">
        <v>1707</v>
      </c>
      <c r="J439" s="496">
        <v>6</v>
      </c>
      <c r="K439" s="498" t="str">
        <f>VLOOKUP(J439,'Hiperlinks - refugo'!$B$2:$C$9,2,0)</f>
        <v>Outros</v>
      </c>
      <c r="L439" s="721" t="s">
        <v>1698</v>
      </c>
      <c r="M439" s="514">
        <v>43294</v>
      </c>
    </row>
    <row r="440" spans="1:13" x14ac:dyDescent="0.25">
      <c r="A440" s="1016">
        <v>8</v>
      </c>
      <c r="B440" s="1017" t="str">
        <f>VLOOKUP(A440,'Hiperlinks - refugo'!$B$11:$C$29,2,0)</f>
        <v>PIU Pacaembu</v>
      </c>
      <c r="C440" s="1018"/>
      <c r="D440" s="1018">
        <v>6</v>
      </c>
      <c r="E440" s="1019" t="str">
        <f>VLOOKUP(D440,'Hiperlinks - refugo'!$B$34:$C$47,2,0)</f>
        <v>Consolidação PIU</v>
      </c>
      <c r="F440" s="1018"/>
      <c r="G440" s="1018"/>
      <c r="H440" s="1017" t="s">
        <v>1713</v>
      </c>
      <c r="I440" s="1082" t="s">
        <v>1711</v>
      </c>
      <c r="J440" s="1020"/>
      <c r="K440" s="1021"/>
      <c r="L440" s="1022" t="s">
        <v>1157</v>
      </c>
      <c r="M440" s="1023">
        <v>43294</v>
      </c>
    </row>
    <row r="441" spans="1:13" x14ac:dyDescent="0.25">
      <c r="A441" s="1016">
        <v>8</v>
      </c>
      <c r="B441" s="1017" t="str">
        <f>VLOOKUP(A441,'Hiperlinks - refugo'!$B$11:$C$29,2,0)</f>
        <v>PIU Pacaembu</v>
      </c>
      <c r="C441" s="1018"/>
      <c r="D441" s="1018">
        <v>6</v>
      </c>
      <c r="E441" s="1019" t="str">
        <f>VLOOKUP(D441,'Hiperlinks - refugo'!$B$34:$C$47,2,0)</f>
        <v>Consolidação PIU</v>
      </c>
      <c r="F441" s="1018"/>
      <c r="G441" s="1018"/>
      <c r="H441" s="1017" t="s">
        <v>1714</v>
      </c>
      <c r="I441" s="1082" t="s">
        <v>1712</v>
      </c>
      <c r="J441" s="1020"/>
      <c r="K441" s="1021"/>
      <c r="L441" s="1022" t="s">
        <v>1157</v>
      </c>
      <c r="M441" s="1023">
        <v>43294</v>
      </c>
    </row>
    <row r="442" spans="1:13" x14ac:dyDescent="0.25">
      <c r="A442" s="477">
        <v>11</v>
      </c>
      <c r="B442" s="494" t="str">
        <f>VLOOKUP(A442,'Hiperlinks - refugo'!$B$11:$C$29,2,0)</f>
        <v>PIU Setor Central</v>
      </c>
      <c r="C442" s="481" t="s">
        <v>897</v>
      </c>
      <c r="D442" s="481">
        <v>100</v>
      </c>
      <c r="E442" s="489" t="e">
        <f>VLOOKUP(D442,'Hiperlinks - refugo'!$B$34:$C$47,2,0)</f>
        <v>#N/A</v>
      </c>
      <c r="H442" s="515" t="s">
        <v>1382</v>
      </c>
      <c r="I442" s="1074" t="s">
        <v>1715</v>
      </c>
      <c r="J442" s="496" t="s">
        <v>145</v>
      </c>
      <c r="L442" s="513" t="s">
        <v>1157</v>
      </c>
      <c r="M442" s="514">
        <v>43294</v>
      </c>
    </row>
    <row r="443" spans="1:13" x14ac:dyDescent="0.25">
      <c r="A443" s="477">
        <v>11</v>
      </c>
      <c r="B443" s="494" t="str">
        <f>VLOOKUP(A443,'Hiperlinks - refugo'!$B$11:$C$29,2,0)</f>
        <v>PIU Setor Central</v>
      </c>
      <c r="D443" s="481">
        <v>2</v>
      </c>
      <c r="E443" s="489" t="str">
        <f>VLOOKUP(D443,'Hiperlinks - refugo'!$B$34:$C$47,2,0)</f>
        <v>Consulta Pública Inicial</v>
      </c>
      <c r="H443" s="494" t="s">
        <v>1716</v>
      </c>
      <c r="I443" s="1074" t="s">
        <v>1717</v>
      </c>
      <c r="J443" s="496">
        <v>2</v>
      </c>
      <c r="K443" s="490" t="str">
        <f>VLOOKUP(J443,'Hiperlinks - refugo'!$B$2:$C$9,2,0)</f>
        <v>Consulta Caderno</v>
      </c>
      <c r="L443" s="721" t="s">
        <v>1157</v>
      </c>
      <c r="M443" s="514">
        <v>43294</v>
      </c>
    </row>
    <row r="444" spans="1:13" x14ac:dyDescent="0.25">
      <c r="A444" s="477">
        <v>11</v>
      </c>
      <c r="B444" s="494" t="str">
        <f>VLOOKUP(A444,'Hiperlinks - refugo'!$B$11:$C$29,2,0)</f>
        <v>PIU Setor Central</v>
      </c>
      <c r="D444" s="481">
        <v>2</v>
      </c>
      <c r="E444" s="489" t="str">
        <f>VLOOKUP(D444,'Hiperlinks - refugo'!$B$34:$C$47,2,0)</f>
        <v>Consulta Pública Inicial</v>
      </c>
      <c r="H444" s="494" t="s">
        <v>1719</v>
      </c>
      <c r="I444" s="1076" t="s">
        <v>1718</v>
      </c>
      <c r="J444" s="496">
        <v>2</v>
      </c>
      <c r="K444" s="498" t="str">
        <f>VLOOKUP(J444,'Hiperlinks - refugo'!$B$2:$C$9,2,0)</f>
        <v>Consulta Caderno</v>
      </c>
      <c r="L444" s="721" t="s">
        <v>1157</v>
      </c>
      <c r="M444" s="514">
        <v>43294</v>
      </c>
    </row>
    <row r="445" spans="1:13" x14ac:dyDescent="0.25">
      <c r="A445" s="477">
        <v>11</v>
      </c>
      <c r="B445" s="494" t="str">
        <f>VLOOKUP(A445,'Hiperlinks - refugo'!$B$11:$C$29,2,0)</f>
        <v>PIU Setor Central</v>
      </c>
      <c r="D445" s="481">
        <v>2</v>
      </c>
      <c r="E445" s="489" t="str">
        <f>VLOOKUP(D445,'Hiperlinks - refugo'!$B$34:$C$47,2,0)</f>
        <v>Consulta Pública Inicial</v>
      </c>
      <c r="H445" s="494" t="s">
        <v>1721</v>
      </c>
      <c r="I445" s="1076" t="s">
        <v>1720</v>
      </c>
      <c r="J445" s="496">
        <v>2</v>
      </c>
      <c r="K445" s="498" t="str">
        <f>VLOOKUP(J445,'Hiperlinks - refugo'!$B$2:$C$9,2,0)</f>
        <v>Consulta Caderno</v>
      </c>
      <c r="L445" s="721" t="s">
        <v>1157</v>
      </c>
      <c r="M445" s="514">
        <v>43294</v>
      </c>
    </row>
    <row r="446" spans="1:13" x14ac:dyDescent="0.25">
      <c r="A446" s="477">
        <v>11</v>
      </c>
      <c r="B446" s="494" t="str">
        <f>VLOOKUP(A446,'Hiperlinks - refugo'!$B$11:$C$29,2,0)</f>
        <v>PIU Setor Central</v>
      </c>
      <c r="D446" s="481">
        <v>2</v>
      </c>
      <c r="E446" s="489" t="str">
        <f>VLOOKUP(D446,'Hiperlinks - refugo'!$B$34:$C$47,2,0)</f>
        <v>Consulta Pública Inicial</v>
      </c>
      <c r="H446" s="494" t="s">
        <v>1722</v>
      </c>
      <c r="I446" s="1076" t="s">
        <v>1723</v>
      </c>
      <c r="J446" s="496">
        <v>2</v>
      </c>
      <c r="K446" s="498" t="str">
        <f>VLOOKUP(J446,'Hiperlinks - refugo'!$B$2:$C$9,2,0)</f>
        <v>Consulta Caderno</v>
      </c>
      <c r="L446" s="721" t="s">
        <v>1157</v>
      </c>
      <c r="M446" s="514">
        <v>43294</v>
      </c>
    </row>
    <row r="447" spans="1:13" ht="14.25" customHeight="1" x14ac:dyDescent="0.25">
      <c r="A447" s="477">
        <v>11</v>
      </c>
      <c r="B447" s="494" t="str">
        <f>VLOOKUP(A447,'Hiperlinks - refugo'!$B$11:$C$29,2,0)</f>
        <v>PIU Setor Central</v>
      </c>
      <c r="D447" s="481">
        <v>1</v>
      </c>
      <c r="E447" s="489" t="str">
        <f>VLOOKUP(D447,'Hiperlinks - refugo'!$B$34:$C$47,2,0)</f>
        <v>Proposição</v>
      </c>
      <c r="H447" s="494" t="s">
        <v>1727</v>
      </c>
      <c r="I447" s="1076" t="s">
        <v>1724</v>
      </c>
      <c r="M447" s="514">
        <v>43294</v>
      </c>
    </row>
    <row r="448" spans="1:13" x14ac:dyDescent="0.25">
      <c r="A448" s="477">
        <v>11</v>
      </c>
      <c r="B448" s="494" t="str">
        <f>VLOOKUP(A448,'Hiperlinks - refugo'!$B$11:$C$29,2,0)</f>
        <v>PIU Setor Central</v>
      </c>
      <c r="D448" s="481">
        <v>1</v>
      </c>
      <c r="E448" s="489" t="str">
        <f>VLOOKUP(D448,'Hiperlinks - refugo'!$B$34:$C$47,2,0)</f>
        <v>Proposição</v>
      </c>
      <c r="H448" s="494" t="s">
        <v>1726</v>
      </c>
      <c r="I448" s="1076" t="s">
        <v>1725</v>
      </c>
      <c r="M448" s="514">
        <v>43294</v>
      </c>
    </row>
    <row r="449" spans="1:13" x14ac:dyDescent="0.25">
      <c r="A449" s="477">
        <v>7</v>
      </c>
      <c r="B449" s="494" t="str">
        <f>VLOOKUP(A449,'Hiperlinks - refugo'!$B$11:$C$29,2,0)</f>
        <v>PIU Anhembi</v>
      </c>
      <c r="D449" s="481">
        <v>2</v>
      </c>
      <c r="E449" s="489" t="str">
        <f>VLOOKUP(D449,'Hiperlinks - refugo'!$B$34:$C$47,2,0)</f>
        <v>Consulta Pública Inicial</v>
      </c>
      <c r="H449" s="494" t="s">
        <v>1729</v>
      </c>
      <c r="I449" s="1076" t="s">
        <v>1728</v>
      </c>
      <c r="J449" s="496">
        <v>2</v>
      </c>
      <c r="K449" s="498" t="str">
        <f>VLOOKUP(J449,'Hiperlinks - refugo'!$B$2:$C$9,2,0)</f>
        <v>Consulta Caderno</v>
      </c>
      <c r="L449" s="721" t="s">
        <v>1157</v>
      </c>
      <c r="M449" s="514">
        <v>43300</v>
      </c>
    </row>
    <row r="450" spans="1:13" x14ac:dyDescent="0.25">
      <c r="A450" s="477">
        <v>7</v>
      </c>
      <c r="B450" s="494" t="str">
        <f>VLOOKUP(A450,'Hiperlinks - refugo'!$B$11:$C$29,2,0)</f>
        <v>PIU Anhembi</v>
      </c>
      <c r="D450" s="481">
        <v>5</v>
      </c>
      <c r="E450" s="489" t="str">
        <f>VLOOKUP(D450,'Hiperlinks - refugo'!$B$34:$C$47,2,0)</f>
        <v>Discussão Pública</v>
      </c>
      <c r="H450" s="494" t="s">
        <v>1730</v>
      </c>
      <c r="I450" s="1076" t="s">
        <v>1732</v>
      </c>
      <c r="J450" s="496">
        <v>2</v>
      </c>
      <c r="K450" s="498" t="str">
        <f>VLOOKUP(J450,'Hiperlinks - refugo'!$B$2:$C$9,2,0)</f>
        <v>Consulta Caderno</v>
      </c>
      <c r="L450" s="721" t="s">
        <v>1157</v>
      </c>
      <c r="M450" s="514">
        <v>43311</v>
      </c>
    </row>
    <row r="451" spans="1:13" x14ac:dyDescent="0.25">
      <c r="A451" s="477">
        <v>7</v>
      </c>
      <c r="B451" s="494" t="str">
        <f>VLOOKUP(A451,'Hiperlinks - refugo'!$B$11:$C$29,2,0)</f>
        <v>PIU Anhembi</v>
      </c>
      <c r="D451" s="481">
        <v>100</v>
      </c>
      <c r="E451" s="489" t="e">
        <f>VLOOKUP(D451,'Hiperlinks - refugo'!$B$34:$C$47,2,0)</f>
        <v>#N/A</v>
      </c>
      <c r="H451" s="515" t="s">
        <v>1382</v>
      </c>
      <c r="I451" s="1076" t="s">
        <v>1731</v>
      </c>
      <c r="J451" s="496">
        <v>2</v>
      </c>
      <c r="K451" s="498" t="str">
        <f>VLOOKUP(J451,'Hiperlinks - refugo'!$B$2:$C$9,2,0)</f>
        <v>Consulta Caderno</v>
      </c>
      <c r="L451" s="721" t="s">
        <v>1157</v>
      </c>
      <c r="M451" s="514">
        <v>43311</v>
      </c>
    </row>
    <row r="452" spans="1:13" x14ac:dyDescent="0.25">
      <c r="A452" s="485">
        <v>2</v>
      </c>
      <c r="B452" s="492" t="str">
        <f>VLOOKUP(A452,'Hiperlinks - refugo'!$B$11:$C$29,2,0)</f>
        <v>PIU Vila Leopoldina</v>
      </c>
      <c r="C452" s="486"/>
      <c r="D452" s="486">
        <v>5</v>
      </c>
      <c r="E452" s="489" t="str">
        <f>VLOOKUP(D452,'Hiperlinks - refugo'!$B$34:$C$47,2,0)</f>
        <v>Discussão Pública</v>
      </c>
      <c r="F452" s="486"/>
      <c r="G452" s="486"/>
      <c r="H452" s="492" t="s">
        <v>1744</v>
      </c>
      <c r="I452" s="1083" t="s">
        <v>1738</v>
      </c>
      <c r="J452" s="488">
        <v>5</v>
      </c>
      <c r="K452" s="493" t="str">
        <f>VLOOKUP(J452,'Hiperlinks - refugo'!$B$2:$C$9,2,0)</f>
        <v>Reuniões Bilateriais</v>
      </c>
      <c r="L452" s="724" t="s">
        <v>1157</v>
      </c>
      <c r="M452" s="514">
        <v>43315</v>
      </c>
    </row>
    <row r="453" spans="1:13" x14ac:dyDescent="0.25">
      <c r="A453" s="485">
        <v>2</v>
      </c>
      <c r="B453" s="492" t="str">
        <f>VLOOKUP(A453,'Hiperlinks - refugo'!$B$11:$C$29,2,0)</f>
        <v>PIU Vila Leopoldina</v>
      </c>
      <c r="C453" s="486"/>
      <c r="D453" s="486">
        <v>5</v>
      </c>
      <c r="E453" s="489" t="str">
        <f>VLOOKUP(D453,'Hiperlinks - refugo'!$B$34:$C$47,2,0)</f>
        <v>Discussão Pública</v>
      </c>
      <c r="F453" s="486"/>
      <c r="G453" s="486"/>
      <c r="H453" s="492" t="s">
        <v>1740</v>
      </c>
      <c r="I453" s="1084" t="s">
        <v>1745</v>
      </c>
      <c r="J453" s="488">
        <v>5</v>
      </c>
      <c r="K453" s="493" t="str">
        <f>VLOOKUP(J453,'Hiperlinks - refugo'!$B$2:$C$9,2,0)</f>
        <v>Reuniões Bilateriais</v>
      </c>
      <c r="L453" s="724" t="s">
        <v>1157</v>
      </c>
      <c r="M453" s="514">
        <v>43315</v>
      </c>
    </row>
    <row r="454" spans="1:13" x14ac:dyDescent="0.25">
      <c r="A454" s="485">
        <v>2</v>
      </c>
      <c r="B454" s="492" t="str">
        <f>VLOOKUP(A454,'Hiperlinks - refugo'!$B$11:$C$29,2,0)</f>
        <v>PIU Vila Leopoldina</v>
      </c>
      <c r="C454" s="486"/>
      <c r="D454" s="486">
        <v>5</v>
      </c>
      <c r="E454" s="489" t="str">
        <f>VLOOKUP(D454,'Hiperlinks - refugo'!$B$34:$C$47,2,0)</f>
        <v>Discussão Pública</v>
      </c>
      <c r="F454" s="486"/>
      <c r="G454" s="486"/>
      <c r="H454" s="492" t="s">
        <v>1767</v>
      </c>
      <c r="I454" s="1083" t="s">
        <v>1766</v>
      </c>
      <c r="J454" s="488">
        <v>5</v>
      </c>
      <c r="K454" s="493" t="str">
        <f>VLOOKUP(J454,'Hiperlinks - refugo'!$B$2:$C$9,2,0)</f>
        <v>Reuniões Bilateriais</v>
      </c>
      <c r="L454" s="724" t="s">
        <v>1157</v>
      </c>
      <c r="M454" s="514">
        <v>43328</v>
      </c>
    </row>
    <row r="455" spans="1:13" x14ac:dyDescent="0.25">
      <c r="A455" s="485">
        <v>2</v>
      </c>
      <c r="B455" s="492" t="str">
        <f>VLOOKUP(A455,'Hiperlinks - refugo'!$B$11:$C$29,2,0)</f>
        <v>PIU Vila Leopoldina</v>
      </c>
      <c r="C455" s="486"/>
      <c r="D455" s="486">
        <v>5</v>
      </c>
      <c r="E455" s="489" t="str">
        <f>VLOOKUP(D455,'Hiperlinks - refugo'!$B$34:$C$47,2,0)</f>
        <v>Discussão Pública</v>
      </c>
      <c r="F455" s="486"/>
      <c r="G455" s="486"/>
      <c r="H455" s="492" t="s">
        <v>1741</v>
      </c>
      <c r="I455" s="1083" t="s">
        <v>1737</v>
      </c>
      <c r="J455" s="488">
        <v>5</v>
      </c>
      <c r="K455" s="493" t="str">
        <f>VLOOKUP(J455,'Hiperlinks - refugo'!$B$2:$C$9,2,0)</f>
        <v>Reuniões Bilateriais</v>
      </c>
      <c r="L455" s="724" t="s">
        <v>1157</v>
      </c>
      <c r="M455" s="514">
        <v>43315</v>
      </c>
    </row>
    <row r="456" spans="1:13" x14ac:dyDescent="0.25">
      <c r="A456" s="485">
        <v>2</v>
      </c>
      <c r="B456" s="492" t="str">
        <f>VLOOKUP(A456,'Hiperlinks - refugo'!$B$11:$C$29,2,0)</f>
        <v>PIU Vila Leopoldina</v>
      </c>
      <c r="C456" s="486"/>
      <c r="D456" s="486">
        <v>5</v>
      </c>
      <c r="E456" s="489" t="str">
        <f>VLOOKUP(D456,'Hiperlinks - refugo'!$B$34:$C$47,2,0)</f>
        <v>Discussão Pública</v>
      </c>
      <c r="F456" s="486"/>
      <c r="G456" s="486"/>
      <c r="H456" s="492" t="s">
        <v>1739</v>
      </c>
      <c r="I456" s="1083" t="s">
        <v>1746</v>
      </c>
      <c r="J456" s="488">
        <v>5</v>
      </c>
      <c r="K456" s="493" t="str">
        <f>VLOOKUP(J456,'Hiperlinks - refugo'!$B$2:$C$9,2,0)</f>
        <v>Reuniões Bilateriais</v>
      </c>
      <c r="L456" s="724" t="s">
        <v>1157</v>
      </c>
      <c r="M456" s="514">
        <v>43315</v>
      </c>
    </row>
    <row r="457" spans="1:13" x14ac:dyDescent="0.25">
      <c r="A457" s="485">
        <v>2</v>
      </c>
      <c r="B457" s="492" t="str">
        <f>VLOOKUP(A457,'Hiperlinks - refugo'!$B$11:$C$29,2,0)</f>
        <v>PIU Vila Leopoldina</v>
      </c>
      <c r="C457" s="486"/>
      <c r="D457" s="486">
        <v>5</v>
      </c>
      <c r="E457" s="489" t="str">
        <f>VLOOKUP(D457,'Hiperlinks - refugo'!$B$34:$C$47,2,0)</f>
        <v>Discussão Pública</v>
      </c>
      <c r="F457" s="486"/>
      <c r="G457" s="486"/>
      <c r="H457" s="492" t="s">
        <v>1768</v>
      </c>
      <c r="I457" s="1083" t="s">
        <v>1771</v>
      </c>
      <c r="J457" s="488">
        <v>5</v>
      </c>
      <c r="K457" s="493" t="str">
        <f>VLOOKUP(J457,'Hiperlinks - refugo'!$B$2:$C$9,2,0)</f>
        <v>Reuniões Bilateriais</v>
      </c>
      <c r="L457" s="724" t="s">
        <v>1157</v>
      </c>
      <c r="M457" s="514">
        <v>43328</v>
      </c>
    </row>
    <row r="458" spans="1:13" x14ac:dyDescent="0.25">
      <c r="A458" s="485">
        <v>2</v>
      </c>
      <c r="B458" s="492" t="str">
        <f>VLOOKUP(A458,'Hiperlinks - refugo'!$B$11:$C$29,2,0)</f>
        <v>PIU Vila Leopoldina</v>
      </c>
      <c r="C458" s="486"/>
      <c r="D458" s="486">
        <v>5</v>
      </c>
      <c r="E458" s="489" t="str">
        <f>VLOOKUP(D458,'Hiperlinks - refugo'!$B$34:$C$47,2,0)</f>
        <v>Discussão Pública</v>
      </c>
      <c r="F458" s="486"/>
      <c r="G458" s="486"/>
      <c r="H458" s="492" t="s">
        <v>1742</v>
      </c>
      <c r="I458" s="1083" t="s">
        <v>1736</v>
      </c>
      <c r="J458" s="488">
        <v>5</v>
      </c>
      <c r="K458" s="493" t="str">
        <f>VLOOKUP(J458,'Hiperlinks - refugo'!$B$2:$C$9,2,0)</f>
        <v>Reuniões Bilateriais</v>
      </c>
      <c r="L458" s="724" t="s">
        <v>1157</v>
      </c>
      <c r="M458" s="514">
        <v>43315</v>
      </c>
    </row>
    <row r="459" spans="1:13" x14ac:dyDescent="0.25">
      <c r="A459" s="485">
        <v>2</v>
      </c>
      <c r="B459" s="492" t="str">
        <f>VLOOKUP(A459,'Hiperlinks - refugo'!$B$11:$C$29,2,0)</f>
        <v>PIU Vila Leopoldina</v>
      </c>
      <c r="C459" s="486"/>
      <c r="D459" s="486">
        <v>5</v>
      </c>
      <c r="E459" s="489" t="str">
        <f>VLOOKUP(D459,'Hiperlinks - refugo'!$B$34:$C$47,2,0)</f>
        <v>Discussão Pública</v>
      </c>
      <c r="F459" s="486"/>
      <c r="G459" s="486"/>
      <c r="H459" s="492" t="s">
        <v>1769</v>
      </c>
      <c r="I459" s="1083" t="s">
        <v>1772</v>
      </c>
      <c r="J459" s="488">
        <v>5</v>
      </c>
      <c r="K459" s="493" t="str">
        <f>VLOOKUP(J459,'Hiperlinks - refugo'!$B$2:$C$9,2,0)</f>
        <v>Reuniões Bilateriais</v>
      </c>
      <c r="L459" s="724" t="s">
        <v>1157</v>
      </c>
      <c r="M459" s="514">
        <v>43328</v>
      </c>
    </row>
    <row r="460" spans="1:13" x14ac:dyDescent="0.25">
      <c r="A460" s="485">
        <v>5</v>
      </c>
      <c r="B460" s="492" t="str">
        <f>VLOOKUP(A460,'Hiperlinks - refugo'!$B$11:$C$29,2,0)</f>
        <v>PIU Arco Jurubatuba</v>
      </c>
      <c r="C460" s="486"/>
      <c r="D460" s="486">
        <v>200</v>
      </c>
      <c r="E460" s="489" t="str">
        <f>VLOOKUP(D460,'Hiperlinks - refugo'!$B$34:$C$47,2,0)</f>
        <v>Processo Administrativo</v>
      </c>
      <c r="F460" s="486"/>
      <c r="G460" s="486"/>
      <c r="H460" s="492" t="s">
        <v>1754</v>
      </c>
      <c r="I460" s="1083" t="s">
        <v>1735</v>
      </c>
      <c r="J460" s="488"/>
      <c r="K460" s="493" t="s">
        <v>1734</v>
      </c>
      <c r="L460" s="724" t="s">
        <v>1188</v>
      </c>
      <c r="M460" s="514">
        <v>43315</v>
      </c>
    </row>
    <row r="461" spans="1:13" x14ac:dyDescent="0.25">
      <c r="A461" s="485">
        <v>5</v>
      </c>
      <c r="B461" s="492" t="str">
        <f>VLOOKUP(A461,'Hiperlinks - refugo'!$B$11:$C$29,2,0)</f>
        <v>PIU Arco Jurubatuba</v>
      </c>
      <c r="C461" s="486"/>
      <c r="D461" s="486">
        <v>200</v>
      </c>
      <c r="E461" s="489" t="str">
        <f>VLOOKUP(D461,'Hiperlinks - refugo'!$B$34:$C$47,2,0)</f>
        <v>Processo Administrativo</v>
      </c>
      <c r="F461" s="486"/>
      <c r="G461" s="486"/>
      <c r="H461" s="492" t="s">
        <v>1747</v>
      </c>
      <c r="I461" s="1083" t="s">
        <v>1748</v>
      </c>
      <c r="J461" s="488"/>
      <c r="K461" s="493" t="s">
        <v>1734</v>
      </c>
      <c r="L461" s="724" t="s">
        <v>1188</v>
      </c>
      <c r="M461" s="514">
        <v>43318</v>
      </c>
    </row>
    <row r="462" spans="1:13" x14ac:dyDescent="0.25">
      <c r="A462" s="485">
        <v>7</v>
      </c>
      <c r="B462" s="492" t="str">
        <f>VLOOKUP(A462,'Hiperlinks - refugo'!$B$11:$C$29,2,0)</f>
        <v>PIU Anhembi</v>
      </c>
      <c r="C462" s="486"/>
      <c r="D462" s="486">
        <v>200</v>
      </c>
      <c r="E462" s="489" t="str">
        <f>VLOOKUP(D462,'Hiperlinks - refugo'!$B$34:$C$47,2,0)</f>
        <v>Processo Administrativo</v>
      </c>
      <c r="F462" s="486"/>
      <c r="G462" s="486"/>
      <c r="H462" s="492" t="s">
        <v>1753</v>
      </c>
      <c r="I462" s="1084" t="s">
        <v>1749</v>
      </c>
      <c r="J462" s="488"/>
      <c r="K462" s="493" t="s">
        <v>1734</v>
      </c>
      <c r="L462" s="724" t="s">
        <v>1188</v>
      </c>
      <c r="M462" s="514">
        <v>43318</v>
      </c>
    </row>
    <row r="463" spans="1:13" x14ac:dyDescent="0.25">
      <c r="A463" s="485">
        <v>8</v>
      </c>
      <c r="B463" s="492" t="str">
        <f>VLOOKUP(A463,'Hiperlinks - refugo'!$B$11:$C$29,2,0)</f>
        <v>PIU Pacaembu</v>
      </c>
      <c r="C463" s="486"/>
      <c r="D463" s="486">
        <v>200</v>
      </c>
      <c r="E463" s="489" t="str">
        <f>VLOOKUP(D463,'Hiperlinks - refugo'!$B$34:$C$47,2,0)</f>
        <v>Processo Administrativo</v>
      </c>
      <c r="F463" s="486"/>
      <c r="G463" s="486"/>
      <c r="H463" s="492" t="s">
        <v>1752</v>
      </c>
      <c r="I463" s="1083" t="s">
        <v>1750</v>
      </c>
      <c r="J463" s="488"/>
      <c r="K463" s="493" t="s">
        <v>1734</v>
      </c>
      <c r="L463" s="724" t="s">
        <v>1188</v>
      </c>
      <c r="M463" s="514">
        <v>43318</v>
      </c>
    </row>
    <row r="464" spans="1:13" x14ac:dyDescent="0.25">
      <c r="A464" s="485">
        <v>8</v>
      </c>
      <c r="B464" s="492" t="str">
        <f>VLOOKUP(A464,'Hiperlinks - refugo'!$B$11:$C$29,2,0)</f>
        <v>PIU Pacaembu</v>
      </c>
      <c r="C464" s="486"/>
      <c r="D464" s="486">
        <v>200</v>
      </c>
      <c r="E464" s="489" t="str">
        <f>VLOOKUP(D464,'Hiperlinks - refugo'!$B$34:$C$47,2,0)</f>
        <v>Processo Administrativo</v>
      </c>
      <c r="F464" s="486"/>
      <c r="G464" s="486"/>
      <c r="H464" s="492" t="s">
        <v>1751</v>
      </c>
      <c r="I464" s="1084" t="s">
        <v>1755</v>
      </c>
      <c r="J464" s="488"/>
      <c r="K464" s="493" t="s">
        <v>1734</v>
      </c>
      <c r="L464" s="724" t="s">
        <v>1188</v>
      </c>
      <c r="M464" s="514">
        <v>43318</v>
      </c>
    </row>
    <row r="465" spans="1:31" s="1097" customFormat="1" x14ac:dyDescent="0.25">
      <c r="A465" s="487">
        <v>9</v>
      </c>
      <c r="B465" s="493" t="str">
        <f>VLOOKUP(A465,'Hiperlinks - refugo'!$B$11:$C$29,2,0)</f>
        <v>PIU Vila Olímpia</v>
      </c>
      <c r="C465" s="488"/>
      <c r="D465" s="488">
        <v>200</v>
      </c>
      <c r="E465" s="490" t="str">
        <f>VLOOKUP(D465,'Hiperlinks - refugo'!$B$34:$C$47,2,0)</f>
        <v>Processo Administrativo</v>
      </c>
      <c r="F465" s="488"/>
      <c r="G465" s="488"/>
      <c r="H465" s="493" t="s">
        <v>1960</v>
      </c>
      <c r="I465" s="1098" t="s">
        <v>1961</v>
      </c>
      <c r="J465" s="488"/>
      <c r="K465" s="493"/>
      <c r="L465" s="1099" t="s">
        <v>1188</v>
      </c>
      <c r="M465" s="1005">
        <v>43504</v>
      </c>
      <c r="N465" s="41"/>
      <c r="O465" s="41" t="s">
        <v>1774</v>
      </c>
      <c r="P465" s="41"/>
      <c r="Q465" s="41"/>
      <c r="R465" s="41"/>
      <c r="S465" s="41"/>
      <c r="T465" s="41"/>
      <c r="U465" s="41"/>
      <c r="V465" s="41"/>
      <c r="W465" s="41"/>
      <c r="X465" s="41"/>
      <c r="Y465" s="41"/>
      <c r="Z465" s="41"/>
      <c r="AA465" s="41"/>
      <c r="AB465" s="41"/>
      <c r="AC465" s="41"/>
      <c r="AD465" s="41"/>
      <c r="AE465" s="41"/>
    </row>
    <row r="466" spans="1:31" x14ac:dyDescent="0.25">
      <c r="A466" s="485">
        <v>10</v>
      </c>
      <c r="B466" s="492" t="str">
        <f>VLOOKUP(A466,'Hiperlinks - refugo'!$B$11:$C$29,2,0)</f>
        <v>PIU Nações Unidas</v>
      </c>
      <c r="C466" s="486"/>
      <c r="D466" s="486">
        <v>200</v>
      </c>
      <c r="E466" s="489" t="str">
        <f>VLOOKUP(D466,'Hiperlinks - refugo'!$B$34:$C$47,2,0)</f>
        <v>Processo Administrativo</v>
      </c>
      <c r="F466" s="486"/>
      <c r="G466" s="486"/>
      <c r="H466" s="492" t="s">
        <v>184</v>
      </c>
      <c r="I466" s="1083" t="s">
        <v>1756</v>
      </c>
      <c r="J466" s="488"/>
      <c r="K466" s="493" t="s">
        <v>1734</v>
      </c>
      <c r="L466" s="724" t="s">
        <v>1188</v>
      </c>
      <c r="M466" s="514">
        <v>43318</v>
      </c>
    </row>
    <row r="467" spans="1:31" x14ac:dyDescent="0.25">
      <c r="A467" s="485">
        <v>11</v>
      </c>
      <c r="B467" s="492" t="str">
        <f>VLOOKUP(A467,'Hiperlinks - refugo'!$B$11:$C$29,2,0)</f>
        <v>PIU Setor Central</v>
      </c>
      <c r="C467" s="486"/>
      <c r="D467" s="486">
        <v>200</v>
      </c>
      <c r="E467" s="489" t="str">
        <f>VLOOKUP(D467,'Hiperlinks - refugo'!$B$34:$C$47,2,0)</f>
        <v>Processo Administrativo</v>
      </c>
      <c r="F467" s="486"/>
      <c r="G467" s="486"/>
      <c r="H467" s="492" t="s">
        <v>992</v>
      </c>
      <c r="I467" s="1083" t="s">
        <v>1757</v>
      </c>
      <c r="J467" s="488"/>
      <c r="K467" s="493" t="s">
        <v>1734</v>
      </c>
      <c r="L467" s="724" t="s">
        <v>1188</v>
      </c>
      <c r="M467" s="514">
        <v>43318</v>
      </c>
    </row>
    <row r="468" spans="1:31" x14ac:dyDescent="0.25">
      <c r="A468" s="485">
        <v>17</v>
      </c>
      <c r="B468" s="492" t="str">
        <f>VLOOKUP(A468,'Hiperlinks - refugo'!$B$11:$C$29,2,0)</f>
        <v>PIU Terminal Capelinha</v>
      </c>
      <c r="C468" s="486"/>
      <c r="D468" s="486">
        <v>200</v>
      </c>
      <c r="E468" s="489" t="str">
        <f>VLOOKUP(D468,'Hiperlinks - refugo'!$B$34:$C$47,2,0)</f>
        <v>Processo Administrativo</v>
      </c>
      <c r="F468" s="486"/>
      <c r="G468" s="486"/>
      <c r="H468" s="492" t="s">
        <v>966</v>
      </c>
      <c r="I468" s="1083" t="s">
        <v>1760</v>
      </c>
      <c r="J468" s="488"/>
      <c r="K468" s="493" t="s">
        <v>1734</v>
      </c>
      <c r="L468" s="724" t="s">
        <v>1188</v>
      </c>
      <c r="M468" s="514">
        <v>43318</v>
      </c>
    </row>
    <row r="469" spans="1:31" x14ac:dyDescent="0.25">
      <c r="A469" s="485">
        <v>18</v>
      </c>
      <c r="B469" s="492" t="str">
        <f>VLOOKUP(A469,'Hiperlinks - refugo'!$B$11:$C$29,2,0)</f>
        <v>PIU Terminal Campo Limpo</v>
      </c>
      <c r="C469" s="486"/>
      <c r="D469" s="486">
        <v>200</v>
      </c>
      <c r="E469" s="489" t="str">
        <f>VLOOKUP(D469,'Hiperlinks - refugo'!$B$34:$C$47,2,0)</f>
        <v>Processo Administrativo</v>
      </c>
      <c r="F469" s="486"/>
      <c r="G469" s="486"/>
      <c r="H469" s="492" t="s">
        <v>966</v>
      </c>
      <c r="I469" s="1083" t="s">
        <v>1760</v>
      </c>
      <c r="J469" s="488"/>
      <c r="K469" s="493" t="s">
        <v>1734</v>
      </c>
      <c r="L469" s="724" t="s">
        <v>1188</v>
      </c>
      <c r="M469" s="514">
        <v>43318</v>
      </c>
    </row>
    <row r="470" spans="1:31" x14ac:dyDescent="0.25">
      <c r="A470" s="485">
        <v>19</v>
      </c>
      <c r="B470" s="492" t="str">
        <f>VLOOKUP(A470,'Hiperlinks - refugo'!$B$11:$C$29,2,0)</f>
        <v>PIU Terminal Princesa Isabel</v>
      </c>
      <c r="C470" s="486"/>
      <c r="D470" s="486">
        <v>200</v>
      </c>
      <c r="E470" s="489" t="str">
        <f>VLOOKUP(D470,'Hiperlinks - refugo'!$B$34:$C$47,2,0)</f>
        <v>Processo Administrativo</v>
      </c>
      <c r="F470" s="486"/>
      <c r="G470" s="486"/>
      <c r="H470" s="492" t="s">
        <v>1758</v>
      </c>
      <c r="I470" s="1083" t="s">
        <v>1759</v>
      </c>
      <c r="J470" s="488"/>
      <c r="K470" s="493" t="s">
        <v>1734</v>
      </c>
      <c r="L470" s="724" t="s">
        <v>1188</v>
      </c>
      <c r="M470" s="514">
        <v>43318</v>
      </c>
    </row>
    <row r="471" spans="1:31" x14ac:dyDescent="0.25">
      <c r="A471" s="485">
        <v>8</v>
      </c>
      <c r="B471" s="492" t="str">
        <f>VLOOKUP(A471,'Hiperlinks - refugo'!$B$11:$C$29,2,0)</f>
        <v>PIU Pacaembu</v>
      </c>
      <c r="C471" s="486"/>
      <c r="D471" s="486">
        <v>200</v>
      </c>
      <c r="E471" s="489" t="str">
        <f>VLOOKUP(D471,'Hiperlinks - refugo'!$B$34:$C$47,2,0)</f>
        <v>Processo Administrativo</v>
      </c>
      <c r="F471" s="486"/>
      <c r="G471" s="486"/>
      <c r="H471" s="492" t="s">
        <v>1761</v>
      </c>
      <c r="I471" s="1084" t="s">
        <v>1762</v>
      </c>
      <c r="J471" s="488">
        <v>6</v>
      </c>
      <c r="K471" s="493" t="str">
        <f>VLOOKUP(J471,'Hiperlinks - refugo'!$B$2:$C$9,2,0)</f>
        <v>Outros</v>
      </c>
      <c r="L471" s="724" t="s">
        <v>17</v>
      </c>
      <c r="M471" s="514">
        <v>43315</v>
      </c>
    </row>
    <row r="472" spans="1:31" x14ac:dyDescent="0.25">
      <c r="A472" s="477">
        <v>7</v>
      </c>
      <c r="B472" s="494" t="str">
        <f>VLOOKUP(A472,'Hiperlinks - refugo'!$B$11:$C$29,2,0)</f>
        <v>PIU Anhembi</v>
      </c>
      <c r="D472" s="481">
        <v>5</v>
      </c>
      <c r="E472" s="489" t="str">
        <f>VLOOKUP(D472,'Hiperlinks - refugo'!$B$34:$C$47,2,0)</f>
        <v>Discussão Pública</v>
      </c>
      <c r="H472" s="494" t="s">
        <v>1730</v>
      </c>
      <c r="I472" s="1074" t="s">
        <v>1732</v>
      </c>
      <c r="J472" s="496">
        <v>50</v>
      </c>
      <c r="K472" s="498" t="s">
        <v>612</v>
      </c>
      <c r="L472" s="721" t="s">
        <v>1157</v>
      </c>
      <c r="M472" s="514">
        <v>43326</v>
      </c>
    </row>
    <row r="473" spans="1:31" x14ac:dyDescent="0.25">
      <c r="A473" s="485">
        <v>2</v>
      </c>
      <c r="B473" s="492" t="str">
        <f>VLOOKUP(A473,'Hiperlinks - refugo'!$B$11:$C$29,2,0)</f>
        <v>PIU Vila Leopoldina</v>
      </c>
      <c r="C473" s="486"/>
      <c r="D473" s="486">
        <v>5</v>
      </c>
      <c r="E473" s="489" t="str">
        <f>VLOOKUP(D473,'Hiperlinks - refugo'!$B$34:$C$47,2,0)</f>
        <v>Discussão Pública</v>
      </c>
      <c r="F473" s="486"/>
      <c r="G473" s="486"/>
      <c r="H473" s="492" t="s">
        <v>1743</v>
      </c>
      <c r="I473" s="1084" t="s">
        <v>1763</v>
      </c>
      <c r="J473" s="488">
        <v>5</v>
      </c>
      <c r="K473" s="493" t="str">
        <f>VLOOKUP(J473,'Hiperlinks - refugo'!$B$2:$C$9,2,0)</f>
        <v>Reuniões Bilateriais</v>
      </c>
      <c r="L473" s="724" t="s">
        <v>1157</v>
      </c>
      <c r="M473" s="514">
        <v>43315</v>
      </c>
      <c r="N473" s="322"/>
      <c r="O473" t="s">
        <v>1775</v>
      </c>
    </row>
    <row r="474" spans="1:31" x14ac:dyDescent="0.25">
      <c r="A474" s="485">
        <v>2</v>
      </c>
      <c r="B474" s="492" t="str">
        <f>VLOOKUP(A474,'Hiperlinks - refugo'!$B$11:$C$29,2,0)</f>
        <v>PIU Vila Leopoldina</v>
      </c>
      <c r="C474" s="486"/>
      <c r="D474" s="486">
        <v>5</v>
      </c>
      <c r="E474" s="489" t="str">
        <f>VLOOKUP(D474,'Hiperlinks - refugo'!$B$34:$C$47,2,0)</f>
        <v>Discussão Pública</v>
      </c>
      <c r="F474" s="486"/>
      <c r="G474" s="486"/>
      <c r="H474" s="492" t="s">
        <v>1764</v>
      </c>
      <c r="I474" s="1084" t="s">
        <v>1765</v>
      </c>
      <c r="J474" s="488">
        <v>5</v>
      </c>
      <c r="K474" s="493" t="str">
        <f>VLOOKUP(J474,'Hiperlinks - refugo'!$B$2:$C$9,2,0)</f>
        <v>Reuniões Bilateriais</v>
      </c>
      <c r="L474" s="724" t="s">
        <v>1157</v>
      </c>
      <c r="M474" s="514">
        <v>43315</v>
      </c>
      <c r="N474" s="322"/>
      <c r="O474" t="s">
        <v>1775</v>
      </c>
    </row>
    <row r="475" spans="1:31" x14ac:dyDescent="0.25">
      <c r="A475" s="485">
        <v>2</v>
      </c>
      <c r="B475" s="492" t="str">
        <f>VLOOKUP(A475,'Hiperlinks - refugo'!$B$11:$C$29,2,0)</f>
        <v>PIU Vila Leopoldina</v>
      </c>
      <c r="C475" s="486"/>
      <c r="D475" s="486">
        <v>5</v>
      </c>
      <c r="E475" s="489" t="str">
        <f>VLOOKUP(D475,'Hiperlinks - refugo'!$B$34:$C$47,2,0)</f>
        <v>Discussão Pública</v>
      </c>
      <c r="F475" s="486"/>
      <c r="G475" s="486"/>
      <c r="H475" s="492" t="s">
        <v>1770</v>
      </c>
      <c r="I475" s="1083" t="s">
        <v>1773</v>
      </c>
      <c r="J475" s="488">
        <v>5</v>
      </c>
      <c r="K475" s="493" t="str">
        <f>VLOOKUP(J475,'Hiperlinks - refugo'!$B$2:$C$9,2,0)</f>
        <v>Reuniões Bilateriais</v>
      </c>
      <c r="L475" s="724" t="s">
        <v>1157</v>
      </c>
      <c r="M475" s="514">
        <v>43328</v>
      </c>
      <c r="N475" s="322"/>
      <c r="O475" t="s">
        <v>1775</v>
      </c>
    </row>
    <row r="476" spans="1:31" x14ac:dyDescent="0.25">
      <c r="A476" s="485">
        <v>19</v>
      </c>
      <c r="B476" s="492" t="str">
        <f>VLOOKUP(A476,'Hiperlinks - refugo'!$B$11:$C$29,2,0)</f>
        <v>PIU Terminal Princesa Isabel</v>
      </c>
      <c r="C476" s="486"/>
      <c r="D476" s="486">
        <v>7</v>
      </c>
      <c r="E476" s="489" t="str">
        <f>VLOOKUP(D476,'Hiperlinks - refugo'!$B$34:$C$47,2,0)</f>
        <v>Encaminhamento Jurídico</v>
      </c>
      <c r="F476" s="486"/>
      <c r="G476" s="486"/>
      <c r="H476" s="492" t="s">
        <v>1777</v>
      </c>
      <c r="I476" s="1085" t="s">
        <v>1776</v>
      </c>
      <c r="J476" s="488">
        <v>7</v>
      </c>
      <c r="K476" s="490" t="str">
        <f>VLOOKUP(J476,'Hiperlinks - refugo'!$B$2:$C$9,2,0)</f>
        <v>Projeto Final</v>
      </c>
      <c r="L476" s="513" t="s">
        <v>1047</v>
      </c>
      <c r="M476" s="514">
        <v>43329</v>
      </c>
      <c r="N476" s="322"/>
    </row>
    <row r="477" spans="1:31" x14ac:dyDescent="0.25">
      <c r="A477" s="485">
        <v>19</v>
      </c>
      <c r="B477" s="492" t="str">
        <f>VLOOKUP(A477,'Hiperlinks - refugo'!$B$11:$C$29,2,0)</f>
        <v>PIU Terminal Princesa Isabel</v>
      </c>
      <c r="C477" s="486"/>
      <c r="D477" s="486">
        <v>200</v>
      </c>
      <c r="E477" s="489" t="str">
        <f>VLOOKUP(D477,'Hiperlinks - refugo'!$B$34:$C$47,2,0)</f>
        <v>Processo Administrativo</v>
      </c>
      <c r="F477" s="486"/>
      <c r="G477" s="486"/>
      <c r="H477" s="492" t="s">
        <v>1778</v>
      </c>
      <c r="I477" s="1084" t="s">
        <v>1779</v>
      </c>
      <c r="J477" s="488"/>
      <c r="K477" s="493" t="s">
        <v>1734</v>
      </c>
      <c r="L477" s="724" t="s">
        <v>1188</v>
      </c>
      <c r="M477" s="514">
        <v>43329</v>
      </c>
      <c r="N477" s="322"/>
    </row>
    <row r="478" spans="1:31" x14ac:dyDescent="0.25">
      <c r="A478" s="485">
        <v>20</v>
      </c>
      <c r="B478" s="492" t="str">
        <f>VLOOKUP(A478,'Hiperlinks - refugo'!$B$11:$C$30,2,0)</f>
        <v>Minhocão</v>
      </c>
      <c r="C478" s="486"/>
      <c r="D478" s="486">
        <v>11</v>
      </c>
      <c r="E478" s="489" t="str">
        <f>VLOOKUP(D478,'Hiperlinks - refugo'!$B$34:$C$47,2,0)</f>
        <v>Em prospecção</v>
      </c>
      <c r="F478" s="486"/>
      <c r="G478" s="486"/>
      <c r="H478" s="492" t="s">
        <v>1781</v>
      </c>
      <c r="I478" s="1084" t="s">
        <v>1780</v>
      </c>
      <c r="J478" s="488"/>
      <c r="K478" s="493" t="s">
        <v>1782</v>
      </c>
      <c r="L478" s="724" t="s">
        <v>1395</v>
      </c>
      <c r="M478" s="514">
        <v>43333</v>
      </c>
      <c r="N478" s="322"/>
    </row>
    <row r="479" spans="1:31" x14ac:dyDescent="0.25">
      <c r="A479" s="485">
        <v>19</v>
      </c>
      <c r="B479" s="492" t="str">
        <f>VLOOKUP(A479,'Hiperlinks - refugo'!$B$11:$C$29,2,0)</f>
        <v>PIU Terminal Princesa Isabel</v>
      </c>
      <c r="C479" s="486"/>
      <c r="D479" s="486">
        <v>8</v>
      </c>
      <c r="E479" s="489" t="str">
        <f>VLOOKUP(D479,'Hiperlinks - refugo'!$B$34:$C$47,2,0)</f>
        <v>Implantação</v>
      </c>
      <c r="F479" s="486"/>
      <c r="G479" s="486"/>
      <c r="H479" s="492" t="s">
        <v>1701</v>
      </c>
      <c r="I479" s="1083" t="s">
        <v>1784</v>
      </c>
      <c r="J479" s="488">
        <v>6</v>
      </c>
      <c r="K479" s="493" t="str">
        <f>VLOOKUP(J479,'Hiperlinks - refugo'!$B$2:$C$9,2,0)</f>
        <v>Outros</v>
      </c>
      <c r="L479" s="724" t="s">
        <v>1698</v>
      </c>
      <c r="M479" s="514">
        <v>43333</v>
      </c>
      <c r="N479" s="322"/>
    </row>
    <row r="480" spans="1:31" x14ac:dyDescent="0.25">
      <c r="A480" s="485">
        <v>19</v>
      </c>
      <c r="B480" s="492" t="str">
        <f>VLOOKUP(A480,'Hiperlinks - refugo'!$B$11:$C$29,2,0)</f>
        <v>PIU Terminal Princesa Isabel</v>
      </c>
      <c r="C480" s="486"/>
      <c r="D480" s="486">
        <v>8</v>
      </c>
      <c r="E480" s="489" t="str">
        <f>VLOOKUP(D480,'Hiperlinks - refugo'!$B$34:$C$47,2,0)</f>
        <v>Implantação</v>
      </c>
      <c r="F480" s="486"/>
      <c r="G480" s="486"/>
      <c r="H480" s="492" t="s">
        <v>1785</v>
      </c>
      <c r="I480" s="1084" t="s">
        <v>1786</v>
      </c>
      <c r="J480" s="488">
        <v>6</v>
      </c>
      <c r="K480" s="493" t="str">
        <f>VLOOKUP(J480,'Hiperlinks - refugo'!$B$2:$C$9,2,0)</f>
        <v>Outros</v>
      </c>
      <c r="L480" s="724" t="s">
        <v>1698</v>
      </c>
      <c r="M480" s="514">
        <v>43333</v>
      </c>
      <c r="N480" s="322"/>
    </row>
    <row r="481" spans="1:14" x14ac:dyDescent="0.25">
      <c r="A481" s="485">
        <v>11</v>
      </c>
      <c r="B481" s="492" t="str">
        <f>VLOOKUP(A481,'Hiperlinks - refugo'!$B$11:$C$29,2,0)</f>
        <v>PIU Setor Central</v>
      </c>
      <c r="C481" s="486"/>
      <c r="D481" s="486">
        <v>2</v>
      </c>
      <c r="E481" s="489" t="str">
        <f>VLOOKUP(D481,'Hiperlinks - refugo'!$B$34:$C$47,2,0)</f>
        <v>Consulta Pública Inicial</v>
      </c>
      <c r="F481" s="486"/>
      <c r="G481" s="486" t="s">
        <v>1408</v>
      </c>
      <c r="H481" s="492" t="s">
        <v>1789</v>
      </c>
      <c r="I481" s="1069" t="s">
        <v>1788</v>
      </c>
      <c r="J481" s="488">
        <v>1</v>
      </c>
      <c r="K481" s="490" t="str">
        <f>VLOOKUP(J481,'Hiperlinks - refugo'!$B$2:$C$9,2,0)</f>
        <v>Consulta Instâncias</v>
      </c>
      <c r="L481" s="513" t="s">
        <v>1787</v>
      </c>
      <c r="M481" s="514">
        <v>43335</v>
      </c>
      <c r="N481" s="322"/>
    </row>
    <row r="482" spans="1:14" x14ac:dyDescent="0.25">
      <c r="A482" s="485">
        <v>11</v>
      </c>
      <c r="B482" s="492" t="str">
        <f>VLOOKUP(A482,'Hiperlinks - refugo'!$B$11:$C$29,2,0)</f>
        <v>PIU Setor Central</v>
      </c>
      <c r="C482" s="486"/>
      <c r="D482" s="486">
        <v>2</v>
      </c>
      <c r="E482" s="489" t="str">
        <f>VLOOKUP(D482,'Hiperlinks - refugo'!$B$34:$C$47,2,0)</f>
        <v>Consulta Pública Inicial</v>
      </c>
      <c r="F482" s="486"/>
      <c r="G482" s="486" t="s">
        <v>1408</v>
      </c>
      <c r="H482" s="492" t="s">
        <v>1790</v>
      </c>
      <c r="I482" s="1084" t="s">
        <v>1801</v>
      </c>
      <c r="J482" s="488">
        <v>5</v>
      </c>
      <c r="K482" s="493" t="str">
        <f>VLOOKUP(J482,'Hiperlinks - refugo'!$B$2:$C$9,2,0)</f>
        <v>Reuniões Bilateriais</v>
      </c>
      <c r="L482" s="513" t="s">
        <v>922</v>
      </c>
      <c r="M482" s="514">
        <v>43336</v>
      </c>
      <c r="N482" s="322"/>
    </row>
    <row r="483" spans="1:14" x14ac:dyDescent="0.25">
      <c r="A483" s="485">
        <v>11</v>
      </c>
      <c r="B483" s="492" t="str">
        <f>VLOOKUP(A483,'Hiperlinks - refugo'!$B$11:$C$29,2,0)</f>
        <v>PIU Setor Central</v>
      </c>
      <c r="C483" s="486"/>
      <c r="D483" s="486">
        <v>2</v>
      </c>
      <c r="E483" s="489" t="str">
        <f>VLOOKUP(D483,'Hiperlinks - refugo'!$B$34:$C$47,2,0)</f>
        <v>Consulta Pública Inicial</v>
      </c>
      <c r="F483" s="486"/>
      <c r="G483" s="486" t="s">
        <v>1408</v>
      </c>
      <c r="H483" s="492" t="s">
        <v>1791</v>
      </c>
      <c r="I483" s="1084" t="s">
        <v>1800</v>
      </c>
      <c r="J483" s="488">
        <v>5</v>
      </c>
      <c r="K483" s="493" t="str">
        <f>VLOOKUP(J483,'Hiperlinks - refugo'!$B$2:$C$9,2,0)</f>
        <v>Reuniões Bilateriais</v>
      </c>
      <c r="L483" s="513" t="s">
        <v>922</v>
      </c>
      <c r="M483" s="514">
        <v>43336</v>
      </c>
      <c r="N483" s="322"/>
    </row>
    <row r="484" spans="1:14" x14ac:dyDescent="0.25">
      <c r="A484" s="485">
        <v>11</v>
      </c>
      <c r="B484" s="492" t="str">
        <f>VLOOKUP(A484,'Hiperlinks - refugo'!$B$11:$C$29,2,0)</f>
        <v>PIU Setor Central</v>
      </c>
      <c r="C484" s="486"/>
      <c r="D484" s="486">
        <v>2</v>
      </c>
      <c r="E484" s="489" t="str">
        <f>VLOOKUP(D484,'Hiperlinks - refugo'!$B$34:$C$47,2,0)</f>
        <v>Consulta Pública Inicial</v>
      </c>
      <c r="F484" s="486"/>
      <c r="G484" s="486" t="s">
        <v>1408</v>
      </c>
      <c r="H484" s="492" t="s">
        <v>1792</v>
      </c>
      <c r="I484" s="1084" t="s">
        <v>1799</v>
      </c>
      <c r="J484" s="488">
        <v>5</v>
      </c>
      <c r="K484" s="493" t="str">
        <f>VLOOKUP(J484,'Hiperlinks - refugo'!$B$2:$C$9,2,0)</f>
        <v>Reuniões Bilateriais</v>
      </c>
      <c r="L484" s="513" t="s">
        <v>922</v>
      </c>
      <c r="M484" s="514">
        <v>43336</v>
      </c>
      <c r="N484" s="322"/>
    </row>
    <row r="485" spans="1:14" x14ac:dyDescent="0.25">
      <c r="A485" s="485">
        <v>11</v>
      </c>
      <c r="B485" s="492" t="str">
        <f>VLOOKUP(A485,'Hiperlinks - refugo'!$B$11:$C$29,2,0)</f>
        <v>PIU Setor Central</v>
      </c>
      <c r="C485" s="486"/>
      <c r="D485" s="486">
        <v>2</v>
      </c>
      <c r="E485" s="489" t="str">
        <f>VLOOKUP(D485,'Hiperlinks - refugo'!$B$34:$C$47,2,0)</f>
        <v>Consulta Pública Inicial</v>
      </c>
      <c r="F485" s="486"/>
      <c r="G485" s="486" t="s">
        <v>1408</v>
      </c>
      <c r="H485" s="492" t="s">
        <v>1793</v>
      </c>
      <c r="I485" s="1084" t="s">
        <v>1798</v>
      </c>
      <c r="J485" s="488">
        <v>5</v>
      </c>
      <c r="K485" s="493" t="str">
        <f>VLOOKUP(J485,'Hiperlinks - refugo'!$B$2:$C$9,2,0)</f>
        <v>Reuniões Bilateriais</v>
      </c>
      <c r="L485" s="513" t="s">
        <v>922</v>
      </c>
      <c r="M485" s="514">
        <v>43336</v>
      </c>
      <c r="N485" s="322"/>
    </row>
    <row r="486" spans="1:14" x14ac:dyDescent="0.25">
      <c r="A486" s="485">
        <v>7</v>
      </c>
      <c r="B486" s="492" t="str">
        <f>VLOOKUP(A486,'Hiperlinks - refugo'!$B$11:$C$29,2,0)</f>
        <v>PIU Anhembi</v>
      </c>
      <c r="C486" s="486"/>
      <c r="D486" s="486">
        <v>5</v>
      </c>
      <c r="E486" s="489" t="str">
        <f>VLOOKUP(D486,'Hiperlinks - refugo'!$B$34:$C$47,2,0)</f>
        <v>Discussão Pública</v>
      </c>
      <c r="F486" s="486"/>
      <c r="G486" s="486"/>
      <c r="H486" s="492" t="s">
        <v>1795</v>
      </c>
      <c r="I486" s="1084" t="s">
        <v>1794</v>
      </c>
      <c r="J486" s="488">
        <v>3</v>
      </c>
      <c r="K486" s="493" t="s">
        <v>612</v>
      </c>
      <c r="L486" s="724" t="s">
        <v>1157</v>
      </c>
      <c r="M486" s="514">
        <v>43308</v>
      </c>
      <c r="N486" s="322"/>
    </row>
    <row r="487" spans="1:14" x14ac:dyDescent="0.25">
      <c r="A487" s="485">
        <v>7</v>
      </c>
      <c r="B487" s="492" t="str">
        <f>VLOOKUP(A487,'Hiperlinks - refugo'!$B$11:$C$29,2,0)</f>
        <v>PIU Anhembi</v>
      </c>
      <c r="C487" s="486"/>
      <c r="D487" s="486">
        <v>5</v>
      </c>
      <c r="E487" s="489" t="str">
        <f>VLOOKUP(D487,'Hiperlinks - refugo'!$B$34:$C$47,2,0)</f>
        <v>Discussão Pública</v>
      </c>
      <c r="F487" s="486"/>
      <c r="G487" s="486"/>
      <c r="H487" s="492" t="s">
        <v>1797</v>
      </c>
      <c r="I487" s="1084" t="s">
        <v>1796</v>
      </c>
      <c r="J487" s="488">
        <v>3</v>
      </c>
      <c r="K487" s="493" t="s">
        <v>612</v>
      </c>
      <c r="L487" s="724" t="s">
        <v>1157</v>
      </c>
      <c r="M487" s="514">
        <v>43311</v>
      </c>
    </row>
    <row r="488" spans="1:14" x14ac:dyDescent="0.25">
      <c r="A488" s="485">
        <v>7</v>
      </c>
      <c r="B488" s="492" t="str">
        <f>VLOOKUP(A488,'Hiperlinks - refugo'!$B$11:$C$29,2,0)</f>
        <v>PIU Anhembi</v>
      </c>
      <c r="C488" s="486"/>
      <c r="D488" s="486">
        <v>5</v>
      </c>
      <c r="E488" s="489" t="str">
        <f>VLOOKUP(D488,'Hiperlinks - refugo'!$B$34:$C$47,2,0)</f>
        <v>Discussão Pública</v>
      </c>
      <c r="F488" s="486"/>
      <c r="G488" s="486"/>
      <c r="H488" s="492" t="s">
        <v>1803</v>
      </c>
      <c r="I488" s="1031" t="s">
        <v>1802</v>
      </c>
      <c r="J488" s="488">
        <v>3</v>
      </c>
      <c r="K488" s="493" t="s">
        <v>612</v>
      </c>
      <c r="L488" s="724" t="s">
        <v>1157</v>
      </c>
      <c r="M488" s="514">
        <v>43357</v>
      </c>
    </row>
    <row r="489" spans="1:14" x14ac:dyDescent="0.25">
      <c r="A489" s="485">
        <v>7</v>
      </c>
      <c r="B489" s="492" t="str">
        <f>VLOOKUP(A489,'Hiperlinks - refugo'!$B$11:$C$29,2,0)</f>
        <v>PIU Anhembi</v>
      </c>
      <c r="C489" s="486"/>
      <c r="D489" s="486">
        <v>6</v>
      </c>
      <c r="E489" s="489" t="str">
        <f>VLOOKUP(D489,'Hiperlinks - refugo'!$B$34:$C$47,2,0)</f>
        <v>Consolidação PIU</v>
      </c>
      <c r="F489" s="486"/>
      <c r="G489" s="486"/>
      <c r="H489" s="492" t="s">
        <v>1805</v>
      </c>
      <c r="I489" s="1031" t="s">
        <v>1804</v>
      </c>
      <c r="J489" s="488">
        <v>7</v>
      </c>
      <c r="K489" s="493" t="s">
        <v>1014</v>
      </c>
      <c r="L489" s="724" t="s">
        <v>1157</v>
      </c>
      <c r="M489" s="514">
        <v>43357</v>
      </c>
    </row>
    <row r="490" spans="1:14" x14ac:dyDescent="0.25">
      <c r="A490" s="485">
        <v>7</v>
      </c>
      <c r="B490" s="492" t="str">
        <f>VLOOKUP(A490,'Hiperlinks - refugo'!$B$11:$C$29,2,0)</f>
        <v>PIU Anhembi</v>
      </c>
      <c r="C490" s="486"/>
      <c r="D490" s="486">
        <v>6</v>
      </c>
      <c r="E490" s="489" t="str">
        <f>VLOOKUP(D490,'Hiperlinks - refugo'!$B$34:$C$47,2,0)</f>
        <v>Consolidação PIU</v>
      </c>
      <c r="F490" s="486"/>
      <c r="G490" s="486"/>
      <c r="H490" s="492" t="s">
        <v>1807</v>
      </c>
      <c r="I490" s="1031" t="s">
        <v>1806</v>
      </c>
      <c r="J490" s="488">
        <v>7</v>
      </c>
      <c r="K490" s="493" t="s">
        <v>1014</v>
      </c>
      <c r="L490" s="724" t="s">
        <v>1157</v>
      </c>
      <c r="M490" s="514">
        <v>43357</v>
      </c>
    </row>
    <row r="491" spans="1:14" x14ac:dyDescent="0.25">
      <c r="A491" s="485">
        <v>7</v>
      </c>
      <c r="B491" s="492" t="str">
        <f>VLOOKUP(A491,'Hiperlinks - refugo'!$B$11:$C$29,2,0)</f>
        <v>PIU Anhembi</v>
      </c>
      <c r="C491" s="486"/>
      <c r="D491" s="486">
        <v>6</v>
      </c>
      <c r="E491" s="489" t="str">
        <f>VLOOKUP(D491,'Hiperlinks - refugo'!$B$34:$C$47,2,0)</f>
        <v>Consolidação PIU</v>
      </c>
      <c r="F491" s="486"/>
      <c r="G491" s="486"/>
      <c r="H491" s="492" t="s">
        <v>1814</v>
      </c>
      <c r="I491" s="1083" t="s">
        <v>1808</v>
      </c>
      <c r="J491" s="488">
        <v>7</v>
      </c>
      <c r="K491" s="493" t="s">
        <v>1014</v>
      </c>
      <c r="L491" s="724" t="s">
        <v>1157</v>
      </c>
      <c r="M491" s="514">
        <v>43357</v>
      </c>
    </row>
    <row r="492" spans="1:14" x14ac:dyDescent="0.25">
      <c r="A492" s="485">
        <v>7</v>
      </c>
      <c r="B492" s="492" t="str">
        <f>VLOOKUP(A492,'Hiperlinks - refugo'!$B$11:$C$29,2,0)</f>
        <v>PIU Anhembi</v>
      </c>
      <c r="C492" s="486"/>
      <c r="D492" s="486">
        <v>6</v>
      </c>
      <c r="E492" s="489" t="str">
        <f>VLOOKUP(D492,'Hiperlinks - refugo'!$B$34:$C$47,2,0)</f>
        <v>Consolidação PIU</v>
      </c>
      <c r="F492" s="486"/>
      <c r="G492" s="486"/>
      <c r="H492" s="492" t="s">
        <v>1815</v>
      </c>
      <c r="I492" s="1083" t="s">
        <v>1809</v>
      </c>
      <c r="J492" s="488">
        <v>7</v>
      </c>
      <c r="K492" s="493" t="s">
        <v>1014</v>
      </c>
      <c r="L492" s="724" t="s">
        <v>1157</v>
      </c>
      <c r="M492" s="514">
        <v>43357</v>
      </c>
    </row>
    <row r="493" spans="1:14" x14ac:dyDescent="0.25">
      <c r="A493" s="485">
        <v>7</v>
      </c>
      <c r="B493" s="492" t="str">
        <f>VLOOKUP(A493,'Hiperlinks - refugo'!$B$11:$C$29,2,0)</f>
        <v>PIU Anhembi</v>
      </c>
      <c r="C493" s="486"/>
      <c r="D493" s="486">
        <v>6</v>
      </c>
      <c r="E493" s="489" t="str">
        <f>VLOOKUP(D493,'Hiperlinks - refugo'!$B$34:$C$47,2,0)</f>
        <v>Consolidação PIU</v>
      </c>
      <c r="F493" s="486"/>
      <c r="G493" s="486"/>
      <c r="H493" s="492" t="s">
        <v>1816</v>
      </c>
      <c r="I493" s="1084" t="s">
        <v>1810</v>
      </c>
      <c r="J493" s="488">
        <v>7</v>
      </c>
      <c r="K493" s="493" t="s">
        <v>1014</v>
      </c>
      <c r="L493" s="724" t="s">
        <v>1157</v>
      </c>
      <c r="M493" s="514">
        <v>43357</v>
      </c>
    </row>
    <row r="494" spans="1:14" x14ac:dyDescent="0.25">
      <c r="A494" s="485">
        <v>7</v>
      </c>
      <c r="B494" s="492" t="str">
        <f>VLOOKUP(A494,'Hiperlinks - refugo'!$B$11:$C$29,2,0)</f>
        <v>PIU Anhembi</v>
      </c>
      <c r="C494" s="486"/>
      <c r="D494" s="486">
        <v>6</v>
      </c>
      <c r="E494" s="489" t="str">
        <f>VLOOKUP(D494,'Hiperlinks - refugo'!$B$34:$C$47,2,0)</f>
        <v>Consolidação PIU</v>
      </c>
      <c r="F494" s="486"/>
      <c r="G494" s="486"/>
      <c r="H494" s="492" t="s">
        <v>1817</v>
      </c>
      <c r="I494" s="1083" t="s">
        <v>1811</v>
      </c>
      <c r="J494" s="488">
        <v>7</v>
      </c>
      <c r="K494" s="493" t="s">
        <v>1014</v>
      </c>
      <c r="L494" s="724" t="s">
        <v>1157</v>
      </c>
      <c r="M494" s="514">
        <v>43357</v>
      </c>
    </row>
    <row r="495" spans="1:14" x14ac:dyDescent="0.25">
      <c r="A495" s="485">
        <v>7</v>
      </c>
      <c r="B495" s="492" t="str">
        <f>VLOOKUP(A495,'Hiperlinks - refugo'!$B$11:$C$29,2,0)</f>
        <v>PIU Anhembi</v>
      </c>
      <c r="C495" s="486"/>
      <c r="D495" s="486">
        <v>6</v>
      </c>
      <c r="E495" s="489" t="str">
        <f>VLOOKUP(D495,'Hiperlinks - refugo'!$B$34:$C$47,2,0)</f>
        <v>Consolidação PIU</v>
      </c>
      <c r="F495" s="486"/>
      <c r="G495" s="486"/>
      <c r="H495" s="492" t="s">
        <v>1818</v>
      </c>
      <c r="I495" s="1083" t="s">
        <v>1812</v>
      </c>
      <c r="J495" s="488">
        <v>7</v>
      </c>
      <c r="K495" s="493" t="s">
        <v>1014</v>
      </c>
      <c r="L495" s="724" t="s">
        <v>1157</v>
      </c>
      <c r="M495" s="514">
        <v>43357</v>
      </c>
    </row>
    <row r="496" spans="1:14" x14ac:dyDescent="0.25">
      <c r="A496" s="485">
        <v>7</v>
      </c>
      <c r="B496" s="492" t="str">
        <f>VLOOKUP(A496,'Hiperlinks - refugo'!$B$11:$C$29,2,0)</f>
        <v>PIU Anhembi</v>
      </c>
      <c r="C496" s="486"/>
      <c r="D496" s="486">
        <v>6</v>
      </c>
      <c r="E496" s="489" t="str">
        <f>VLOOKUP(D496,'Hiperlinks - refugo'!$B$34:$C$47,2,0)</f>
        <v>Consolidação PIU</v>
      </c>
      <c r="F496" s="486"/>
      <c r="G496" s="486"/>
      <c r="H496" s="492" t="s">
        <v>1819</v>
      </c>
      <c r="I496" s="1083" t="s">
        <v>1813</v>
      </c>
      <c r="J496" s="488">
        <v>7</v>
      </c>
      <c r="K496" s="493" t="s">
        <v>1014</v>
      </c>
      <c r="L496" s="724" t="s">
        <v>1157</v>
      </c>
      <c r="M496" s="514">
        <v>43357</v>
      </c>
    </row>
    <row r="497" spans="1:13" x14ac:dyDescent="0.25">
      <c r="A497" s="485">
        <v>7</v>
      </c>
      <c r="B497" s="492" t="str">
        <f>VLOOKUP(A497,'Hiperlinks - refugo'!$B$11:$C$29,2,0)</f>
        <v>PIU Anhembi</v>
      </c>
      <c r="C497" s="486"/>
      <c r="D497" s="486">
        <v>200</v>
      </c>
      <c r="E497" s="489" t="str">
        <f>VLOOKUP(D497,'Hiperlinks - refugo'!$B$34:$C$47,2,0)</f>
        <v>Processo Administrativo</v>
      </c>
      <c r="F497" s="486"/>
      <c r="G497" s="486"/>
      <c r="H497" s="492" t="s">
        <v>1821</v>
      </c>
      <c r="I497" s="1076" t="s">
        <v>1820</v>
      </c>
      <c r="K497" s="493" t="s">
        <v>1734</v>
      </c>
      <c r="L497" s="724" t="s">
        <v>1188</v>
      </c>
      <c r="M497" s="514">
        <v>43357</v>
      </c>
    </row>
    <row r="498" spans="1:13" x14ac:dyDescent="0.25">
      <c r="A498" s="485">
        <v>7</v>
      </c>
      <c r="B498" s="492" t="str">
        <f>VLOOKUP(A498,'Hiperlinks - refugo'!$B$11:$C$29,2,0)</f>
        <v>PIU Anhembi</v>
      </c>
      <c r="C498" s="486"/>
      <c r="D498" s="486">
        <v>7</v>
      </c>
      <c r="E498" s="489" t="str">
        <f>VLOOKUP(D498,'Hiperlinks - refugo'!$B$34:$C$47,2,0)</f>
        <v>Encaminhamento Jurídico</v>
      </c>
      <c r="F498" s="486"/>
      <c r="G498" s="486"/>
      <c r="H498" s="492" t="s">
        <v>1822</v>
      </c>
      <c r="I498" s="1076" t="s">
        <v>1820</v>
      </c>
      <c r="J498" s="496">
        <v>7</v>
      </c>
      <c r="K498" s="493" t="s">
        <v>1734</v>
      </c>
      <c r="L498" s="724" t="s">
        <v>1188</v>
      </c>
      <c r="M498" s="514">
        <v>43357</v>
      </c>
    </row>
    <row r="499" spans="1:13" x14ac:dyDescent="0.25">
      <c r="A499" s="485">
        <v>7</v>
      </c>
      <c r="B499" s="492" t="str">
        <f>VLOOKUP(A499,'Hiperlinks - refugo'!$B$11:$C$29,2,0)</f>
        <v>PIU Anhembi</v>
      </c>
      <c r="C499" s="486"/>
      <c r="D499" s="486">
        <v>6</v>
      </c>
      <c r="E499" s="489" t="str">
        <f>VLOOKUP(D499,'Hiperlinks - refugo'!$B$34:$C$47,2,0)</f>
        <v>Consolidação PIU</v>
      </c>
      <c r="F499" s="486"/>
      <c r="G499" s="486"/>
      <c r="H499" s="492" t="s">
        <v>1823</v>
      </c>
      <c r="I499" s="1076" t="s">
        <v>1824</v>
      </c>
      <c r="J499" s="496">
        <v>7</v>
      </c>
      <c r="K499" s="493" t="s">
        <v>1014</v>
      </c>
      <c r="L499" s="724" t="s">
        <v>1157</v>
      </c>
      <c r="M499" s="514">
        <v>43357</v>
      </c>
    </row>
    <row r="500" spans="1:13" x14ac:dyDescent="0.25">
      <c r="A500" s="477">
        <v>12</v>
      </c>
      <c r="B500" s="492" t="str">
        <f>VLOOKUP(A500,'Hiperlinks - refugo'!$B$11:$C$29,2,0)</f>
        <v>PIU Arco Pinheiros</v>
      </c>
      <c r="D500" s="481">
        <v>2</v>
      </c>
      <c r="E500" s="489" t="str">
        <f>VLOOKUP(D500,'Hiperlinks - refugo'!$B$34:$C$47,2,0)</f>
        <v>Consulta Pública Inicial</v>
      </c>
      <c r="H500" s="494" t="s">
        <v>1143</v>
      </c>
      <c r="I500" s="1076" t="s">
        <v>1825</v>
      </c>
      <c r="J500" s="496">
        <v>2</v>
      </c>
      <c r="K500" s="498" t="str">
        <f>VLOOKUP(J500,'Hiperlinks - refugo'!$B$2:$C$9,2,0)</f>
        <v>Consulta Caderno</v>
      </c>
      <c r="L500" s="721" t="s">
        <v>1157</v>
      </c>
      <c r="M500" s="514">
        <v>43357</v>
      </c>
    </row>
    <row r="501" spans="1:13" x14ac:dyDescent="0.25">
      <c r="A501" s="477">
        <v>12</v>
      </c>
      <c r="B501" s="492" t="str">
        <f>VLOOKUP(A501,'Hiperlinks - refugo'!$B$11:$C$29,2,0)</f>
        <v>PIU Arco Pinheiros</v>
      </c>
      <c r="D501" s="481">
        <v>2</v>
      </c>
      <c r="E501" s="489" t="str">
        <f>VLOOKUP(D501,'Hiperlinks - refugo'!$B$34:$C$47,2,0)</f>
        <v>Consulta Pública Inicial</v>
      </c>
      <c r="H501" s="494" t="s">
        <v>1826</v>
      </c>
      <c r="I501" s="1076" t="s">
        <v>1827</v>
      </c>
      <c r="J501" s="496">
        <v>2</v>
      </c>
      <c r="K501" s="498" t="str">
        <f>VLOOKUP(J501,'Hiperlinks - refugo'!$B$2:$C$9,2,0)</f>
        <v>Consulta Caderno</v>
      </c>
      <c r="L501" s="721" t="s">
        <v>1157</v>
      </c>
      <c r="M501" s="514">
        <v>43357</v>
      </c>
    </row>
    <row r="502" spans="1:13" x14ac:dyDescent="0.25">
      <c r="A502" s="477">
        <v>12</v>
      </c>
      <c r="B502" s="492" t="str">
        <f>VLOOKUP(A502,'Hiperlinks - refugo'!$B$11:$C$29,2,0)</f>
        <v>PIU Arco Pinheiros</v>
      </c>
      <c r="D502" s="481">
        <v>2</v>
      </c>
      <c r="E502" s="489" t="str">
        <f>VLOOKUP(D502,'Hiperlinks - refugo'!$B$34:$C$47,2,0)</f>
        <v>Consulta Pública Inicial</v>
      </c>
      <c r="H502" s="494" t="s">
        <v>1829</v>
      </c>
      <c r="I502" s="1076" t="s">
        <v>1828</v>
      </c>
      <c r="J502" s="496">
        <v>2</v>
      </c>
      <c r="K502" s="498" t="str">
        <f>VLOOKUP(J502,'Hiperlinks - refugo'!$B$2:$C$9,2,0)</f>
        <v>Consulta Caderno</v>
      </c>
      <c r="L502" s="721" t="s">
        <v>1047</v>
      </c>
      <c r="M502" s="514">
        <v>43358</v>
      </c>
    </row>
    <row r="503" spans="1:13" x14ac:dyDescent="0.25">
      <c r="A503" s="477">
        <v>12</v>
      </c>
      <c r="B503" s="492" t="str">
        <f>VLOOKUP(A503,'Hiperlinks - refugo'!$B$11:$C$29,2,0)</f>
        <v>PIU Arco Pinheiros</v>
      </c>
      <c r="D503" s="481">
        <v>200</v>
      </c>
      <c r="E503" s="489" t="str">
        <f>VLOOKUP(D503,'Hiperlinks - refugo'!$B$34:$C$47,2,0)</f>
        <v>Processo Administrativo</v>
      </c>
      <c r="H503" s="492" t="s">
        <v>1830</v>
      </c>
      <c r="I503" s="1074" t="s">
        <v>1831</v>
      </c>
      <c r="K503" s="493" t="s">
        <v>1734</v>
      </c>
      <c r="L503" s="724" t="s">
        <v>1188</v>
      </c>
      <c r="M503" s="514">
        <v>43361</v>
      </c>
    </row>
    <row r="504" spans="1:13" x14ac:dyDescent="0.25">
      <c r="A504" s="477">
        <v>11</v>
      </c>
      <c r="B504" s="492" t="str">
        <f>VLOOKUP(A504,'Hiperlinks - refugo'!$B$11:$C$29,2,0)</f>
        <v>PIU Setor Central</v>
      </c>
      <c r="C504" s="486"/>
      <c r="D504" s="486">
        <v>2</v>
      </c>
      <c r="E504" s="489" t="str">
        <f>VLOOKUP(D504,'Hiperlinks - refugo'!$B$34:$C$47,2,0)</f>
        <v>Consulta Pública Inicial</v>
      </c>
      <c r="H504" s="492" t="s">
        <v>1833</v>
      </c>
      <c r="I504" s="1076" t="s">
        <v>1832</v>
      </c>
      <c r="J504" s="488">
        <v>5</v>
      </c>
      <c r="K504" s="493" t="str">
        <f>VLOOKUP(J504,'Hiperlinks - refugo'!$B$2:$C$9,2,0)</f>
        <v>Reuniões Bilateriais</v>
      </c>
      <c r="L504" s="513" t="s">
        <v>922</v>
      </c>
      <c r="M504" s="514">
        <v>43369</v>
      </c>
    </row>
    <row r="505" spans="1:13" x14ac:dyDescent="0.25">
      <c r="A505" s="477">
        <v>11</v>
      </c>
      <c r="B505" s="492" t="str">
        <f>VLOOKUP(A505,'Hiperlinks - refugo'!$B$11:$C$29,2,0)</f>
        <v>PIU Setor Central</v>
      </c>
      <c r="C505" s="486"/>
      <c r="D505" s="486">
        <v>2</v>
      </c>
      <c r="E505" s="489" t="str">
        <f>VLOOKUP(D505,'Hiperlinks - refugo'!$B$34:$C$47,2,0)</f>
        <v>Consulta Pública Inicial</v>
      </c>
      <c r="H505" s="492" t="s">
        <v>1834</v>
      </c>
      <c r="I505" s="1076" t="s">
        <v>1836</v>
      </c>
      <c r="J505" s="488">
        <v>5</v>
      </c>
      <c r="K505" s="493" t="str">
        <f>VLOOKUP(J505,'Hiperlinks - refugo'!$B$2:$C$9,2,0)</f>
        <v>Reuniões Bilateriais</v>
      </c>
      <c r="L505" s="513" t="s">
        <v>922</v>
      </c>
      <c r="M505" s="514">
        <v>43369</v>
      </c>
    </row>
    <row r="506" spans="1:13" x14ac:dyDescent="0.25">
      <c r="A506" s="477">
        <v>11</v>
      </c>
      <c r="B506" s="492" t="str">
        <f>VLOOKUP(A506,'Hiperlinks - refugo'!$B$11:$C$29,2,0)</f>
        <v>PIU Setor Central</v>
      </c>
      <c r="C506" s="486"/>
      <c r="D506" s="486">
        <v>2</v>
      </c>
      <c r="E506" s="489" t="str">
        <f>VLOOKUP(D506,'Hiperlinks - refugo'!$B$34:$C$47,2,0)</f>
        <v>Consulta Pública Inicial</v>
      </c>
      <c r="H506" s="492" t="s">
        <v>1835</v>
      </c>
      <c r="I506" s="1076" t="s">
        <v>1839</v>
      </c>
      <c r="J506" s="488">
        <v>5</v>
      </c>
      <c r="K506" s="493" t="str">
        <f>VLOOKUP(J506,'Hiperlinks - refugo'!$B$2:$C$9,2,0)</f>
        <v>Reuniões Bilateriais</v>
      </c>
      <c r="L506" s="513" t="s">
        <v>922</v>
      </c>
      <c r="M506" s="514">
        <v>43369</v>
      </c>
    </row>
    <row r="507" spans="1:13" x14ac:dyDescent="0.25">
      <c r="A507" s="477">
        <v>11</v>
      </c>
      <c r="B507" s="492" t="str">
        <f>VLOOKUP(A507,'Hiperlinks - refugo'!$B$11:$C$29,2,0)</f>
        <v>PIU Setor Central</v>
      </c>
      <c r="C507" s="486"/>
      <c r="D507" s="486">
        <v>2</v>
      </c>
      <c r="E507" s="489" t="str">
        <f>VLOOKUP(D507,'Hiperlinks - refugo'!$B$34:$C$47,2,0)</f>
        <v>Consulta Pública Inicial</v>
      </c>
      <c r="H507" s="492" t="s">
        <v>1844</v>
      </c>
      <c r="I507" s="1076" t="s">
        <v>1837</v>
      </c>
      <c r="J507" s="488">
        <v>5</v>
      </c>
      <c r="K507" s="493" t="str">
        <f>VLOOKUP(J507,'Hiperlinks - refugo'!$B$2:$C$9,2,0)</f>
        <v>Reuniões Bilateriais</v>
      </c>
      <c r="L507" s="513" t="s">
        <v>922</v>
      </c>
      <c r="M507" s="514">
        <v>43384</v>
      </c>
    </row>
    <row r="508" spans="1:13" x14ac:dyDescent="0.25">
      <c r="A508" s="477">
        <v>11</v>
      </c>
      <c r="B508" s="492" t="str">
        <f>VLOOKUP(A508,'Hiperlinks - refugo'!$B$11:$C$29,2,0)</f>
        <v>PIU Setor Central</v>
      </c>
      <c r="C508" s="486"/>
      <c r="D508" s="486">
        <v>2</v>
      </c>
      <c r="E508" s="489" t="str">
        <f>VLOOKUP(D508,'Hiperlinks - refugo'!$B$34:$C$47,2,0)</f>
        <v>Consulta Pública Inicial</v>
      </c>
      <c r="H508" s="492" t="s">
        <v>1840</v>
      </c>
      <c r="I508" s="1076" t="s">
        <v>1838</v>
      </c>
      <c r="J508" s="488">
        <v>5</v>
      </c>
      <c r="K508" s="493" t="str">
        <f>VLOOKUP(J508,'Hiperlinks - refugo'!$B$2:$C$9,2,0)</f>
        <v>Reuniões Bilateriais</v>
      </c>
      <c r="L508" s="513" t="s">
        <v>922</v>
      </c>
      <c r="M508" s="514">
        <v>43384</v>
      </c>
    </row>
    <row r="509" spans="1:13" x14ac:dyDescent="0.25">
      <c r="A509" s="1032">
        <v>12</v>
      </c>
      <c r="B509" s="1033" t="str">
        <f>VLOOKUP(A509,'Hiperlinks - refugo'!$B$11:$C$29,2,0)</f>
        <v>PIU Arco Pinheiros</v>
      </c>
      <c r="C509" s="1034"/>
      <c r="D509" s="1034">
        <v>2</v>
      </c>
      <c r="E509" s="1035" t="str">
        <f>VLOOKUP(D509,'Hiperlinks - refugo'!$B$34:$C$47,2,0)</f>
        <v>Consulta Pública Inicial</v>
      </c>
      <c r="F509" s="1034"/>
      <c r="G509" s="1034"/>
      <c r="H509" s="1033" t="s">
        <v>1841</v>
      </c>
      <c r="I509" s="1086" t="s">
        <v>1827</v>
      </c>
      <c r="J509" s="1036">
        <v>2</v>
      </c>
      <c r="K509" s="1037" t="str">
        <f>VLOOKUP(J509,'Hiperlinks - refugo'!$B$2:$C$9,2,0)</f>
        <v>Consulta Caderno</v>
      </c>
      <c r="L509" s="1038" t="s">
        <v>1157</v>
      </c>
      <c r="M509" s="1039">
        <v>43397</v>
      </c>
    </row>
    <row r="510" spans="1:13" x14ac:dyDescent="0.25">
      <c r="A510" s="477">
        <v>10</v>
      </c>
      <c r="B510" s="492" t="str">
        <f>VLOOKUP(A510,'Hiperlinks - refugo'!$B$11:$C$29,2,0)</f>
        <v>PIU Nações Unidas</v>
      </c>
      <c r="D510" s="481">
        <v>2</v>
      </c>
      <c r="E510" s="489" t="str">
        <f>VLOOKUP(D510,'Hiperlinks - refugo'!$B$34:$C$47,2,0)</f>
        <v>Consulta Pública Inicial</v>
      </c>
      <c r="H510" s="494" t="s">
        <v>1843</v>
      </c>
      <c r="I510" s="1076" t="s">
        <v>1842</v>
      </c>
      <c r="J510" s="483">
        <v>2</v>
      </c>
      <c r="K510" s="490" t="str">
        <f>VLOOKUP(J510,'Hiperlinks - refugo'!$B$2:$C$9,2,0)</f>
        <v>Consulta Caderno</v>
      </c>
      <c r="L510" s="513" t="s">
        <v>1157</v>
      </c>
      <c r="M510" s="514">
        <v>43391</v>
      </c>
    </row>
    <row r="511" spans="1:13" x14ac:dyDescent="0.25">
      <c r="A511" s="477">
        <v>11</v>
      </c>
      <c r="B511" s="492" t="str">
        <f>VLOOKUP(A511,'Hiperlinks - refugo'!$B$11:$C$29,2,0)</f>
        <v>PIU Setor Central</v>
      </c>
      <c r="C511" s="486"/>
      <c r="D511" s="486">
        <v>2</v>
      </c>
      <c r="E511" s="489" t="str">
        <f>VLOOKUP(D511,'Hiperlinks - refugo'!$B$34:$C$47,2,0)</f>
        <v>Consulta Pública Inicial</v>
      </c>
      <c r="H511" s="492" t="s">
        <v>1848</v>
      </c>
      <c r="I511" s="1076" t="s">
        <v>1847</v>
      </c>
      <c r="J511" s="488">
        <v>5</v>
      </c>
      <c r="K511" s="493" t="str">
        <f>VLOOKUP(J511,'Hiperlinks - refugo'!$B$2:$C$9,2,0)</f>
        <v>Reuniões Bilateriais</v>
      </c>
      <c r="L511" s="513" t="s">
        <v>922</v>
      </c>
      <c r="M511" s="514">
        <v>43391</v>
      </c>
    </row>
    <row r="512" spans="1:13" x14ac:dyDescent="0.25">
      <c r="A512" s="477">
        <v>11</v>
      </c>
      <c r="B512" s="492" t="str">
        <f>VLOOKUP(A512,'Hiperlinks - refugo'!$B$11:$C$29,2,0)</f>
        <v>PIU Setor Central</v>
      </c>
      <c r="C512" s="486"/>
      <c r="D512" s="486">
        <v>2</v>
      </c>
      <c r="E512" s="489" t="str">
        <f>VLOOKUP(D512,'Hiperlinks - refugo'!$B$34:$C$47,2,0)</f>
        <v>Consulta Pública Inicial</v>
      </c>
      <c r="H512" s="492" t="s">
        <v>1846</v>
      </c>
      <c r="I512" s="1076" t="s">
        <v>1884</v>
      </c>
      <c r="J512" s="488">
        <v>5</v>
      </c>
      <c r="K512" s="493" t="str">
        <f>VLOOKUP(J512,'Hiperlinks - refugo'!$B$2:$C$9,2,0)</f>
        <v>Reuniões Bilateriais</v>
      </c>
      <c r="L512" s="513" t="s">
        <v>922</v>
      </c>
      <c r="M512" s="514">
        <v>43391</v>
      </c>
    </row>
    <row r="513" spans="1:13" x14ac:dyDescent="0.25">
      <c r="A513" s="477">
        <v>11</v>
      </c>
      <c r="B513" s="492" t="str">
        <f>VLOOKUP(A513,'Hiperlinks - refugo'!$B$11:$C$29,2,0)</f>
        <v>PIU Setor Central</v>
      </c>
      <c r="C513" s="486"/>
      <c r="D513" s="486">
        <v>2</v>
      </c>
      <c r="E513" s="489" t="str">
        <f>VLOOKUP(D513,'Hiperlinks - refugo'!$B$34:$C$47,2,0)</f>
        <v>Consulta Pública Inicial</v>
      </c>
      <c r="H513" s="492" t="s">
        <v>1845</v>
      </c>
      <c r="J513" s="488">
        <v>5</v>
      </c>
      <c r="K513" s="493" t="str">
        <f>VLOOKUP(J513,'Hiperlinks - refugo'!$B$2:$C$9,2,0)</f>
        <v>Reuniões Bilateriais</v>
      </c>
      <c r="L513" s="513" t="s">
        <v>922</v>
      </c>
      <c r="M513" s="514">
        <v>43391</v>
      </c>
    </row>
    <row r="514" spans="1:13" x14ac:dyDescent="0.25">
      <c r="A514" s="477">
        <v>11</v>
      </c>
      <c r="B514" s="492" t="str">
        <f>VLOOKUP(A514,'Hiperlinks - refugo'!$B$11:$C$29,2,0)</f>
        <v>PIU Setor Central</v>
      </c>
      <c r="C514" s="486"/>
      <c r="D514" s="486">
        <v>2</v>
      </c>
      <c r="E514" s="489" t="str">
        <f>VLOOKUP(D514,'Hiperlinks - refugo'!$B$34:$C$47,2,0)</f>
        <v>Consulta Pública Inicial</v>
      </c>
      <c r="H514" s="494" t="s">
        <v>1850</v>
      </c>
      <c r="I514" s="1076" t="s">
        <v>1849</v>
      </c>
      <c r="J514" s="488">
        <v>6</v>
      </c>
      <c r="K514" s="493" t="str">
        <f>VLOOKUP(J514,'Hiperlinks - refugo'!$B$2:$C$9,2,0)</f>
        <v>Outros</v>
      </c>
      <c r="L514" s="513" t="s">
        <v>922</v>
      </c>
      <c r="M514" s="514">
        <v>43391</v>
      </c>
    </row>
    <row r="515" spans="1:13" x14ac:dyDescent="0.25">
      <c r="A515" s="485">
        <v>2</v>
      </c>
      <c r="B515" s="492" t="str">
        <f>VLOOKUP(A515,'Hiperlinks - refugo'!$B$11:$C$29,2,0)</f>
        <v>PIU Vila Leopoldina</v>
      </c>
      <c r="C515" s="486"/>
      <c r="D515" s="481">
        <v>200</v>
      </c>
      <c r="E515" s="489" t="str">
        <f>VLOOKUP(D515,'Hiperlinks - refugo'!$B$34:$C$47,2,0)</f>
        <v>Processo Administrativo</v>
      </c>
      <c r="H515" s="210" t="s">
        <v>1862</v>
      </c>
      <c r="I515" s="1024" t="s">
        <v>1851</v>
      </c>
      <c r="L515" s="721" t="s">
        <v>1157</v>
      </c>
      <c r="M515" s="514">
        <v>43330</v>
      </c>
    </row>
    <row r="516" spans="1:13" x14ac:dyDescent="0.25">
      <c r="A516" s="485">
        <v>2</v>
      </c>
      <c r="B516" s="492" t="str">
        <f>VLOOKUP(A516,'Hiperlinks - refugo'!$B$11:$C$29,2,0)</f>
        <v>PIU Vila Leopoldina</v>
      </c>
      <c r="C516" s="486"/>
      <c r="D516" s="481">
        <v>200</v>
      </c>
      <c r="E516" s="489" t="str">
        <f>VLOOKUP(D516,'Hiperlinks - refugo'!$B$34:$C$47,2,0)</f>
        <v>Processo Administrativo</v>
      </c>
      <c r="H516" s="494" t="s">
        <v>1863</v>
      </c>
      <c r="I516" s="1024" t="s">
        <v>1858</v>
      </c>
      <c r="L516" s="721" t="s">
        <v>1157</v>
      </c>
      <c r="M516" s="514">
        <v>43330</v>
      </c>
    </row>
    <row r="517" spans="1:13" x14ac:dyDescent="0.25">
      <c r="A517" s="485">
        <v>2</v>
      </c>
      <c r="B517" s="492" t="str">
        <f>VLOOKUP(A517,'Hiperlinks - refugo'!$B$11:$C$29,2,0)</f>
        <v>PIU Vila Leopoldina</v>
      </c>
      <c r="C517" s="486"/>
      <c r="D517" s="481">
        <v>200</v>
      </c>
      <c r="E517" s="489" t="str">
        <f>VLOOKUP(D517,'Hiperlinks - refugo'!$B$34:$C$47,2,0)</f>
        <v>Processo Administrativo</v>
      </c>
      <c r="H517" s="494" t="s">
        <v>1864</v>
      </c>
      <c r="I517" s="1024" t="s">
        <v>1860</v>
      </c>
      <c r="L517" s="721" t="s">
        <v>1157</v>
      </c>
      <c r="M517" s="514">
        <v>43330</v>
      </c>
    </row>
    <row r="518" spans="1:13" x14ac:dyDescent="0.25">
      <c r="A518" s="485">
        <v>2</v>
      </c>
      <c r="B518" s="492" t="str">
        <f>VLOOKUP(A518,'Hiperlinks - refugo'!$B$11:$C$29,2,0)</f>
        <v>PIU Vila Leopoldina</v>
      </c>
      <c r="C518" s="486"/>
      <c r="D518" s="481">
        <v>200</v>
      </c>
      <c r="E518" s="489" t="str">
        <f>VLOOKUP(D518,'Hiperlinks - refugo'!$B$34:$C$47,2,0)</f>
        <v>Processo Administrativo</v>
      </c>
      <c r="H518" s="494" t="s">
        <v>1865</v>
      </c>
      <c r="I518" s="1024" t="s">
        <v>1853</v>
      </c>
      <c r="L518" s="721" t="s">
        <v>1157</v>
      </c>
      <c r="M518" s="514">
        <v>43330</v>
      </c>
    </row>
    <row r="519" spans="1:13" x14ac:dyDescent="0.25">
      <c r="A519" s="485">
        <v>2</v>
      </c>
      <c r="B519" s="492" t="str">
        <f>VLOOKUP(A519,'Hiperlinks - refugo'!$B$11:$C$29,2,0)</f>
        <v>PIU Vila Leopoldina</v>
      </c>
      <c r="C519" s="486"/>
      <c r="D519" s="481">
        <v>200</v>
      </c>
      <c r="E519" s="489" t="str">
        <f>VLOOKUP(D519,'Hiperlinks - refugo'!$B$34:$C$47,2,0)</f>
        <v>Processo Administrativo</v>
      </c>
      <c r="H519" s="494" t="s">
        <v>1866</v>
      </c>
      <c r="I519" s="1024" t="s">
        <v>1855</v>
      </c>
      <c r="L519" s="721" t="s">
        <v>1157</v>
      </c>
      <c r="M519" s="514">
        <v>43330</v>
      </c>
    </row>
    <row r="520" spans="1:13" x14ac:dyDescent="0.25">
      <c r="A520" s="485">
        <v>2</v>
      </c>
      <c r="B520" s="492" t="str">
        <f>VLOOKUP(A520,'Hiperlinks - refugo'!$B$11:$C$29,2,0)</f>
        <v>PIU Vila Leopoldina</v>
      </c>
      <c r="C520" s="486"/>
      <c r="D520" s="481">
        <v>200</v>
      </c>
      <c r="E520" s="489" t="str">
        <f>VLOOKUP(D520,'Hiperlinks - refugo'!$B$34:$C$47,2,0)</f>
        <v>Processo Administrativo</v>
      </c>
      <c r="H520" s="494" t="s">
        <v>1870</v>
      </c>
      <c r="I520" s="1024" t="s">
        <v>1857</v>
      </c>
      <c r="L520" s="721" t="s">
        <v>1157</v>
      </c>
      <c r="M520" s="514">
        <v>43330</v>
      </c>
    </row>
    <row r="521" spans="1:13" x14ac:dyDescent="0.25">
      <c r="A521" s="485">
        <v>2</v>
      </c>
      <c r="B521" s="492" t="str">
        <f>VLOOKUP(A521,'Hiperlinks - refugo'!$B$11:$C$29,2,0)</f>
        <v>PIU Vila Leopoldina</v>
      </c>
      <c r="C521" s="486"/>
      <c r="D521" s="481">
        <v>200</v>
      </c>
      <c r="E521" s="489" t="str">
        <f>VLOOKUP(D521,'Hiperlinks - refugo'!$B$34:$C$47,2,0)</f>
        <v>Processo Administrativo</v>
      </c>
      <c r="H521" s="494" t="s">
        <v>1871</v>
      </c>
      <c r="I521" s="1024" t="s">
        <v>1859</v>
      </c>
      <c r="L521" s="721" t="s">
        <v>1157</v>
      </c>
      <c r="M521" s="514">
        <v>43330</v>
      </c>
    </row>
    <row r="522" spans="1:13" x14ac:dyDescent="0.25">
      <c r="A522" s="485">
        <v>2</v>
      </c>
      <c r="B522" s="492" t="str">
        <f>VLOOKUP(A522,'Hiperlinks - refugo'!$B$11:$C$29,2,0)</f>
        <v>PIU Vila Leopoldina</v>
      </c>
      <c r="C522" s="486"/>
      <c r="D522" s="481">
        <v>200</v>
      </c>
      <c r="E522" s="489" t="str">
        <f>VLOOKUP(D522,'Hiperlinks - refugo'!$B$34:$C$47,2,0)</f>
        <v>Processo Administrativo</v>
      </c>
      <c r="H522" s="494" t="s">
        <v>1872</v>
      </c>
      <c r="I522" s="1024" t="s">
        <v>1861</v>
      </c>
      <c r="L522" s="721" t="s">
        <v>1157</v>
      </c>
      <c r="M522" s="514">
        <v>43330</v>
      </c>
    </row>
    <row r="523" spans="1:13" x14ac:dyDescent="0.25">
      <c r="A523" s="485">
        <v>2</v>
      </c>
      <c r="B523" s="492" t="str">
        <f>VLOOKUP(A523,'Hiperlinks - refugo'!$B$11:$C$29,2,0)</f>
        <v>PIU Vila Leopoldina</v>
      </c>
      <c r="C523" s="486"/>
      <c r="D523" s="481">
        <v>200</v>
      </c>
      <c r="E523" s="489" t="str">
        <f>VLOOKUP(D523,'Hiperlinks - refugo'!$B$34:$C$47,2,0)</f>
        <v>Processo Administrativo</v>
      </c>
      <c r="H523" s="494" t="s">
        <v>1867</v>
      </c>
      <c r="I523" s="1024" t="s">
        <v>1852</v>
      </c>
      <c r="L523" s="721" t="s">
        <v>1157</v>
      </c>
      <c r="M523" s="514">
        <v>43330</v>
      </c>
    </row>
    <row r="524" spans="1:13" x14ac:dyDescent="0.25">
      <c r="A524" s="485">
        <v>2</v>
      </c>
      <c r="B524" s="492" t="str">
        <f>VLOOKUP(A524,'Hiperlinks - refugo'!$B$11:$C$29,2,0)</f>
        <v>PIU Vila Leopoldina</v>
      </c>
      <c r="C524" s="486"/>
      <c r="D524" s="481">
        <v>200</v>
      </c>
      <c r="E524" s="489" t="str">
        <f>VLOOKUP(D524,'Hiperlinks - refugo'!$B$34:$C$47,2,0)</f>
        <v>Processo Administrativo</v>
      </c>
      <c r="H524" s="494" t="s">
        <v>1868</v>
      </c>
      <c r="I524" s="1024" t="s">
        <v>1854</v>
      </c>
      <c r="L524" s="721" t="s">
        <v>1157</v>
      </c>
      <c r="M524" s="514">
        <v>43330</v>
      </c>
    </row>
    <row r="525" spans="1:13" x14ac:dyDescent="0.25">
      <c r="A525" s="485">
        <v>2</v>
      </c>
      <c r="B525" s="492" t="str">
        <f>VLOOKUP(A525,'Hiperlinks - refugo'!$B$11:$C$29,2,0)</f>
        <v>PIU Vila Leopoldina</v>
      </c>
      <c r="C525" s="486"/>
      <c r="D525" s="481">
        <v>200</v>
      </c>
      <c r="E525" s="489" t="str">
        <f>VLOOKUP(D525,'Hiperlinks - refugo'!$B$34:$C$47,2,0)</f>
        <v>Processo Administrativo</v>
      </c>
      <c r="H525" s="494" t="s">
        <v>1869</v>
      </c>
      <c r="I525" s="1024" t="s">
        <v>1856</v>
      </c>
      <c r="L525" s="721" t="s">
        <v>1157</v>
      </c>
      <c r="M525" s="514">
        <v>43330</v>
      </c>
    </row>
    <row r="526" spans="1:13" x14ac:dyDescent="0.25">
      <c r="A526" s="477">
        <v>2</v>
      </c>
      <c r="B526" s="492" t="str">
        <f>VLOOKUP(A526,'Hiperlinks - refugo'!$B$11:$C$29,2,0)</f>
        <v>PIU Vila Leopoldina</v>
      </c>
      <c r="D526" s="481">
        <v>5</v>
      </c>
      <c r="E526" s="489" t="str">
        <f>VLOOKUP(D526,'Hiperlinks - refugo'!$B$34:$C$47,2,0)</f>
        <v>Discussão Pública</v>
      </c>
      <c r="H526" s="494" t="s">
        <v>1873</v>
      </c>
      <c r="I526" s="1076" t="s">
        <v>1874</v>
      </c>
      <c r="J526" s="483">
        <v>2</v>
      </c>
      <c r="K526" s="490" t="str">
        <f>VLOOKUP(J526,'Hiperlinks - refugo'!$B$2:$C$9,2,0)</f>
        <v>Consulta Caderno</v>
      </c>
      <c r="L526" s="513" t="s">
        <v>1157</v>
      </c>
      <c r="M526" s="514">
        <v>43397</v>
      </c>
    </row>
    <row r="527" spans="1:13" x14ac:dyDescent="0.25">
      <c r="A527" s="477">
        <v>8</v>
      </c>
      <c r="B527" s="494" t="str">
        <f>VLOOKUP(A527,'Hiperlinks - refugo'!$B$11:$C$29,2,0)</f>
        <v>PIU Pacaembu</v>
      </c>
      <c r="D527" s="481">
        <v>8</v>
      </c>
      <c r="E527" s="489" t="str">
        <f>VLOOKUP(D527,'Hiperlinks - refugo'!$B$34:$C$47,2,0)</f>
        <v>Implantação</v>
      </c>
      <c r="H527" s="494" t="s">
        <v>1972</v>
      </c>
      <c r="I527" s="1076" t="s">
        <v>1876</v>
      </c>
      <c r="J527" s="496">
        <v>6</v>
      </c>
      <c r="K527" s="498" t="str">
        <f>VLOOKUP(J527,'Hiperlinks - refugo'!$B$2:$C$9,2,0)</f>
        <v>Outros</v>
      </c>
      <c r="L527" s="721" t="s">
        <v>1698</v>
      </c>
      <c r="M527" s="514">
        <v>43397</v>
      </c>
    </row>
    <row r="528" spans="1:13" x14ac:dyDescent="0.25">
      <c r="A528" s="477">
        <v>8</v>
      </c>
      <c r="B528" s="494" t="str">
        <f>VLOOKUP(A528,'Hiperlinks - refugo'!$B$11:$C$29,2,0)</f>
        <v>PIU Pacaembu</v>
      </c>
      <c r="D528" s="481">
        <v>8</v>
      </c>
      <c r="E528" s="489" t="str">
        <f>VLOOKUP(D528,'Hiperlinks - refugo'!$B$34:$C$47,2,0)</f>
        <v>Implantação</v>
      </c>
      <c r="H528" s="494" t="s">
        <v>1971</v>
      </c>
      <c r="I528" s="1076" t="s">
        <v>1875</v>
      </c>
      <c r="J528" s="496">
        <v>6</v>
      </c>
      <c r="K528" s="498" t="str">
        <f>VLOOKUP(J528,'Hiperlinks - refugo'!$B$2:$C$9,2,0)</f>
        <v>Outros</v>
      </c>
      <c r="L528" s="721" t="s">
        <v>1698</v>
      </c>
      <c r="M528" s="514">
        <v>43397</v>
      </c>
    </row>
    <row r="529" spans="1:31" x14ac:dyDescent="0.25">
      <c r="A529" s="485">
        <v>19</v>
      </c>
      <c r="B529" s="492" t="str">
        <f>VLOOKUP(A529,'Hiperlinks - refugo'!$B$11:$C$29,2,0)</f>
        <v>PIU Terminal Princesa Isabel</v>
      </c>
      <c r="C529" s="486"/>
      <c r="D529" s="486">
        <v>8</v>
      </c>
      <c r="E529" s="489" t="str">
        <f>VLOOKUP(D529,'Hiperlinks - refugo'!$B$34:$C$47,2,0)</f>
        <v>Implantação</v>
      </c>
      <c r="F529" s="486"/>
      <c r="G529" s="486"/>
      <c r="H529" s="492" t="s">
        <v>1877</v>
      </c>
      <c r="I529" s="1076" t="s">
        <v>1784</v>
      </c>
      <c r="J529" s="488">
        <v>6</v>
      </c>
      <c r="K529" s="493" t="str">
        <f>VLOOKUP(J529,'Hiperlinks - refugo'!$B$2:$C$9,2,0)</f>
        <v>Outros</v>
      </c>
      <c r="L529" s="724" t="s">
        <v>1698</v>
      </c>
      <c r="M529" s="514">
        <v>43390</v>
      </c>
    </row>
    <row r="530" spans="1:31" x14ac:dyDescent="0.25">
      <c r="A530" s="1032">
        <v>12</v>
      </c>
      <c r="B530" s="1033" t="str">
        <f>VLOOKUP(A530,'Hiperlinks - refugo'!$B$11:$C$29,2,0)</f>
        <v>PIU Arco Pinheiros</v>
      </c>
      <c r="C530" s="1034"/>
      <c r="D530" s="1034">
        <v>2</v>
      </c>
      <c r="E530" s="1035" t="str">
        <f>VLOOKUP(D530,'Hiperlinks - refugo'!$B$34:$C$47,2,0)</f>
        <v>Consulta Pública Inicial</v>
      </c>
      <c r="F530" s="1034"/>
      <c r="G530" s="1034"/>
      <c r="H530" s="1033" t="s">
        <v>1882</v>
      </c>
      <c r="I530" s="1076" t="s">
        <v>1880</v>
      </c>
      <c r="J530" s="1036">
        <v>1</v>
      </c>
      <c r="K530" s="1037" t="str">
        <f>VLOOKUP(J530,'Hiperlinks - refugo'!$B$2:$C$9,2,0)</f>
        <v>Consulta Instâncias</v>
      </c>
      <c r="L530" s="1038" t="s">
        <v>1157</v>
      </c>
      <c r="M530" s="1039">
        <v>43403</v>
      </c>
    </row>
    <row r="531" spans="1:31" x14ac:dyDescent="0.25">
      <c r="A531" s="1032">
        <v>12</v>
      </c>
      <c r="B531" s="1033" t="str">
        <f>VLOOKUP(A531,'Hiperlinks - refugo'!$B$11:$C$29,2,0)</f>
        <v>PIU Arco Pinheiros</v>
      </c>
      <c r="C531" s="1034"/>
      <c r="D531" s="1034">
        <v>2</v>
      </c>
      <c r="E531" s="1035" t="str">
        <f>VLOOKUP(D531,'Hiperlinks - refugo'!$B$34:$C$47,2,0)</f>
        <v>Consulta Pública Inicial</v>
      </c>
      <c r="H531" s="1033" t="s">
        <v>1883</v>
      </c>
      <c r="I531" s="1087" t="s">
        <v>1881</v>
      </c>
      <c r="J531" s="496">
        <v>1</v>
      </c>
      <c r="K531" s="1037" t="str">
        <f>VLOOKUP(J531,'Hiperlinks - refugo'!$B$2:$C$9,2,0)</f>
        <v>Consulta Instâncias</v>
      </c>
      <c r="L531" s="1038" t="s">
        <v>1157</v>
      </c>
      <c r="M531" s="1039">
        <v>43403</v>
      </c>
    </row>
    <row r="532" spans="1:31" x14ac:dyDescent="0.25">
      <c r="A532" s="477">
        <v>11</v>
      </c>
      <c r="B532" s="492" t="str">
        <f>VLOOKUP(A532,'Hiperlinks - refugo'!$B$11:$C$29,2,0)</f>
        <v>PIU Setor Central</v>
      </c>
      <c r="C532" s="486"/>
      <c r="D532" s="486">
        <v>2</v>
      </c>
      <c r="E532" s="489" t="str">
        <f>VLOOKUP(D532,'Hiperlinks - refugo'!$B$34:$C$47,2,0)</f>
        <v>Consulta Pública Inicial</v>
      </c>
      <c r="H532" s="494" t="s">
        <v>1885</v>
      </c>
      <c r="I532" s="1076" t="s">
        <v>1888</v>
      </c>
      <c r="J532" s="488">
        <v>5</v>
      </c>
      <c r="K532" s="493" t="str">
        <f>VLOOKUP(J532,'Hiperlinks - refugo'!$B$2:$C$9,2,0)</f>
        <v>Reuniões Bilateriais</v>
      </c>
      <c r="L532" s="513" t="s">
        <v>922</v>
      </c>
      <c r="M532" s="514">
        <v>43403</v>
      </c>
    </row>
    <row r="533" spans="1:31" x14ac:dyDescent="0.25">
      <c r="A533" s="477">
        <v>11</v>
      </c>
      <c r="B533" s="492" t="str">
        <f>VLOOKUP(A533,'Hiperlinks - refugo'!$B$11:$C$29,2,0)</f>
        <v>PIU Setor Central</v>
      </c>
      <c r="C533" s="486"/>
      <c r="D533" s="486">
        <v>2</v>
      </c>
      <c r="E533" s="489" t="str">
        <f>VLOOKUP(D533,'Hiperlinks - refugo'!$B$34:$C$47,2,0)</f>
        <v>Consulta Pública Inicial</v>
      </c>
      <c r="H533" s="494" t="s">
        <v>1886</v>
      </c>
      <c r="I533" s="1076" t="s">
        <v>1889</v>
      </c>
      <c r="J533" s="488">
        <v>5</v>
      </c>
      <c r="K533" s="493" t="str">
        <f>VLOOKUP(J533,'Hiperlinks - refugo'!$B$2:$C$9,2,0)</f>
        <v>Reuniões Bilateriais</v>
      </c>
      <c r="L533" s="513" t="s">
        <v>922</v>
      </c>
      <c r="M533" s="514">
        <v>43403</v>
      </c>
    </row>
    <row r="534" spans="1:31" x14ac:dyDescent="0.25">
      <c r="A534" s="477">
        <v>11</v>
      </c>
      <c r="B534" s="492" t="str">
        <f>VLOOKUP(A534,'Hiperlinks - refugo'!$B$11:$C$29,2,0)</f>
        <v>PIU Setor Central</v>
      </c>
      <c r="C534" s="486"/>
      <c r="D534" s="486">
        <v>2</v>
      </c>
      <c r="E534" s="489" t="str">
        <f>VLOOKUP(D534,'Hiperlinks - refugo'!$B$34:$C$47,2,0)</f>
        <v>Consulta Pública Inicial</v>
      </c>
      <c r="H534" s="494" t="s">
        <v>1887</v>
      </c>
      <c r="I534" s="1076" t="s">
        <v>1890</v>
      </c>
      <c r="J534" s="488">
        <v>5</v>
      </c>
      <c r="K534" s="493" t="str">
        <f>VLOOKUP(J534,'Hiperlinks - refugo'!$B$2:$C$9,2,0)</f>
        <v>Reuniões Bilateriais</v>
      </c>
      <c r="L534" s="513" t="s">
        <v>922</v>
      </c>
      <c r="M534" s="514">
        <v>43403</v>
      </c>
    </row>
    <row r="535" spans="1:31" x14ac:dyDescent="0.25">
      <c r="A535" s="477">
        <v>11</v>
      </c>
      <c r="B535" s="492" t="str">
        <f>VLOOKUP(A535,'Hiperlinks - refugo'!$B$11:$C$29,2,0)</f>
        <v>PIU Setor Central</v>
      </c>
      <c r="C535" s="486"/>
      <c r="D535" s="486">
        <v>2</v>
      </c>
      <c r="E535" s="489" t="str">
        <f>VLOOKUP(D535,'Hiperlinks - refugo'!$B$34:$C$47,2,0)</f>
        <v>Consulta Pública Inicial</v>
      </c>
      <c r="H535" s="492" t="s">
        <v>1891</v>
      </c>
      <c r="I535" s="1076" t="s">
        <v>1892</v>
      </c>
      <c r="J535" s="488">
        <v>5</v>
      </c>
      <c r="K535" s="493" t="str">
        <f>VLOOKUP(J535,'Hiperlinks - refugo'!$B$2:$C$9,2,0)</f>
        <v>Reuniões Bilateriais</v>
      </c>
      <c r="L535" s="513" t="s">
        <v>922</v>
      </c>
      <c r="M535" s="514">
        <v>43403</v>
      </c>
    </row>
    <row r="536" spans="1:31" x14ac:dyDescent="0.25">
      <c r="A536" s="477">
        <v>2</v>
      </c>
      <c r="B536" s="492" t="str">
        <f>VLOOKUP(A536,'Hiperlinks - refugo'!$B$11:$C$29,2,0)</f>
        <v>PIU Vila Leopoldina</v>
      </c>
      <c r="D536" s="481">
        <v>5</v>
      </c>
      <c r="E536" s="489" t="str">
        <f>VLOOKUP(D536,'Hiperlinks - refugo'!$B$34:$C$47,2,0)</f>
        <v>Discussão Pública</v>
      </c>
      <c r="H536" s="494" t="s">
        <v>1893</v>
      </c>
      <c r="I536" s="1076" t="s">
        <v>1913</v>
      </c>
      <c r="J536" s="483">
        <v>2</v>
      </c>
      <c r="K536" s="490" t="str">
        <f>VLOOKUP(J536,'Hiperlinks - refugo'!$B$2:$C$9,2,0)</f>
        <v>Consulta Caderno</v>
      </c>
      <c r="L536" s="513" t="s">
        <v>1157</v>
      </c>
      <c r="M536" s="514">
        <v>43460</v>
      </c>
    </row>
    <row r="537" spans="1:31" x14ac:dyDescent="0.25">
      <c r="A537" s="477">
        <v>2</v>
      </c>
      <c r="B537" s="492" t="str">
        <f>VLOOKUP(A537,'Hiperlinks - refugo'!$B$11:$C$29,2,0)</f>
        <v>PIU Vila Leopoldina</v>
      </c>
      <c r="D537" s="481">
        <v>5</v>
      </c>
      <c r="E537" s="489" t="str">
        <f>VLOOKUP(D537,'Hiperlinks - refugo'!$B$34:$C$47,2,0)</f>
        <v>Discussão Pública</v>
      </c>
      <c r="H537" s="494" t="s">
        <v>1895</v>
      </c>
      <c r="I537" s="1076" t="s">
        <v>1894</v>
      </c>
      <c r="J537" s="483">
        <v>2</v>
      </c>
      <c r="K537" s="490" t="str">
        <f>VLOOKUP(J537,'Hiperlinks - refugo'!$B$2:$C$9,2,0)</f>
        <v>Consulta Caderno</v>
      </c>
      <c r="L537" s="513" t="s">
        <v>1157</v>
      </c>
      <c r="M537" s="514">
        <v>43409</v>
      </c>
    </row>
    <row r="538" spans="1:31" x14ac:dyDescent="0.25">
      <c r="A538" s="477">
        <v>11</v>
      </c>
      <c r="B538" s="492" t="str">
        <f>VLOOKUP(A538,'Hiperlinks - refugo'!$B$11:$C$29,2,0)</f>
        <v>PIU Setor Central</v>
      </c>
      <c r="C538" s="486"/>
      <c r="D538" s="486">
        <v>2</v>
      </c>
      <c r="E538" s="489" t="str">
        <f>VLOOKUP(D538,'Hiperlinks - refugo'!$B$34:$C$47,2,0)</f>
        <v>Consulta Pública Inicial</v>
      </c>
      <c r="H538" s="492" t="s">
        <v>1897</v>
      </c>
      <c r="I538" s="1076" t="s">
        <v>1896</v>
      </c>
      <c r="J538" s="486">
        <v>5</v>
      </c>
      <c r="K538" s="492" t="str">
        <f>VLOOKUP(J538,'Hiperlinks - refugo'!$B$2:$C$9,2,0)</f>
        <v>Reuniões Bilateriais</v>
      </c>
      <c r="L538" s="513" t="s">
        <v>1157</v>
      </c>
      <c r="M538" s="514">
        <v>43427</v>
      </c>
    </row>
    <row r="539" spans="1:31" x14ac:dyDescent="0.25">
      <c r="A539" s="477">
        <v>11</v>
      </c>
      <c r="B539" s="492" t="str">
        <f>VLOOKUP(A539,'Hiperlinks - refugo'!$B$11:$C$29,2,0)</f>
        <v>PIU Setor Central</v>
      </c>
      <c r="C539" s="486"/>
      <c r="D539" s="486">
        <v>2</v>
      </c>
      <c r="E539" s="489" t="str">
        <f>VLOOKUP(D539,'Hiperlinks - refugo'!$B$34:$C$47,2,0)</f>
        <v>Consulta Pública Inicial</v>
      </c>
      <c r="H539" s="492" t="s">
        <v>1901</v>
      </c>
      <c r="I539" s="1076" t="s">
        <v>1898</v>
      </c>
      <c r="J539" s="486">
        <v>5</v>
      </c>
      <c r="K539" s="492" t="str">
        <f>VLOOKUP(J539,'Hiperlinks - refugo'!$B$2:$C$9,2,0)</f>
        <v>Reuniões Bilateriais</v>
      </c>
      <c r="L539" s="513" t="s">
        <v>1157</v>
      </c>
      <c r="M539" s="514">
        <v>43427</v>
      </c>
    </row>
    <row r="540" spans="1:31" s="1096" customFormat="1" x14ac:dyDescent="0.25">
      <c r="A540" s="1040">
        <v>11</v>
      </c>
      <c r="B540" s="1041" t="str">
        <f>VLOOKUP(A540,'Hiperlinks - refugo'!$B$11:$C$29,2,0)</f>
        <v>PIU Setor Central</v>
      </c>
      <c r="C540" s="1042"/>
      <c r="D540" s="1042">
        <v>2</v>
      </c>
      <c r="E540" s="1043" t="str">
        <f>VLOOKUP(D540,'Hiperlinks - refugo'!$B$34:$C$47,2,0)</f>
        <v>Consulta Pública Inicial</v>
      </c>
      <c r="F540" s="1042"/>
      <c r="G540" s="1042"/>
      <c r="H540" s="1041" t="s">
        <v>1900</v>
      </c>
      <c r="I540" s="1088" t="s">
        <v>1849</v>
      </c>
      <c r="J540" s="1042">
        <v>5</v>
      </c>
      <c r="K540" s="1041" t="str">
        <f>VLOOKUP(J540,'Hiperlinks - refugo'!$B$2:$C$9,2,0)</f>
        <v>Reuniões Bilateriais</v>
      </c>
      <c r="L540" s="1044" t="s">
        <v>1157</v>
      </c>
      <c r="M540" s="1045">
        <v>43427</v>
      </c>
      <c r="N540" s="1095"/>
      <c r="O540" s="1095"/>
      <c r="P540" s="1095"/>
      <c r="Q540" s="1095"/>
      <c r="R540" s="1095"/>
      <c r="S540" s="1095"/>
      <c r="T540" s="1095"/>
      <c r="U540" s="1095"/>
      <c r="V540" s="1095"/>
      <c r="W540" s="1095"/>
      <c r="X540" s="1095"/>
      <c r="Y540" s="1095"/>
      <c r="Z540" s="1095"/>
      <c r="AA540" s="1095"/>
      <c r="AB540" s="1095"/>
      <c r="AC540" s="1095"/>
      <c r="AD540" s="1095"/>
      <c r="AE540" s="1095"/>
    </row>
    <row r="541" spans="1:31" x14ac:dyDescent="0.25">
      <c r="A541" s="1040">
        <v>2</v>
      </c>
      <c r="B541" s="1041" t="str">
        <f>VLOOKUP(A541,'Hiperlinks - refugo'!$B$11:$C$29,2,0)</f>
        <v>PIU Vila Leopoldina</v>
      </c>
      <c r="C541" s="1042"/>
      <c r="D541" s="1042">
        <v>5</v>
      </c>
      <c r="E541" s="1043" t="str">
        <f>VLOOKUP(D541,'Hiperlinks - refugo'!$B$34:$C$47,2,0)</f>
        <v>Discussão Pública</v>
      </c>
      <c r="F541" s="1042"/>
      <c r="G541" s="1042"/>
      <c r="H541" s="1041" t="s">
        <v>1907</v>
      </c>
      <c r="I541" s="1088" t="s">
        <v>1909</v>
      </c>
      <c r="J541" s="1042">
        <v>4</v>
      </c>
      <c r="K541" s="1041" t="str">
        <f>VLOOKUP(J541,'Hiperlinks - refugo'!$B$2:$C$9,2,0)</f>
        <v>Audiência Pública</v>
      </c>
      <c r="L541" s="1044" t="s">
        <v>1157</v>
      </c>
      <c r="M541" s="1045">
        <v>43427</v>
      </c>
    </row>
    <row r="542" spans="1:31" x14ac:dyDescent="0.25">
      <c r="A542" s="1046">
        <v>2</v>
      </c>
      <c r="B542" s="1047" t="str">
        <f>VLOOKUP(A542,'Hiperlinks - refugo'!$B$11:$C$29,2,0)</f>
        <v>PIU Vila Leopoldina</v>
      </c>
      <c r="C542" s="1048"/>
      <c r="D542" s="1048">
        <v>5</v>
      </c>
      <c r="E542" s="1049" t="str">
        <f>VLOOKUP(D542,'Hiperlinks - refugo'!$B$34:$C$47,2,0)</f>
        <v>Discussão Pública</v>
      </c>
      <c r="F542" s="1048"/>
      <c r="G542" s="1048"/>
      <c r="H542" s="1047" t="s">
        <v>1899</v>
      </c>
      <c r="I542" s="1089"/>
      <c r="J542" s="1050">
        <v>2</v>
      </c>
      <c r="K542" s="1051" t="str">
        <f>VLOOKUP(J542,'Hiperlinks - refugo'!$B$2:$C$9,2,0)</f>
        <v>Consulta Caderno</v>
      </c>
      <c r="L542" s="1052" t="s">
        <v>1157</v>
      </c>
      <c r="M542" s="1053"/>
    </row>
    <row r="543" spans="1:31" x14ac:dyDescent="0.25">
      <c r="A543" s="485">
        <v>5</v>
      </c>
      <c r="B543" s="492" t="str">
        <f>VLOOKUP(A543,'Hiperlinks - refugo'!$B$11:$C$29,2,0)</f>
        <v>PIU Arco Jurubatuba</v>
      </c>
      <c r="C543" s="486"/>
      <c r="D543" s="486">
        <v>200</v>
      </c>
      <c r="E543" s="489" t="str">
        <f>VLOOKUP(D543,'Hiperlinks - refugo'!$B$34:$C$47,2,0)</f>
        <v>Processo Administrativo</v>
      </c>
      <c r="F543" s="486"/>
      <c r="G543" s="486"/>
      <c r="H543" s="492" t="s">
        <v>1917</v>
      </c>
      <c r="I543" s="1084" t="s">
        <v>1910</v>
      </c>
      <c r="J543" s="488"/>
      <c r="K543" s="493" t="s">
        <v>1734</v>
      </c>
      <c r="L543" s="724" t="s">
        <v>1188</v>
      </c>
      <c r="M543" s="514">
        <v>43454</v>
      </c>
    </row>
    <row r="544" spans="1:31" x14ac:dyDescent="0.25">
      <c r="A544" s="485">
        <v>2</v>
      </c>
      <c r="B544" s="492" t="str">
        <f>VLOOKUP(A544,'Hiperlinks - refugo'!$B$11:$C$29,2,0)</f>
        <v>PIU Vila Leopoldina</v>
      </c>
      <c r="C544" s="486"/>
      <c r="D544" s="486">
        <v>5</v>
      </c>
      <c r="E544" s="489" t="str">
        <f>VLOOKUP(D544,'Hiperlinks - refugo'!$B$34:$C$47,2,0)</f>
        <v>Discussão Pública</v>
      </c>
      <c r="F544" s="486"/>
      <c r="G544" s="486"/>
      <c r="H544" s="492" t="s">
        <v>1911</v>
      </c>
      <c r="I544" s="1083" t="s">
        <v>1912</v>
      </c>
      <c r="J544" s="486">
        <v>2</v>
      </c>
      <c r="K544" s="492" t="str">
        <f>VLOOKUP(J544,'Hiperlinks - refugo'!$B$2:$C$9,2,0)</f>
        <v>Consulta Caderno</v>
      </c>
      <c r="L544" s="513" t="s">
        <v>1157</v>
      </c>
      <c r="M544" s="514">
        <v>43460</v>
      </c>
    </row>
    <row r="545" spans="1:31" x14ac:dyDescent="0.25">
      <c r="A545" s="477">
        <v>2</v>
      </c>
      <c r="B545" s="492" t="str">
        <f>VLOOKUP(A545,'Hiperlinks - refugo'!$B$11:$C$29,2,0)</f>
        <v>PIU Vila Leopoldina</v>
      </c>
      <c r="D545" s="481">
        <v>5</v>
      </c>
      <c r="E545" s="489" t="str">
        <f>VLOOKUP(D545,'Hiperlinks - refugo'!$B$34:$C$47,2,0)</f>
        <v>Discussão Pública</v>
      </c>
      <c r="H545" s="494" t="s">
        <v>1914</v>
      </c>
      <c r="I545" s="1076" t="s">
        <v>1915</v>
      </c>
      <c r="J545" s="496">
        <v>2</v>
      </c>
      <c r="K545" s="492" t="str">
        <f>VLOOKUP(J545,'Hiperlinks - refugo'!$B$2:$C$9,2,0)</f>
        <v>Consulta Caderno</v>
      </c>
      <c r="L545" s="721" t="str">
        <f>L544</f>
        <v>Gestão Urbana</v>
      </c>
      <c r="M545" s="514">
        <v>43460</v>
      </c>
    </row>
    <row r="546" spans="1:31" x14ac:dyDescent="0.25">
      <c r="A546" s="477">
        <v>2</v>
      </c>
      <c r="B546" s="492" t="str">
        <f>VLOOKUP(A546,'Hiperlinks - refugo'!$B$11:$C$29,2,0)</f>
        <v>PIU Vila Leopoldina</v>
      </c>
      <c r="D546" s="481">
        <v>5</v>
      </c>
      <c r="E546" s="489" t="str">
        <f>VLOOKUP(D546,'Hiperlinks - refugo'!$B$34:$C$47,2,0)</f>
        <v>Discussão Pública</v>
      </c>
      <c r="H546" s="494" t="s">
        <v>1916</v>
      </c>
      <c r="I546" s="1076" t="s">
        <v>1908</v>
      </c>
      <c r="J546" s="496">
        <v>2</v>
      </c>
      <c r="K546" s="492" t="str">
        <f>VLOOKUP(J546,'Hiperlinks - refugo'!$B$2:$C$9,2,0)</f>
        <v>Consulta Caderno</v>
      </c>
      <c r="L546" s="721" t="s">
        <v>1157</v>
      </c>
      <c r="M546" s="514">
        <v>43460</v>
      </c>
    </row>
    <row r="547" spans="1:31" ht="14.25" customHeight="1" x14ac:dyDescent="0.25">
      <c r="A547" s="477">
        <v>2</v>
      </c>
      <c r="B547" s="492" t="str">
        <f>VLOOKUP(A547,'Hiperlinks - refugo'!$B$11:$C$29,2,0)</f>
        <v>PIU Vila Leopoldina</v>
      </c>
      <c r="D547" s="481">
        <v>200</v>
      </c>
      <c r="E547" s="489" t="str">
        <f>VLOOKUP(D547,'Hiperlinks - refugo'!$B$34:$C$51,2,0)</f>
        <v>Processo Administrativo</v>
      </c>
      <c r="H547" s="494" t="s">
        <v>1918</v>
      </c>
      <c r="I547" s="1090" t="s">
        <v>1919</v>
      </c>
      <c r="K547" s="492" t="e">
        <f>VLOOKUP(J547,'Hiperlinks - refugo'!$B$2:$C$9,2,0)</f>
        <v>#N/A</v>
      </c>
      <c r="L547" s="721" t="s">
        <v>1157</v>
      </c>
      <c r="M547" s="514">
        <v>43130</v>
      </c>
    </row>
    <row r="548" spans="1:31" ht="12.75" customHeight="1" x14ac:dyDescent="0.25">
      <c r="A548" s="477">
        <v>20</v>
      </c>
      <c r="B548" s="492" t="str">
        <f>IFERROR(VLOOKUP(A548,'Hiperlinks - refugo'!$B$11:$C$32,2,0),"")</f>
        <v>Minhocão</v>
      </c>
      <c r="D548" s="481">
        <v>300</v>
      </c>
      <c r="E548" s="489" t="str">
        <f>VLOOKUP(D548,'Hiperlinks - refugo'!$B$34:$C$51,2,0)</f>
        <v>Arquivo KML</v>
      </c>
      <c r="H548" s="494" t="s">
        <v>1922</v>
      </c>
      <c r="I548" s="1091" t="s">
        <v>1923</v>
      </c>
      <c r="J548" s="496">
        <v>8</v>
      </c>
      <c r="K548" s="492" t="e">
        <f>VLOOKUP(J548,'Hiperlinks - refugo'!$B$2:$C$9,2,0)</f>
        <v>#N/A</v>
      </c>
      <c r="L548" s="721" t="s">
        <v>144</v>
      </c>
      <c r="M548" s="514">
        <v>43347</v>
      </c>
      <c r="N548" s="436" t="s">
        <v>1925</v>
      </c>
    </row>
    <row r="549" spans="1:31" s="1055" customFormat="1" ht="51" customHeight="1" x14ac:dyDescent="0.2">
      <c r="A549" s="1058" t="s">
        <v>1929</v>
      </c>
      <c r="B549" s="1059" t="str">
        <f>IFERROR(VLOOKUP(A549,'Hiperlinks - refugo'!$B$11:$C$32,2,0),"")</f>
        <v>PIUs: Todos</v>
      </c>
      <c r="C549" s="1060"/>
      <c r="D549" s="1060">
        <v>300</v>
      </c>
      <c r="E549" s="1059" t="str">
        <f>IFERROR(VLOOKUP(D549,'Hiperlinks - refugo'!$B$34:$C$51,2,0),"")</f>
        <v>Arquivo KML</v>
      </c>
      <c r="F549" s="1060"/>
      <c r="G549" s="1060" t="s">
        <v>1408</v>
      </c>
      <c r="H549" s="1059" t="s">
        <v>1926</v>
      </c>
      <c r="I549" s="1092" t="s">
        <v>1923</v>
      </c>
      <c r="J549" s="1062">
        <v>9</v>
      </c>
      <c r="K549" s="492"/>
      <c r="L549" s="1061" t="s">
        <v>144</v>
      </c>
      <c r="M549" s="1063">
        <v>43501</v>
      </c>
      <c r="N549" s="1064" t="s">
        <v>1927</v>
      </c>
      <c r="O549" s="1054"/>
      <c r="P549" s="1054"/>
      <c r="Q549" s="1054"/>
      <c r="R549" s="1054"/>
      <c r="S549" s="1054"/>
      <c r="T549" s="1054"/>
      <c r="U549" s="1054"/>
      <c r="V549" s="1054"/>
      <c r="W549" s="1054"/>
      <c r="X549" s="1054"/>
      <c r="Y549" s="1054"/>
      <c r="Z549" s="1054"/>
      <c r="AA549" s="1054"/>
      <c r="AB549" s="1054"/>
      <c r="AC549" s="1054"/>
      <c r="AD549" s="1054"/>
      <c r="AE549" s="1054"/>
    </row>
    <row r="550" spans="1:31" x14ac:dyDescent="0.25">
      <c r="A550" s="477">
        <v>11</v>
      </c>
      <c r="B550" s="492" t="str">
        <f>IFERROR(VLOOKUP(A550,'Hiperlinks - refugo'!$B$11:$C$32,2,0),"")</f>
        <v>PIU Setor Central</v>
      </c>
      <c r="D550" s="481">
        <v>2</v>
      </c>
      <c r="E550" s="489" t="str">
        <f>IFERROR(VLOOKUP(D550,'Hiperlinks - refugo'!$B$34:$C$51,2,0),"")</f>
        <v>Consulta Pública Inicial</v>
      </c>
      <c r="H550" s="1094" t="s">
        <v>1938</v>
      </c>
      <c r="I550" s="1076" t="s">
        <v>1930</v>
      </c>
      <c r="J550" s="496">
        <v>1</v>
      </c>
      <c r="K550" s="492" t="str">
        <f>VLOOKUP(J550,'Hiperlinks - refugo'!$B$2:$C$9,2,0)</f>
        <v>Consulta Instâncias</v>
      </c>
      <c r="L550" s="721" t="s">
        <v>1157</v>
      </c>
      <c r="M550" s="514">
        <v>43504</v>
      </c>
    </row>
    <row r="551" spans="1:31" x14ac:dyDescent="0.25">
      <c r="A551" s="477">
        <v>11</v>
      </c>
      <c r="B551" s="492" t="str">
        <f>IFERROR(VLOOKUP(A551,'Hiperlinks - refugo'!$B$11:$C$32,2,0),"")</f>
        <v>PIU Setor Central</v>
      </c>
      <c r="D551" s="481">
        <v>2</v>
      </c>
      <c r="E551" s="489" t="str">
        <f>IFERROR(VLOOKUP(D551,'Hiperlinks - refugo'!$B$34:$C$51,2,0),"")</f>
        <v>Consulta Pública Inicial</v>
      </c>
      <c r="H551" s="1094" t="s">
        <v>1937</v>
      </c>
      <c r="I551" s="1076" t="s">
        <v>1931</v>
      </c>
      <c r="J551" s="496">
        <v>1</v>
      </c>
      <c r="K551" s="492" t="str">
        <f>VLOOKUP(J551,'Hiperlinks - refugo'!$B$2:$C$9,2,0)</f>
        <v>Consulta Instâncias</v>
      </c>
      <c r="L551" s="721" t="s">
        <v>1157</v>
      </c>
      <c r="M551" s="514">
        <v>43504</v>
      </c>
    </row>
    <row r="552" spans="1:31" x14ac:dyDescent="0.25">
      <c r="A552" s="477">
        <v>11</v>
      </c>
      <c r="B552" s="492" t="str">
        <f>IFERROR(VLOOKUP(A552,'Hiperlinks - refugo'!$B$11:$C$32,2,0),"")</f>
        <v>PIU Setor Central</v>
      </c>
      <c r="D552" s="481">
        <v>2</v>
      </c>
      <c r="E552" s="489" t="str">
        <f>IFERROR(VLOOKUP(D552,'Hiperlinks - refugo'!$B$34:$C$51,2,0),"")</f>
        <v>Consulta Pública Inicial</v>
      </c>
      <c r="H552" s="1094" t="s">
        <v>1936</v>
      </c>
      <c r="J552" s="496">
        <v>5</v>
      </c>
      <c r="K552" s="492" t="str">
        <f>VLOOKUP(J552,'Hiperlinks - refugo'!$B$2:$C$9,2,0)</f>
        <v>Reuniões Bilateriais</v>
      </c>
      <c r="L552" s="721" t="s">
        <v>1157</v>
      </c>
      <c r="M552" s="514">
        <v>43504</v>
      </c>
    </row>
    <row r="553" spans="1:31" x14ac:dyDescent="0.25">
      <c r="A553" s="477">
        <v>11</v>
      </c>
      <c r="B553" s="492" t="str">
        <f>IFERROR(VLOOKUP(A553,'Hiperlinks - refugo'!$B$11:$C$32,2,0),"")</f>
        <v>PIU Setor Central</v>
      </c>
      <c r="D553" s="481">
        <v>2</v>
      </c>
      <c r="E553" s="489" t="str">
        <f>IFERROR(VLOOKUP(D553,'Hiperlinks - refugo'!$B$34:$C$51,2,0),"")</f>
        <v>Consulta Pública Inicial</v>
      </c>
      <c r="H553" s="1094" t="s">
        <v>1932</v>
      </c>
      <c r="I553" s="1076" t="s">
        <v>1939</v>
      </c>
      <c r="J553" s="496">
        <v>5</v>
      </c>
      <c r="K553" s="492" t="str">
        <f>VLOOKUP(J553,'Hiperlinks - refugo'!$B$2:$C$9,2,0)</f>
        <v>Reuniões Bilateriais</v>
      </c>
      <c r="L553" s="721" t="s">
        <v>1157</v>
      </c>
      <c r="M553" s="514">
        <v>43504</v>
      </c>
    </row>
    <row r="554" spans="1:31" x14ac:dyDescent="0.25">
      <c r="A554" s="477">
        <v>11</v>
      </c>
      <c r="B554" s="492" t="str">
        <f>IFERROR(VLOOKUP(A554,'Hiperlinks - refugo'!$B$11:$C$32,2,0),"")</f>
        <v>PIU Setor Central</v>
      </c>
      <c r="D554" s="481">
        <v>2</v>
      </c>
      <c r="E554" s="489" t="str">
        <f>IFERROR(VLOOKUP(D554,'Hiperlinks - refugo'!$B$34:$C$51,2,0),"")</f>
        <v>Consulta Pública Inicial</v>
      </c>
      <c r="H554" s="1094" t="s">
        <v>1933</v>
      </c>
      <c r="I554" s="1076" t="s">
        <v>1940</v>
      </c>
      <c r="J554" s="496">
        <v>5</v>
      </c>
      <c r="K554" s="492" t="str">
        <f>VLOOKUP(J554,'Hiperlinks - refugo'!$B$2:$C$9,2,0)</f>
        <v>Reuniões Bilateriais</v>
      </c>
      <c r="L554" s="721" t="s">
        <v>1157</v>
      </c>
      <c r="M554" s="514">
        <v>43504</v>
      </c>
    </row>
    <row r="555" spans="1:31" x14ac:dyDescent="0.25">
      <c r="A555" s="477">
        <v>11</v>
      </c>
      <c r="B555" s="492" t="str">
        <f>IFERROR(VLOOKUP(A555,'Hiperlinks - refugo'!$B$11:$C$32,2,0),"")</f>
        <v>PIU Setor Central</v>
      </c>
      <c r="D555" s="481">
        <v>2</v>
      </c>
      <c r="E555" s="489" t="str">
        <f>IFERROR(VLOOKUP(D555,'Hiperlinks - refugo'!$B$34:$C$51,2,0),"")</f>
        <v>Consulta Pública Inicial</v>
      </c>
      <c r="H555" s="1094" t="s">
        <v>1934</v>
      </c>
      <c r="I555" s="1076" t="s">
        <v>1942</v>
      </c>
      <c r="J555" s="496">
        <v>5</v>
      </c>
      <c r="K555" s="492" t="str">
        <f>VLOOKUP(J555,'Hiperlinks - refugo'!$B$2:$C$9,2,0)</f>
        <v>Reuniões Bilateriais</v>
      </c>
      <c r="L555" s="721" t="s">
        <v>1157</v>
      </c>
      <c r="M555" s="514">
        <v>43504</v>
      </c>
    </row>
    <row r="556" spans="1:31" x14ac:dyDescent="0.25">
      <c r="A556" s="477">
        <v>11</v>
      </c>
      <c r="B556" s="492" t="str">
        <f>IFERROR(VLOOKUP(A556,'Hiperlinks - refugo'!$B$11:$C$32,2,0),"")</f>
        <v>PIU Setor Central</v>
      </c>
      <c r="D556" s="481">
        <v>2</v>
      </c>
      <c r="E556" s="489" t="str">
        <f>IFERROR(VLOOKUP(D556,'Hiperlinks - refugo'!$B$34:$C$51,2,0),"")</f>
        <v>Consulta Pública Inicial</v>
      </c>
      <c r="H556" s="1094" t="s">
        <v>1935</v>
      </c>
      <c r="I556" s="1076" t="s">
        <v>1941</v>
      </c>
      <c r="J556" s="496">
        <v>5</v>
      </c>
      <c r="K556" s="492" t="str">
        <f>VLOOKUP(J556,'Hiperlinks - refugo'!$B$2:$C$9,2,0)</f>
        <v>Reuniões Bilateriais</v>
      </c>
      <c r="L556" s="721" t="s">
        <v>1157</v>
      </c>
      <c r="M556" s="514">
        <v>43504</v>
      </c>
    </row>
    <row r="557" spans="1:31" x14ac:dyDescent="0.25">
      <c r="A557" s="477">
        <v>11</v>
      </c>
      <c r="B557" s="492" t="str">
        <f>IFERROR(VLOOKUP(A557,'Hiperlinks - refugo'!$B$11:$C$32,2,0),"")</f>
        <v>PIU Setor Central</v>
      </c>
      <c r="D557" s="481">
        <v>2</v>
      </c>
      <c r="E557" s="489" t="str">
        <f>IFERROR(VLOOKUP(D557,'Hiperlinks - refugo'!$B$34:$C$51,2,0),"")</f>
        <v>Consulta Pública Inicial</v>
      </c>
      <c r="H557" s="1094" t="s">
        <v>1943</v>
      </c>
      <c r="I557" s="1076" t="s">
        <v>1946</v>
      </c>
      <c r="J557" s="496">
        <v>5</v>
      </c>
      <c r="K557" s="492" t="str">
        <f>VLOOKUP(J557,'Hiperlinks - refugo'!$B$2:$C$9,2,0)</f>
        <v>Reuniões Bilateriais</v>
      </c>
      <c r="L557" s="721" t="s">
        <v>1157</v>
      </c>
      <c r="M557" s="514">
        <v>43504</v>
      </c>
    </row>
    <row r="558" spans="1:31" x14ac:dyDescent="0.25">
      <c r="A558" s="477">
        <v>11</v>
      </c>
      <c r="B558" s="492" t="str">
        <f>IFERROR(VLOOKUP(A558,'Hiperlinks - refugo'!$B$11:$C$32,2,0),"")</f>
        <v>PIU Setor Central</v>
      </c>
      <c r="D558" s="481">
        <v>2</v>
      </c>
      <c r="E558" s="489" t="str">
        <f>IFERROR(VLOOKUP(D558,'Hiperlinks - refugo'!$B$34:$C$51,2,0),"")</f>
        <v>Consulta Pública Inicial</v>
      </c>
      <c r="H558" s="1094" t="s">
        <v>1944</v>
      </c>
      <c r="I558" s="1076" t="s">
        <v>1947</v>
      </c>
      <c r="J558" s="496">
        <v>5</v>
      </c>
      <c r="K558" s="492" t="str">
        <f>VLOOKUP(J558,'Hiperlinks - refugo'!$B$2:$C$9,2,0)</f>
        <v>Reuniões Bilateriais</v>
      </c>
      <c r="L558" s="721" t="s">
        <v>1157</v>
      </c>
      <c r="M558" s="514">
        <v>43504</v>
      </c>
    </row>
    <row r="559" spans="1:31" x14ac:dyDescent="0.25">
      <c r="A559" s="477">
        <v>11</v>
      </c>
      <c r="B559" s="492" t="str">
        <f>IFERROR(VLOOKUP(A559,'Hiperlinks - refugo'!$B$11:$C$32,2,0),"")</f>
        <v>PIU Setor Central</v>
      </c>
      <c r="D559" s="481">
        <v>2</v>
      </c>
      <c r="E559" s="489" t="str">
        <f>IFERROR(VLOOKUP(D559,'Hiperlinks - refugo'!$B$34:$C$51,2,0),"")</f>
        <v>Consulta Pública Inicial</v>
      </c>
      <c r="H559" s="1094" t="s">
        <v>1945</v>
      </c>
      <c r="I559" s="1076" t="s">
        <v>1948</v>
      </c>
      <c r="J559" s="496">
        <v>5</v>
      </c>
      <c r="K559" s="492" t="str">
        <f>VLOOKUP(J559,'Hiperlinks - refugo'!$B$2:$C$9,2,0)</f>
        <v>Reuniões Bilateriais</v>
      </c>
      <c r="L559" s="721" t="s">
        <v>1157</v>
      </c>
      <c r="M559" s="514">
        <v>43504</v>
      </c>
    </row>
    <row r="560" spans="1:31" x14ac:dyDescent="0.25">
      <c r="A560" s="477">
        <v>11</v>
      </c>
      <c r="B560" s="492" t="str">
        <f>IFERROR(VLOOKUP(A560,'Hiperlinks - refugo'!$B$11:$C$32,2,0),"")</f>
        <v>PIU Setor Central</v>
      </c>
      <c r="D560" s="481">
        <v>2</v>
      </c>
      <c r="E560" s="489" t="str">
        <f>IFERROR(VLOOKUP(D560,'Hiperlinks - refugo'!$B$34:$C$51,2,0),"")</f>
        <v>Consulta Pública Inicial</v>
      </c>
      <c r="H560" s="1094" t="s">
        <v>1950</v>
      </c>
      <c r="I560" s="1076" t="s">
        <v>1949</v>
      </c>
      <c r="J560" s="496">
        <v>5</v>
      </c>
      <c r="K560" s="492" t="str">
        <f>VLOOKUP(J560,'Hiperlinks - refugo'!$B$2:$C$9,2,0)</f>
        <v>Reuniões Bilateriais</v>
      </c>
      <c r="L560" s="721" t="s">
        <v>1157</v>
      </c>
      <c r="M560" s="514">
        <v>43504</v>
      </c>
    </row>
    <row r="561" spans="1:13" x14ac:dyDescent="0.25">
      <c r="A561" s="477">
        <v>11</v>
      </c>
      <c r="B561" s="492" t="str">
        <f>IFERROR(VLOOKUP(A561,'Hiperlinks - refugo'!$B$11:$C$32,2,0),"")</f>
        <v>PIU Setor Central</v>
      </c>
      <c r="D561" s="481">
        <v>2</v>
      </c>
      <c r="E561" s="489" t="str">
        <f>IFERROR(VLOOKUP(D561,'Hiperlinks - refugo'!$B$34:$C$51,2,0),"")</f>
        <v>Consulta Pública Inicial</v>
      </c>
      <c r="H561" s="1094" t="s">
        <v>1951</v>
      </c>
      <c r="I561" s="1076" t="s">
        <v>1953</v>
      </c>
      <c r="J561" s="496">
        <v>5</v>
      </c>
      <c r="K561" s="492" t="str">
        <f>VLOOKUP(J561,'Hiperlinks - refugo'!$B$2:$C$9,2,0)</f>
        <v>Reuniões Bilateriais</v>
      </c>
      <c r="L561" s="721" t="s">
        <v>1157</v>
      </c>
      <c r="M561" s="514">
        <v>43504</v>
      </c>
    </row>
    <row r="562" spans="1:13" x14ac:dyDescent="0.25">
      <c r="A562" s="477">
        <v>11</v>
      </c>
      <c r="B562" s="492" t="str">
        <f>IFERROR(VLOOKUP(A562,'Hiperlinks - refugo'!$B$11:$C$32,2,0),"")</f>
        <v>PIU Setor Central</v>
      </c>
      <c r="D562" s="481">
        <v>2</v>
      </c>
      <c r="E562" s="489" t="str">
        <f>IFERROR(VLOOKUP(D562,'Hiperlinks - refugo'!$B$34:$C$51,2,0),"")</f>
        <v>Consulta Pública Inicial</v>
      </c>
      <c r="H562" s="1094" t="s">
        <v>1952</v>
      </c>
      <c r="I562" s="1076" t="s">
        <v>1954</v>
      </c>
      <c r="J562" s="496">
        <v>5</v>
      </c>
      <c r="K562" s="492" t="str">
        <f>VLOOKUP(J562,'Hiperlinks - refugo'!$B$2:$C$9,2,0)</f>
        <v>Reuniões Bilateriais</v>
      </c>
      <c r="L562" s="721" t="s">
        <v>1157</v>
      </c>
      <c r="M562" s="514">
        <v>43504</v>
      </c>
    </row>
    <row r="563" spans="1:13" x14ac:dyDescent="0.25">
      <c r="A563" s="477">
        <v>7</v>
      </c>
      <c r="B563" s="492" t="str">
        <f>VLOOKUP(A563,'Hiperlinks - refugo'!$B$11:$C$29,2,0)</f>
        <v>PIU Anhembi</v>
      </c>
      <c r="D563" s="481">
        <v>7</v>
      </c>
      <c r="E563" s="489" t="str">
        <f>VLOOKUP(D563,'Hiperlinks - refugo'!$B$34:$C$47,2,0)</f>
        <v>Encaminhamento Jurídico</v>
      </c>
      <c r="H563" s="494" t="s">
        <v>1956</v>
      </c>
      <c r="I563" s="1087" t="s">
        <v>1955</v>
      </c>
      <c r="J563" s="496">
        <v>7</v>
      </c>
      <c r="K563" s="493" t="s">
        <v>1014</v>
      </c>
      <c r="L563" s="721" t="s">
        <v>1957</v>
      </c>
      <c r="M563" s="514">
        <v>43504</v>
      </c>
    </row>
    <row r="564" spans="1:13" x14ac:dyDescent="0.25">
      <c r="A564" s="485">
        <v>9</v>
      </c>
      <c r="B564" s="492" t="str">
        <f>VLOOKUP(A564,'Hiperlinks - refugo'!$B$11:$C$29,2,0)</f>
        <v>PIU Vila Olímpia</v>
      </c>
      <c r="C564" s="486"/>
      <c r="D564" s="486">
        <v>3</v>
      </c>
      <c r="E564" s="489" t="str">
        <f>VLOOKUP(D564,'Hiperlinks - refugo'!$B$34:$C$47,2,0)</f>
        <v>Avaliação SMUL</v>
      </c>
      <c r="H564" s="494" t="s">
        <v>1959</v>
      </c>
      <c r="I564" s="1076" t="s">
        <v>1958</v>
      </c>
      <c r="L564" s="721" t="s">
        <v>1957</v>
      </c>
      <c r="M564" s="1005">
        <v>43504</v>
      </c>
    </row>
    <row r="565" spans="1:13" x14ac:dyDescent="0.25">
      <c r="A565" s="487">
        <v>9</v>
      </c>
      <c r="B565" s="493" t="str">
        <f>VLOOKUP(A565,'Hiperlinks - refugo'!$B$11:$C$29,2,0)</f>
        <v>PIU Vila Olímpia</v>
      </c>
      <c r="C565" s="488"/>
      <c r="D565" s="488">
        <v>200</v>
      </c>
      <c r="E565" s="490" t="str">
        <f>VLOOKUP(D565,'Hiperlinks - refugo'!$B$34:$C$47,2,0)</f>
        <v>Processo Administrativo</v>
      </c>
      <c r="F565" s="488"/>
      <c r="H565" s="494" t="s">
        <v>1963</v>
      </c>
      <c r="I565" s="1076" t="s">
        <v>1962</v>
      </c>
      <c r="L565" s="721" t="s">
        <v>1964</v>
      </c>
      <c r="M565" s="1005">
        <v>43504</v>
      </c>
    </row>
    <row r="566" spans="1:13" x14ac:dyDescent="0.25">
      <c r="A566" s="477">
        <v>10</v>
      </c>
      <c r="B566" s="492" t="str">
        <f>VLOOKUP(A566,'Hiperlinks - refugo'!$B$11:$C$29,2,0)</f>
        <v>PIU Nações Unidas</v>
      </c>
      <c r="D566" s="481">
        <v>3</v>
      </c>
      <c r="E566" s="489" t="str">
        <f>VLOOKUP(D566,'Hiperlinks - refugo'!$B$34:$C$47,2,0)</f>
        <v>Avaliação SMUL</v>
      </c>
      <c r="H566" s="494" t="s">
        <v>1965</v>
      </c>
      <c r="I566" s="1076" t="s">
        <v>1966</v>
      </c>
      <c r="J566" s="488">
        <v>2</v>
      </c>
      <c r="K566" s="490" t="str">
        <f>VLOOKUP(J566,'Hiperlinks - refugo'!$B$2:$C$9,2,0)</f>
        <v>Consulta Caderno</v>
      </c>
      <c r="L566" s="721" t="s">
        <v>1188</v>
      </c>
      <c r="M566" s="514">
        <v>43504</v>
      </c>
    </row>
    <row r="567" spans="1:13" x14ac:dyDescent="0.25">
      <c r="A567" s="477">
        <v>7</v>
      </c>
      <c r="B567" s="492" t="str">
        <f>VLOOKUP(A567,'Hiperlinks - refugo'!$B$11:$C$29,2,0)</f>
        <v>PIU Anhembi</v>
      </c>
      <c r="D567" s="481">
        <v>8</v>
      </c>
      <c r="E567" s="489" t="str">
        <f>VLOOKUP(D567,'Hiperlinks - refugo'!$B$34:$C$47,2,0)</f>
        <v>Implantação</v>
      </c>
      <c r="H567" s="494" t="s">
        <v>1968</v>
      </c>
      <c r="I567" s="1076" t="s">
        <v>1967</v>
      </c>
      <c r="J567" s="496">
        <v>7</v>
      </c>
      <c r="K567" s="493" t="s">
        <v>1014</v>
      </c>
      <c r="L567" s="721" t="s">
        <v>1092</v>
      </c>
      <c r="M567" s="514">
        <v>43504</v>
      </c>
    </row>
    <row r="568" spans="1:13" x14ac:dyDescent="0.25">
      <c r="A568" s="477">
        <v>8</v>
      </c>
      <c r="B568" s="492" t="str">
        <f>VLOOKUP(A568,'Hiperlinks - refugo'!$B$11:$C$29,2,0)</f>
        <v>PIU Pacaembu</v>
      </c>
      <c r="D568" s="481">
        <v>8</v>
      </c>
      <c r="E568" s="489" t="str">
        <f>VLOOKUP(D568,'Hiperlinks - refugo'!$B$34:$C$47,2,0)</f>
        <v>Implantação</v>
      </c>
      <c r="H568" s="494" t="s">
        <v>1970</v>
      </c>
      <c r="I568" s="1076" t="s">
        <v>1969</v>
      </c>
      <c r="J568" s="496">
        <v>7</v>
      </c>
      <c r="K568" s="493" t="s">
        <v>1014</v>
      </c>
      <c r="L568" s="721" t="s">
        <v>1092</v>
      </c>
      <c r="M568" s="514">
        <v>43504</v>
      </c>
    </row>
    <row r="569" spans="1:13" x14ac:dyDescent="0.25">
      <c r="A569" s="475">
        <v>2</v>
      </c>
      <c r="B569" s="489" t="str">
        <f>VLOOKUP(A569,'Hiperlinks - refugo'!$B$11:$C$29,2,0)</f>
        <v>PIU Vila Leopoldina</v>
      </c>
      <c r="C569" s="480"/>
      <c r="D569" s="480">
        <v>5</v>
      </c>
      <c r="E569" s="489" t="str">
        <f>VLOOKUP(D569,'Hiperlinks - refugo'!$B$34:$C$47,2,0)</f>
        <v>Discussão Pública</v>
      </c>
      <c r="H569" s="494" t="s">
        <v>2000</v>
      </c>
      <c r="I569" s="1076" t="s">
        <v>1977</v>
      </c>
      <c r="J569" s="496">
        <v>2</v>
      </c>
      <c r="K569" s="492" t="str">
        <f>VLOOKUP(J569,'Hiperlinks - refugo'!$B$2:$C$9,2,0)</f>
        <v>Consulta Caderno</v>
      </c>
      <c r="L569" s="721" t="s">
        <v>1157</v>
      </c>
      <c r="M569" s="514">
        <v>43507</v>
      </c>
    </row>
    <row r="570" spans="1:13" x14ac:dyDescent="0.25">
      <c r="A570" s="475">
        <v>2</v>
      </c>
      <c r="B570" s="489" t="str">
        <f>VLOOKUP(A570,'Hiperlinks - refugo'!$B$11:$C$29,2,0)</f>
        <v>PIU Vila Leopoldina</v>
      </c>
      <c r="C570" s="480"/>
      <c r="D570" s="480">
        <v>5</v>
      </c>
      <c r="E570" s="489" t="str">
        <f>VLOOKUP(D570,'Hiperlinks - refugo'!$B$34:$C$47,2,0)</f>
        <v>Discussão Pública</v>
      </c>
      <c r="H570" s="494" t="s">
        <v>1978</v>
      </c>
      <c r="I570" s="1076" t="s">
        <v>1979</v>
      </c>
      <c r="J570" s="496">
        <v>2</v>
      </c>
      <c r="K570" s="492" t="str">
        <f>VLOOKUP(J570,'Hiperlinks - refugo'!$B$2:$C$9,2,0)</f>
        <v>Consulta Caderno</v>
      </c>
      <c r="L570" s="721" t="s">
        <v>1157</v>
      </c>
      <c r="M570" s="514">
        <v>43507</v>
      </c>
    </row>
    <row r="571" spans="1:13" x14ac:dyDescent="0.25">
      <c r="A571" s="477">
        <v>11</v>
      </c>
      <c r="B571" s="492" t="str">
        <f>IFERROR(VLOOKUP(A571,'Hiperlinks - refugo'!$B$11:$C$32,2,0),"")</f>
        <v>PIU Setor Central</v>
      </c>
      <c r="D571" s="481">
        <v>3</v>
      </c>
      <c r="E571" s="489" t="str">
        <f>IFERROR(VLOOKUP(D571,'Hiperlinks - refugo'!$B$34:$C$51,2,0),"")</f>
        <v>Avaliação SMUL</v>
      </c>
      <c r="H571" s="494" t="s">
        <v>1985</v>
      </c>
      <c r="I571" s="1076" t="s">
        <v>1980</v>
      </c>
      <c r="L571" s="721" t="s">
        <v>1188</v>
      </c>
      <c r="M571" s="514">
        <v>43149</v>
      </c>
    </row>
    <row r="572" spans="1:13" x14ac:dyDescent="0.25">
      <c r="A572" s="477">
        <v>11</v>
      </c>
      <c r="B572" s="492" t="str">
        <f>IFERROR(VLOOKUP(A572,'Hiperlinks - refugo'!$B$11:$C$32,2,0),"")</f>
        <v>PIU Setor Central</v>
      </c>
      <c r="D572" s="481">
        <v>3</v>
      </c>
      <c r="E572" s="489" t="str">
        <f>IFERROR(VLOOKUP(D572,'Hiperlinks - refugo'!$B$34:$C$51,2,0),"")</f>
        <v>Avaliação SMUL</v>
      </c>
      <c r="H572" s="494" t="s">
        <v>1982</v>
      </c>
      <c r="I572" s="1076" t="s">
        <v>1981</v>
      </c>
      <c r="L572" s="721" t="s">
        <v>1188</v>
      </c>
      <c r="M572" s="514">
        <v>43149</v>
      </c>
    </row>
    <row r="573" spans="1:13" x14ac:dyDescent="0.25">
      <c r="A573" s="477">
        <v>11</v>
      </c>
      <c r="B573" s="492" t="str">
        <f>IFERROR(VLOOKUP(A573,'Hiperlinks - refugo'!$B$11:$C$32,2,0),"")</f>
        <v>PIU Setor Central</v>
      </c>
      <c r="D573" s="481">
        <v>3</v>
      </c>
      <c r="E573" s="489" t="str">
        <f>IFERROR(VLOOKUP(D573,'Hiperlinks - refugo'!$B$34:$C$51,2,0),"")</f>
        <v>Avaliação SMUL</v>
      </c>
      <c r="H573" s="494" t="s">
        <v>1984</v>
      </c>
      <c r="I573" s="1076" t="s">
        <v>1983</v>
      </c>
      <c r="L573" s="721" t="s">
        <v>1188</v>
      </c>
      <c r="M573" s="514">
        <v>43149</v>
      </c>
    </row>
    <row r="574" spans="1:13" x14ac:dyDescent="0.25">
      <c r="A574" s="477">
        <v>2</v>
      </c>
      <c r="B574" s="492" t="str">
        <f>IFERROR(VLOOKUP(A574,'Hiperlinks - refugo'!$B$11:$C$32,2,0),"")</f>
        <v>PIU Vila Leopoldina</v>
      </c>
      <c r="D574" s="481">
        <v>5</v>
      </c>
      <c r="E574" s="489" t="str">
        <f>IFERROR(VLOOKUP(D574,'Hiperlinks - refugo'!$B$34:$C$51,2,0),"")</f>
        <v>Discussão Pública</v>
      </c>
      <c r="H574" s="494" t="s">
        <v>1990</v>
      </c>
      <c r="I574" s="1076" t="s">
        <v>1986</v>
      </c>
      <c r="J574" s="496">
        <v>4</v>
      </c>
      <c r="K574" s="492" t="str">
        <f>VLOOKUP(J574,'Hiperlinks - refugo'!$B$2:$C$9,2,0)</f>
        <v>Audiência Pública</v>
      </c>
      <c r="L574" s="721" t="s">
        <v>1157</v>
      </c>
      <c r="M574" s="514">
        <v>43532</v>
      </c>
    </row>
    <row r="575" spans="1:13" x14ac:dyDescent="0.25">
      <c r="A575" s="477">
        <v>2</v>
      </c>
      <c r="B575" s="492" t="str">
        <f>IFERROR(VLOOKUP(A575,'Hiperlinks - refugo'!$B$11:$C$32,2,0),"")</f>
        <v>PIU Vila Leopoldina</v>
      </c>
      <c r="D575" s="481">
        <v>5</v>
      </c>
      <c r="E575" s="489" t="str">
        <f>IFERROR(VLOOKUP(D575,'Hiperlinks - refugo'!$B$34:$C$51,2,0),"")</f>
        <v>Discussão Pública</v>
      </c>
      <c r="H575" s="494" t="s">
        <v>1988</v>
      </c>
      <c r="I575" s="1076" t="s">
        <v>1987</v>
      </c>
      <c r="J575" s="496">
        <v>5</v>
      </c>
      <c r="K575" s="492" t="str">
        <f>VLOOKUP(J575,'Hiperlinks - refugo'!$B$2:$C$9,2,0)</f>
        <v>Reuniões Bilateriais</v>
      </c>
      <c r="L575" s="721" t="s">
        <v>1157</v>
      </c>
      <c r="M575" s="514">
        <v>43532</v>
      </c>
    </row>
    <row r="576" spans="1:13" x14ac:dyDescent="0.25">
      <c r="A576" s="477">
        <v>2</v>
      </c>
      <c r="B576" s="492" t="str">
        <f>IFERROR(VLOOKUP(A576,'Hiperlinks - refugo'!$B$11:$C$32,2,0),"")</f>
        <v>PIU Vila Leopoldina</v>
      </c>
      <c r="D576" s="481">
        <v>5</v>
      </c>
      <c r="E576" s="489" t="str">
        <f>IFERROR(VLOOKUP(D576,'Hiperlinks - refugo'!$B$34:$C$51,2,0),"")</f>
        <v>Discussão Pública</v>
      </c>
      <c r="H576" s="494" t="s">
        <v>1990</v>
      </c>
      <c r="I576" s="1076" t="s">
        <v>1989</v>
      </c>
      <c r="J576" s="496">
        <v>4</v>
      </c>
      <c r="K576" s="492" t="str">
        <f>VLOOKUP(J576,'Hiperlinks - refugo'!$B$2:$C$9,2,0)</f>
        <v>Audiência Pública</v>
      </c>
      <c r="L576" s="721" t="s">
        <v>1157</v>
      </c>
      <c r="M576" s="514">
        <v>43532</v>
      </c>
    </row>
    <row r="577" spans="1:13" x14ac:dyDescent="0.25">
      <c r="A577" s="485">
        <v>19</v>
      </c>
      <c r="B577" s="492" t="str">
        <f>VLOOKUP(A577,'Hiperlinks - refugo'!$B$11:$C$29,2,0)</f>
        <v>PIU Terminal Princesa Isabel</v>
      </c>
      <c r="C577" s="486"/>
      <c r="D577" s="486">
        <v>8</v>
      </c>
      <c r="E577" s="489" t="str">
        <f>VLOOKUP(D577,'Hiperlinks - refugo'!$B$34:$C$47,2,0)</f>
        <v>Implantação</v>
      </c>
      <c r="H577" s="1024" t="s">
        <v>1991</v>
      </c>
      <c r="I577" s="1076" t="s">
        <v>1992</v>
      </c>
      <c r="J577" s="488">
        <v>6</v>
      </c>
      <c r="K577" s="493" t="str">
        <f>VLOOKUP(J577,'Hiperlinks - refugo'!$B$2:$C$9,2,0)</f>
        <v>Outros</v>
      </c>
      <c r="L577" s="724" t="s">
        <v>1188</v>
      </c>
      <c r="M577" s="514">
        <v>43535</v>
      </c>
    </row>
    <row r="578" spans="1:13" x14ac:dyDescent="0.25">
      <c r="A578" s="477">
        <v>7</v>
      </c>
      <c r="B578" s="492" t="str">
        <f>VLOOKUP(A578,'Hiperlinks - refugo'!$B$11:$C$29,2,0)</f>
        <v>PIU Anhembi</v>
      </c>
      <c r="D578" s="481">
        <v>8</v>
      </c>
      <c r="E578" s="489" t="str">
        <f>VLOOKUP(D578,'Hiperlinks - refugo'!$B$34:$C$47,2,0)</f>
        <v>Implantação</v>
      </c>
      <c r="H578" s="494" t="s">
        <v>1993</v>
      </c>
      <c r="I578" s="1087" t="s">
        <v>1994</v>
      </c>
      <c r="J578" s="496">
        <v>8</v>
      </c>
      <c r="K578" s="493" t="s">
        <v>1014</v>
      </c>
      <c r="L578" s="721" t="s">
        <v>1188</v>
      </c>
      <c r="M578" s="514">
        <v>43535</v>
      </c>
    </row>
    <row r="579" spans="1:13" x14ac:dyDescent="0.25">
      <c r="A579" s="477">
        <v>4</v>
      </c>
      <c r="B579" s="492" t="str">
        <f>VLOOKUP(A579,'Hiperlinks - refugo'!$B$11:$C$29,2,0)</f>
        <v>PIU NESP</v>
      </c>
      <c r="D579" s="481">
        <v>8</v>
      </c>
      <c r="E579" s="489" t="str">
        <f>VLOOKUP(D579,'Hiperlinks - refugo'!$B$34:$C$47,2,0)</f>
        <v>Implantação</v>
      </c>
      <c r="H579" s="494" t="s">
        <v>1996</v>
      </c>
      <c r="I579" s="1076" t="s">
        <v>1995</v>
      </c>
      <c r="J579" s="496">
        <v>8</v>
      </c>
      <c r="K579" s="493" t="s">
        <v>1014</v>
      </c>
      <c r="L579" s="721" t="s">
        <v>1188</v>
      </c>
      <c r="M579" s="514">
        <v>43535</v>
      </c>
    </row>
    <row r="580" spans="1:13" x14ac:dyDescent="0.25">
      <c r="A580" s="477">
        <v>4</v>
      </c>
      <c r="B580" s="492" t="str">
        <f>VLOOKUP(A580,'Hiperlinks - refugo'!$B$11:$C$29,2,0)</f>
        <v>PIU NESP</v>
      </c>
      <c r="D580" s="481">
        <v>8</v>
      </c>
      <c r="E580" s="489" t="str">
        <f>VLOOKUP(D580,'Hiperlinks - refugo'!$B$34:$C$47,2,0)</f>
        <v>Implantação</v>
      </c>
      <c r="H580" s="494" t="s">
        <v>1998</v>
      </c>
      <c r="I580" s="1076" t="s">
        <v>1997</v>
      </c>
      <c r="J580" s="496">
        <v>8</v>
      </c>
      <c r="K580" s="493" t="s">
        <v>1014</v>
      </c>
      <c r="L580" s="721" t="s">
        <v>1188</v>
      </c>
      <c r="M580" s="514">
        <v>43535</v>
      </c>
    </row>
    <row r="581" spans="1:13" x14ac:dyDescent="0.25">
      <c r="A581" s="477">
        <v>2</v>
      </c>
      <c r="B581" s="492" t="str">
        <f>IFERROR(VLOOKUP(A581,'Hiperlinks - refugo'!$B$11:$C$32,2,0),"")</f>
        <v>PIU Vila Leopoldina</v>
      </c>
      <c r="D581" s="481">
        <v>5</v>
      </c>
      <c r="E581" s="489" t="str">
        <f>IFERROR(VLOOKUP(D581,'Hiperlinks - refugo'!$B$34:$C$51,2,0),"")</f>
        <v>Discussão Pública</v>
      </c>
      <c r="H581" s="494" t="s">
        <v>2001</v>
      </c>
      <c r="I581" s="1076" t="s">
        <v>1999</v>
      </c>
      <c r="J581" s="496">
        <v>3</v>
      </c>
      <c r="K581" s="492" t="str">
        <f>VLOOKUP(J581,'Hiperlinks - refugo'!$B$2:$C$9,2,0)</f>
        <v>Consulta Minuta</v>
      </c>
      <c r="L581" s="721" t="s">
        <v>1157</v>
      </c>
      <c r="M581" s="514">
        <v>43538</v>
      </c>
    </row>
    <row r="582" spans="1:13" x14ac:dyDescent="0.25">
      <c r="A582" s="477">
        <v>2</v>
      </c>
      <c r="B582" s="492" t="str">
        <f>IFERROR(VLOOKUP(A582,'Hiperlinks - refugo'!$B$11:$C$32,2,0),"")</f>
        <v>PIU Vila Leopoldina</v>
      </c>
      <c r="D582" s="481">
        <v>5</v>
      </c>
      <c r="E582" s="489" t="str">
        <f>IFERROR(VLOOKUP(D582,'Hiperlinks - refugo'!$B$34:$C$51,2,0),"")</f>
        <v>Discussão Pública</v>
      </c>
      <c r="H582" s="494" t="s">
        <v>2002</v>
      </c>
      <c r="I582" s="1076" t="s">
        <v>2005</v>
      </c>
      <c r="J582" s="496">
        <v>4</v>
      </c>
      <c r="K582" s="492" t="str">
        <f>VLOOKUP(J582,'Hiperlinks - refugo'!$B$2:$C$9,2,0)</f>
        <v>Audiência Pública</v>
      </c>
      <c r="L582" s="721" t="s">
        <v>1157</v>
      </c>
      <c r="M582" s="514">
        <v>43544</v>
      </c>
    </row>
    <row r="583" spans="1:13" x14ac:dyDescent="0.25">
      <c r="A583" s="477">
        <v>2</v>
      </c>
      <c r="B583" s="492" t="str">
        <f>IFERROR(VLOOKUP(A583,'Hiperlinks - refugo'!$B$11:$C$32,2,0),"")</f>
        <v>PIU Vila Leopoldina</v>
      </c>
      <c r="D583" s="481">
        <v>5</v>
      </c>
      <c r="E583" s="489" t="str">
        <f>IFERROR(VLOOKUP(D583,'Hiperlinks - refugo'!$B$34:$C$51,2,0),"")</f>
        <v>Discussão Pública</v>
      </c>
      <c r="H583" s="494" t="s">
        <v>2003</v>
      </c>
      <c r="I583" s="1076" t="s">
        <v>2004</v>
      </c>
      <c r="J583" s="496">
        <v>4</v>
      </c>
      <c r="K583" s="492" t="str">
        <f>VLOOKUP(J583,'Hiperlinks - refugo'!$B$2:$C$9,2,0)</f>
        <v>Audiência Pública</v>
      </c>
      <c r="L583" s="721" t="s">
        <v>1157</v>
      </c>
      <c r="M583" s="514">
        <v>43544</v>
      </c>
    </row>
    <row r="584" spans="1:13" x14ac:dyDescent="0.25">
      <c r="A584" s="477">
        <v>2</v>
      </c>
      <c r="B584" s="492" t="str">
        <f>IFERROR(VLOOKUP(A584,'Hiperlinks - refugo'!$B$11:$C$32,2,0),"")</f>
        <v>PIU Vila Leopoldina</v>
      </c>
      <c r="D584" s="481">
        <v>5</v>
      </c>
      <c r="E584" s="489" t="str">
        <f>IFERROR(VLOOKUP(D584,'Hiperlinks - refugo'!$B$34:$C$51,2,0),"")</f>
        <v>Discussão Pública</v>
      </c>
      <c r="H584" s="494" t="s">
        <v>2006</v>
      </c>
      <c r="I584" s="1074" t="s">
        <v>2007</v>
      </c>
      <c r="J584" s="496">
        <v>3</v>
      </c>
      <c r="K584" s="492" t="str">
        <f>VLOOKUP(J584,'Hiperlinks - refugo'!$B$2:$C$9,2,0)</f>
        <v>Consulta Minuta</v>
      </c>
      <c r="L584" s="721" t="s">
        <v>1157</v>
      </c>
      <c r="M584" s="514">
        <v>43544</v>
      </c>
    </row>
    <row r="585" spans="1:13" x14ac:dyDescent="0.25">
      <c r="A585" s="477">
        <v>5</v>
      </c>
      <c r="B585" s="492" t="str">
        <f>IFERROR(VLOOKUP(A585,'Hiperlinks - refugo'!$B$11:$C$32,2,0),"")</f>
        <v>PIU Arco Jurubatuba</v>
      </c>
      <c r="D585" s="481">
        <v>7</v>
      </c>
      <c r="E585" s="489" t="str">
        <f>IFERROR(VLOOKUP(D585,'Hiperlinks - refugo'!$B$34:$C$51,2,0),"")</f>
        <v>Encaminhamento Jurídico</v>
      </c>
      <c r="H585" s="494" t="s">
        <v>2009</v>
      </c>
      <c r="I585" s="1024" t="s">
        <v>2008</v>
      </c>
      <c r="J585" s="496">
        <v>7</v>
      </c>
      <c r="K585" s="492" t="str">
        <f>VLOOKUP(J585,'Hiperlinks - refugo'!$B$2:$C$9,2,0)</f>
        <v>Projeto Final</v>
      </c>
      <c r="L585" s="721" t="s">
        <v>2010</v>
      </c>
      <c r="M585" s="514">
        <v>43564</v>
      </c>
    </row>
    <row r="586" spans="1:13" x14ac:dyDescent="0.25">
      <c r="A586" s="477">
        <v>19</v>
      </c>
      <c r="B586" s="492" t="str">
        <f>IFERROR(VLOOKUP(A586,'Hiperlinks - refugo'!$B$11:$C$32,2,0),"")</f>
        <v>PIU Terminal Princesa Isabel</v>
      </c>
      <c r="D586" s="481">
        <v>8</v>
      </c>
      <c r="E586" s="489" t="str">
        <f>VLOOKUP(D586,'Hiperlinks - refugo'!$B$34:$C$47,2,0)</f>
        <v>Implantação</v>
      </c>
      <c r="H586" s="494" t="s">
        <v>2012</v>
      </c>
      <c r="I586" s="1024" t="s">
        <v>2011</v>
      </c>
      <c r="J586" s="496">
        <v>8</v>
      </c>
      <c r="K586" s="493" t="s">
        <v>1014</v>
      </c>
      <c r="L586" s="721" t="s">
        <v>2013</v>
      </c>
      <c r="M586" s="514">
        <v>43570</v>
      </c>
    </row>
    <row r="587" spans="1:13" x14ac:dyDescent="0.25">
      <c r="A587" s="477">
        <v>12</v>
      </c>
      <c r="B587" s="492" t="str">
        <f>IFERROR(VLOOKUP(A587,'Hiperlinks - refugo'!$B$11:$C$32,2,0),"")</f>
        <v>PIU Arco Pinheiros</v>
      </c>
      <c r="D587" s="481">
        <v>3</v>
      </c>
      <c r="E587" s="489" t="str">
        <f>IFERROR(VLOOKUP(D587,'Hiperlinks - refugo'!$B$34:$C$51,2,0),"")</f>
        <v>Avaliação SMUL</v>
      </c>
      <c r="H587" s="494" t="s">
        <v>2016</v>
      </c>
      <c r="I587" s="1024" t="s">
        <v>2014</v>
      </c>
      <c r="J587" s="496">
        <v>1</v>
      </c>
      <c r="K587" s="498" t="str">
        <f>VLOOKUP(J587,'Hiperlinks - refugo'!$B$2:$C$9,2,0)</f>
        <v>Consulta Instâncias</v>
      </c>
      <c r="L587" s="721" t="s">
        <v>1188</v>
      </c>
      <c r="M587" s="514">
        <v>43570</v>
      </c>
    </row>
    <row r="588" spans="1:13" x14ac:dyDescent="0.25">
      <c r="A588" s="477">
        <v>19</v>
      </c>
      <c r="B588" s="492" t="str">
        <f>IFERROR(VLOOKUP(A588,'Hiperlinks - refugo'!$B$11:$C$32,2,0),"")</f>
        <v>PIU Terminal Princesa Isabel</v>
      </c>
      <c r="D588" s="481">
        <v>8</v>
      </c>
      <c r="E588" s="489" t="str">
        <f>VLOOKUP(D588,'Hiperlinks - refugo'!$B$34:$C$47,2,0)</f>
        <v>Implantação</v>
      </c>
      <c r="H588" s="494" t="s">
        <v>2012</v>
      </c>
      <c r="I588" s="1024"/>
      <c r="J588" s="496">
        <v>8</v>
      </c>
      <c r="K588" s="493" t="s">
        <v>1014</v>
      </c>
      <c r="L588" s="721" t="s">
        <v>2013</v>
      </c>
      <c r="M588" s="514">
        <v>43570</v>
      </c>
    </row>
    <row r="589" spans="1:13" x14ac:dyDescent="0.25">
      <c r="A589" s="477">
        <v>12</v>
      </c>
      <c r="B589" s="492" t="str">
        <f>IFERROR(VLOOKUP(A589,'Hiperlinks - refugo'!$B$11:$C$32,2,0),"")</f>
        <v>PIU Arco Pinheiros</v>
      </c>
      <c r="D589" s="481">
        <v>3</v>
      </c>
      <c r="E589" s="489" t="str">
        <f>IFERROR(VLOOKUP(D589,'Hiperlinks - refugo'!$B$34:$C$51,2,0),"")</f>
        <v>Avaliação SMUL</v>
      </c>
      <c r="H589" s="494" t="s">
        <v>2019</v>
      </c>
      <c r="I589" s="1024" t="s">
        <v>2015</v>
      </c>
      <c r="J589" s="496">
        <v>1</v>
      </c>
      <c r="K589" s="498" t="str">
        <f>VLOOKUP(J589,'Hiperlinks - refugo'!$B$2:$C$9,2,0)</f>
        <v>Consulta Instâncias</v>
      </c>
      <c r="L589" s="721" t="s">
        <v>1188</v>
      </c>
      <c r="M589" s="514">
        <v>43570</v>
      </c>
    </row>
    <row r="590" spans="1:13" x14ac:dyDescent="0.25">
      <c r="A590" s="477">
        <v>12</v>
      </c>
      <c r="B590" s="492" t="str">
        <f>IFERROR(VLOOKUP(A590,'Hiperlinks - refugo'!$B$11:$C$32,2,0),"")</f>
        <v>PIU Arco Pinheiros</v>
      </c>
      <c r="D590" s="481">
        <v>3</v>
      </c>
      <c r="E590" s="489" t="str">
        <f>IFERROR(VLOOKUP(D590,'Hiperlinks - refugo'!$B$34:$C$51,2,0),"")</f>
        <v>Avaliação SMUL</v>
      </c>
      <c r="H590" s="494" t="s">
        <v>2020</v>
      </c>
      <c r="I590" s="1024" t="s">
        <v>2017</v>
      </c>
      <c r="J590" s="496">
        <v>1</v>
      </c>
      <c r="K590" s="498" t="str">
        <f>VLOOKUP(J590,'Hiperlinks - refugo'!$B$2:$C$9,2,0)</f>
        <v>Consulta Instâncias</v>
      </c>
      <c r="L590" s="721" t="s">
        <v>1188</v>
      </c>
      <c r="M590" s="514">
        <v>43570</v>
      </c>
    </row>
    <row r="591" spans="1:13" x14ac:dyDescent="0.25">
      <c r="A591" s="477">
        <v>12</v>
      </c>
      <c r="B591" s="492" t="str">
        <f>IFERROR(VLOOKUP(A591,'Hiperlinks - refugo'!$B$11:$C$32,2,0),"")</f>
        <v>PIU Arco Pinheiros</v>
      </c>
      <c r="D591" s="481">
        <v>3</v>
      </c>
      <c r="E591" s="489" t="str">
        <f>IFERROR(VLOOKUP(D591,'Hiperlinks - refugo'!$B$34:$C$51,2,0),"")</f>
        <v>Avaliação SMUL</v>
      </c>
      <c r="H591" s="494" t="s">
        <v>2021</v>
      </c>
      <c r="I591" s="1024" t="s">
        <v>2018</v>
      </c>
      <c r="J591" s="496">
        <v>1</v>
      </c>
      <c r="K591" s="498" t="str">
        <f>VLOOKUP(J591,'Hiperlinks - refugo'!$B$2:$C$9,2,0)</f>
        <v>Consulta Instâncias</v>
      </c>
      <c r="L591" s="721" t="s">
        <v>1188</v>
      </c>
      <c r="M591" s="514">
        <v>43570</v>
      </c>
    </row>
    <row r="592" spans="1:13" x14ac:dyDescent="0.25">
      <c r="A592" s="477">
        <v>12</v>
      </c>
      <c r="B592" s="492" t="str">
        <f>IFERROR(VLOOKUP(A592,'Hiperlinks - refugo'!$B$11:$C$32,2,0),"")</f>
        <v>PIU Arco Pinheiros</v>
      </c>
      <c r="D592" s="481">
        <v>5</v>
      </c>
      <c r="E592" s="489" t="str">
        <f>IFERROR(VLOOKUP(D592,'Hiperlinks - refugo'!$B$34:$C$51,2,0),"")</f>
        <v>Discussão Pública</v>
      </c>
      <c r="H592" s="494" t="s">
        <v>1624</v>
      </c>
      <c r="I592" s="1024" t="s">
        <v>2022</v>
      </c>
      <c r="J592" s="496">
        <v>2</v>
      </c>
      <c r="K592" s="492" t="str">
        <f>VLOOKUP(J592,'Hiperlinks - refugo'!$B$2:$C$9,2,0)</f>
        <v>Consulta Caderno</v>
      </c>
      <c r="L592" s="721" t="s">
        <v>1157</v>
      </c>
      <c r="M592" s="514">
        <v>43577</v>
      </c>
    </row>
    <row r="593" spans="1:31" s="93" customFormat="1" x14ac:dyDescent="0.25">
      <c r="A593" s="1100">
        <v>12</v>
      </c>
      <c r="B593" s="1101" t="str">
        <f>IFERROR(VLOOKUP(A593,'Hiperlinks - refugo'!$B$11:$C$32,2,0),"")</f>
        <v>PIU Arco Pinheiros</v>
      </c>
      <c r="C593" s="222"/>
      <c r="D593" s="222">
        <v>5</v>
      </c>
      <c r="E593" s="1102" t="str">
        <f>IFERROR(VLOOKUP(D593,'Hiperlinks - refugo'!$B$34:$C$51,2,0),"")</f>
        <v>Discussão Pública</v>
      </c>
      <c r="F593" s="222"/>
      <c r="G593" s="222"/>
      <c r="H593" s="1103" t="s">
        <v>2023</v>
      </c>
      <c r="I593" s="1104" t="s">
        <v>2024</v>
      </c>
      <c r="J593" s="1105">
        <v>2</v>
      </c>
      <c r="K593" s="1101" t="str">
        <f>VLOOKUP(J593,'Hiperlinks - refugo'!$B$2:$C$9,2,0)</f>
        <v>Consulta Caderno</v>
      </c>
      <c r="L593" s="107" t="s">
        <v>1157</v>
      </c>
      <c r="M593" s="1106">
        <v>43577</v>
      </c>
      <c r="N593" s="1107"/>
      <c r="O593" s="1107"/>
      <c r="P593" s="1107"/>
      <c r="Q593" s="1107"/>
      <c r="R593" s="1107"/>
      <c r="S593" s="1107"/>
      <c r="T593" s="1107"/>
      <c r="U593" s="1107"/>
      <c r="V593" s="1107"/>
      <c r="W593" s="1107"/>
      <c r="X593" s="1107"/>
      <c r="Y593" s="1107"/>
      <c r="Z593" s="1107"/>
      <c r="AA593" s="1107"/>
      <c r="AB593" s="1107"/>
      <c r="AC593" s="1107"/>
      <c r="AD593" s="1107"/>
      <c r="AE593" s="1107"/>
    </row>
    <row r="594" spans="1:31" x14ac:dyDescent="0.25">
      <c r="A594" s="477">
        <v>20</v>
      </c>
      <c r="B594" s="492" t="str">
        <f>IFERROR(VLOOKUP(A594,'Hiperlinks - refugo'!$B$11:$C$32,2,0),"")</f>
        <v>Minhocão</v>
      </c>
      <c r="D594" s="481">
        <v>1</v>
      </c>
      <c r="E594" s="489" t="str">
        <f>IFERROR(VLOOKUP(D594,'Hiperlinks - refugo'!$B$34:$C$51,2,0),"")</f>
        <v>Proposição</v>
      </c>
      <c r="H594" s="494" t="s">
        <v>2026</v>
      </c>
      <c r="I594" s="1024" t="s">
        <v>2025</v>
      </c>
      <c r="J594" s="496">
        <v>1</v>
      </c>
      <c r="K594" s="498" t="str">
        <f>VLOOKUP(J594,'Hiperlinks - refugo'!$B$2:$C$9,2,0)</f>
        <v>Consulta Instâncias</v>
      </c>
      <c r="L594" s="721" t="s">
        <v>1188</v>
      </c>
      <c r="M594" s="514">
        <v>43578</v>
      </c>
    </row>
    <row r="595" spans="1:31" x14ac:dyDescent="0.25">
      <c r="A595" s="477">
        <v>20</v>
      </c>
      <c r="B595" s="492" t="str">
        <f>IFERROR(VLOOKUP(A595,'Hiperlinks - refugo'!$B$11:$C$32,2,0),"")</f>
        <v>Minhocão</v>
      </c>
      <c r="D595" s="481">
        <v>200</v>
      </c>
      <c r="E595" s="489" t="str">
        <f>IFERROR(VLOOKUP(D595,'Hiperlinks - refugo'!$B$34:$C$51,2,0),"")</f>
        <v>Processo Administrativo</v>
      </c>
      <c r="H595" s="494" t="s">
        <v>2028</v>
      </c>
      <c r="I595" s="1024" t="s">
        <v>2027</v>
      </c>
      <c r="M595" s="514">
        <v>43578</v>
      </c>
    </row>
    <row r="596" spans="1:31" x14ac:dyDescent="0.25">
      <c r="A596" s="477">
        <v>20</v>
      </c>
      <c r="B596" s="492" t="str">
        <f>IFERROR(VLOOKUP(A596,'Hiperlinks - refugo'!$B$11:$C$32,2,0),"")</f>
        <v>Minhocão</v>
      </c>
      <c r="D596" s="481">
        <v>1</v>
      </c>
      <c r="E596" s="489" t="str">
        <f>IFERROR(VLOOKUP(D596,'Hiperlinks - refugo'!$B$34:$C$51,2,0),"")</f>
        <v>Proposição</v>
      </c>
      <c r="H596" s="494" t="s">
        <v>1978</v>
      </c>
      <c r="I596" s="1024" t="s">
        <v>2030</v>
      </c>
      <c r="J596" s="496">
        <v>1</v>
      </c>
      <c r="K596" s="498" t="str">
        <f>VLOOKUP(J596,'Hiperlinks - refugo'!$B$2:$C$9,2,0)</f>
        <v>Consulta Instâncias</v>
      </c>
      <c r="L596" s="721" t="s">
        <v>1188</v>
      </c>
      <c r="M596" s="514">
        <v>43578</v>
      </c>
    </row>
    <row r="597" spans="1:31" x14ac:dyDescent="0.25">
      <c r="A597" s="477">
        <v>2</v>
      </c>
      <c r="B597" s="492" t="str">
        <f>IFERROR(VLOOKUP(A597,'Hiperlinks - refugo'!$B$11:$C$32,2,0),"")</f>
        <v>PIU Vila Leopoldina</v>
      </c>
      <c r="D597" s="481">
        <v>5</v>
      </c>
      <c r="E597" s="489" t="str">
        <f>IFERROR(VLOOKUP(D597,'Hiperlinks - refugo'!$B$34:$C$51,2,0),"")</f>
        <v>Discussão Pública</v>
      </c>
      <c r="H597" s="494" t="s">
        <v>2031</v>
      </c>
      <c r="I597" s="1076" t="s">
        <v>2007</v>
      </c>
      <c r="J597" s="496">
        <v>2</v>
      </c>
      <c r="K597" s="492" t="str">
        <f>VLOOKUP(J597,'Hiperlinks - refugo'!$B$2:$C$9,2,0)</f>
        <v>Consulta Caderno</v>
      </c>
      <c r="L597" s="721" t="s">
        <v>1157</v>
      </c>
      <c r="M597" s="514">
        <v>43584</v>
      </c>
    </row>
    <row r="598" spans="1:31" x14ac:dyDescent="0.25">
      <c r="A598" s="477">
        <v>2</v>
      </c>
      <c r="B598" s="492" t="str">
        <f>IFERROR(VLOOKUP(A598,'Hiperlinks - refugo'!$B$11:$C$32,2,0),"")</f>
        <v>PIU Vila Leopoldina</v>
      </c>
      <c r="D598" s="481">
        <v>6</v>
      </c>
      <c r="E598" s="489" t="str">
        <f>IFERROR(VLOOKUP(D598,'Hiperlinks - refugo'!$B$34:$C$51,2,0),"")</f>
        <v>Consolidação PIU</v>
      </c>
      <c r="H598" s="494" t="s">
        <v>2033</v>
      </c>
      <c r="I598" s="1024" t="s">
        <v>2035</v>
      </c>
      <c r="J598" s="496">
        <v>2</v>
      </c>
      <c r="K598" s="492" t="str">
        <f>VLOOKUP(J598,'Hiperlinks - refugo'!$B$2:$C$9,2,0)</f>
        <v>Consulta Caderno</v>
      </c>
      <c r="L598" s="721" t="s">
        <v>1157</v>
      </c>
      <c r="M598" s="514">
        <v>43591</v>
      </c>
    </row>
    <row r="599" spans="1:31" x14ac:dyDescent="0.25">
      <c r="A599" s="477">
        <v>2</v>
      </c>
      <c r="B599" s="492" t="str">
        <f>IFERROR(VLOOKUP(A599,'Hiperlinks - refugo'!$B$11:$C$32,2,0),"")</f>
        <v>PIU Vila Leopoldina</v>
      </c>
      <c r="D599" s="481">
        <v>6</v>
      </c>
      <c r="E599" s="489" t="str">
        <f>IFERROR(VLOOKUP(D599,'Hiperlinks - refugo'!$B$34:$C$51,2,0),"")</f>
        <v>Consolidação PIU</v>
      </c>
      <c r="H599" s="494" t="s">
        <v>2032</v>
      </c>
      <c r="I599" s="1024" t="s">
        <v>2036</v>
      </c>
      <c r="J599" s="496">
        <v>2</v>
      </c>
      <c r="K599" s="492" t="str">
        <f>VLOOKUP(J599,'Hiperlinks - refugo'!$B$2:$C$9,2,0)</f>
        <v>Consulta Caderno</v>
      </c>
      <c r="L599" s="721" t="s">
        <v>1157</v>
      </c>
      <c r="M599" s="514">
        <v>43591</v>
      </c>
    </row>
    <row r="600" spans="1:31" x14ac:dyDescent="0.25">
      <c r="A600" s="477">
        <v>2</v>
      </c>
      <c r="B600" s="492" t="str">
        <f>IFERROR(VLOOKUP(A600,'Hiperlinks - refugo'!$B$11:$C$32,2,0),"")</f>
        <v>PIU Vila Leopoldina</v>
      </c>
      <c r="D600" s="481">
        <v>6</v>
      </c>
      <c r="E600" s="489" t="str">
        <f>IFERROR(VLOOKUP(D600,'Hiperlinks - refugo'!$B$34:$C$51,2,0),"")</f>
        <v>Consolidação PIU</v>
      </c>
      <c r="H600" s="494" t="s">
        <v>2034</v>
      </c>
      <c r="I600" s="1024" t="s">
        <v>2037</v>
      </c>
      <c r="J600" s="496">
        <v>2</v>
      </c>
      <c r="K600" s="492" t="str">
        <f>VLOOKUP(J600,'Hiperlinks - refugo'!$B$2:$C$9,2,0)</f>
        <v>Consulta Caderno</v>
      </c>
      <c r="L600" s="721" t="s">
        <v>1157</v>
      </c>
      <c r="M600" s="514">
        <v>43591</v>
      </c>
    </row>
    <row r="601" spans="1:31" x14ac:dyDescent="0.25">
      <c r="A601" s="477">
        <v>11</v>
      </c>
      <c r="B601" s="492" t="str">
        <f>IFERROR(VLOOKUP(A601,'Hiperlinks - refugo'!$B$11:$C$32,2,0),"")</f>
        <v>PIU Setor Central</v>
      </c>
      <c r="D601" s="481">
        <v>5</v>
      </c>
      <c r="E601" s="489" t="str">
        <f>IFERROR(VLOOKUP(D601,'Hiperlinks - refugo'!$B$34:$C$51,2,0),"")</f>
        <v>Discussão Pública</v>
      </c>
      <c r="H601" s="494" t="s">
        <v>2038</v>
      </c>
      <c r="I601" s="1024" t="s">
        <v>2039</v>
      </c>
      <c r="J601" s="496">
        <v>2</v>
      </c>
      <c r="K601" s="492" t="str">
        <f>VLOOKUP(J601,'Hiperlinks - refugo'!$B$2:$C$9,2,0)</f>
        <v>Consulta Caderno</v>
      </c>
      <c r="L601" s="721" t="s">
        <v>1157</v>
      </c>
      <c r="M601" s="514">
        <v>43594</v>
      </c>
    </row>
    <row r="602" spans="1:31" x14ac:dyDescent="0.25">
      <c r="A602" s="477">
        <v>11</v>
      </c>
      <c r="B602" s="492" t="str">
        <f>IFERROR(VLOOKUP(A602,'Hiperlinks - refugo'!$B$11:$C$32,2,0),"")</f>
        <v>PIU Setor Central</v>
      </c>
      <c r="D602" s="481">
        <v>5</v>
      </c>
      <c r="E602" s="489" t="str">
        <f>IFERROR(VLOOKUP(D602,'Hiperlinks - refugo'!$B$34:$C$51,2,0),"")</f>
        <v>Discussão Pública</v>
      </c>
      <c r="H602" s="494" t="s">
        <v>2040</v>
      </c>
      <c r="I602" s="1024" t="s">
        <v>2041</v>
      </c>
      <c r="J602" s="496">
        <v>2</v>
      </c>
      <c r="K602" s="492" t="str">
        <f>VLOOKUP(J602,'Hiperlinks - refugo'!$B$2:$C$9,2,0)</f>
        <v>Consulta Caderno</v>
      </c>
      <c r="L602" s="721" t="s">
        <v>1157</v>
      </c>
      <c r="M602" s="514">
        <v>43594</v>
      </c>
    </row>
    <row r="603" spans="1:31" x14ac:dyDescent="0.25">
      <c r="A603" s="477">
        <v>11</v>
      </c>
      <c r="B603" s="492" t="str">
        <f>IFERROR(VLOOKUP(A603,'Hiperlinks - refugo'!$B$11:$C$32,2,0),"")</f>
        <v>PIU Setor Central</v>
      </c>
      <c r="D603" s="481">
        <v>5</v>
      </c>
      <c r="E603" s="489" t="str">
        <f>IFERROR(VLOOKUP(D603,'Hiperlinks - refugo'!$B$34:$C$51,2,0),"")</f>
        <v>Discussão Pública</v>
      </c>
      <c r="H603" s="1094" t="s">
        <v>2074</v>
      </c>
      <c r="I603" s="1024" t="s">
        <v>2075</v>
      </c>
      <c r="J603" s="496">
        <v>2</v>
      </c>
      <c r="K603" s="492" t="str">
        <f>VLOOKUP(J603,'Hiperlinks - refugo'!$B$2:$C$9,2,0)</f>
        <v>Consulta Caderno</v>
      </c>
      <c r="L603" s="721" t="s">
        <v>1157</v>
      </c>
      <c r="M603" s="514">
        <v>43594</v>
      </c>
    </row>
    <row r="604" spans="1:31" x14ac:dyDescent="0.25">
      <c r="A604" s="477">
        <v>11</v>
      </c>
      <c r="B604" s="492" t="str">
        <f>IFERROR(VLOOKUP(A604,'Hiperlinks - refugo'!$B$11:$C$32,2,0),"")</f>
        <v>PIU Setor Central</v>
      </c>
      <c r="D604" s="481">
        <v>5</v>
      </c>
      <c r="E604" s="489" t="str">
        <f>IFERROR(VLOOKUP(D604,'Hiperlinks - refugo'!$B$34:$C$51,2,0),"")</f>
        <v>Discussão Pública</v>
      </c>
      <c r="H604" s="1094" t="s">
        <v>2102</v>
      </c>
      <c r="I604" s="1024" t="s">
        <v>2042</v>
      </c>
      <c r="J604" s="496">
        <v>2</v>
      </c>
      <c r="K604" s="492" t="str">
        <f>VLOOKUP(J604,'Hiperlinks - refugo'!$B$2:$C$9,2,0)</f>
        <v>Consulta Caderno</v>
      </c>
      <c r="L604" s="721" t="s">
        <v>1157</v>
      </c>
      <c r="M604" s="514">
        <v>43594</v>
      </c>
    </row>
    <row r="605" spans="1:31" x14ac:dyDescent="0.25">
      <c r="A605" s="477">
        <v>11</v>
      </c>
      <c r="B605" s="492" t="str">
        <f>IFERROR(VLOOKUP(A605,'Hiperlinks - refugo'!$B$11:$C$32,2,0),"")</f>
        <v>PIU Setor Central</v>
      </c>
      <c r="D605" s="481">
        <v>5</v>
      </c>
      <c r="E605" s="489" t="str">
        <f>IFERROR(VLOOKUP(D605,'Hiperlinks - refugo'!$B$34:$C$51,2,0),"")</f>
        <v>Discussão Pública</v>
      </c>
      <c r="H605" s="1094" t="s">
        <v>2103</v>
      </c>
      <c r="I605" s="1024" t="s">
        <v>2042</v>
      </c>
      <c r="J605" s="496">
        <v>2</v>
      </c>
      <c r="K605" s="492" t="str">
        <f>VLOOKUP(J605,'Hiperlinks - refugo'!$B$2:$C$9,2,0)</f>
        <v>Consulta Caderno</v>
      </c>
      <c r="L605" s="721" t="s">
        <v>1157</v>
      </c>
      <c r="M605" s="514">
        <v>43594</v>
      </c>
    </row>
    <row r="606" spans="1:31" s="93" customFormat="1" x14ac:dyDescent="0.25">
      <c r="A606" s="1100">
        <v>12</v>
      </c>
      <c r="B606" s="1101" t="str">
        <f>IFERROR(VLOOKUP(A606,'Hiperlinks - refugo'!$B$11:$C$32,2,0),"")</f>
        <v>PIU Arco Pinheiros</v>
      </c>
      <c r="C606" s="222"/>
      <c r="D606" s="222">
        <v>5</v>
      </c>
      <c r="E606" s="1102" t="str">
        <f>IFERROR(VLOOKUP(D606,'Hiperlinks - refugo'!$B$34:$C$51,2,0),"")</f>
        <v>Discussão Pública</v>
      </c>
      <c r="F606" s="222"/>
      <c r="G606" s="222"/>
      <c r="H606" s="1094" t="s">
        <v>2048</v>
      </c>
      <c r="I606" s="1104" t="s">
        <v>2024</v>
      </c>
      <c r="J606" s="1105">
        <v>2</v>
      </c>
      <c r="K606" s="1101" t="str">
        <f>VLOOKUP(J606,'Hiperlinks - refugo'!$B$2:$C$9,2,0)</f>
        <v>Consulta Caderno</v>
      </c>
      <c r="L606" s="107" t="s">
        <v>1157</v>
      </c>
      <c r="M606" s="1106">
        <v>43594</v>
      </c>
      <c r="N606" s="1107"/>
      <c r="O606" s="1107"/>
      <c r="P606" s="1107"/>
      <c r="Q606" s="1107"/>
      <c r="R606" s="1107"/>
      <c r="S606" s="1107"/>
      <c r="T606" s="1107"/>
      <c r="U606" s="1107"/>
      <c r="V606" s="1107"/>
      <c r="W606" s="1107"/>
      <c r="X606" s="1107"/>
      <c r="Y606" s="1107"/>
      <c r="Z606" s="1107"/>
      <c r="AA606" s="1107"/>
      <c r="AB606" s="1107"/>
      <c r="AC606" s="1107"/>
      <c r="AD606" s="1107"/>
      <c r="AE606" s="1107"/>
    </row>
    <row r="607" spans="1:31" s="93" customFormat="1" x14ac:dyDescent="0.25">
      <c r="A607" s="1100">
        <v>12</v>
      </c>
      <c r="B607" s="1101" t="str">
        <f>IFERROR(VLOOKUP(A607,'Hiperlinks - refugo'!$B$11:$C$32,2,0),"")</f>
        <v>PIU Arco Pinheiros</v>
      </c>
      <c r="C607" s="222"/>
      <c r="D607" s="222">
        <v>5</v>
      </c>
      <c r="E607" s="1102" t="str">
        <f>IFERROR(VLOOKUP(D607,'Hiperlinks - refugo'!$B$34:$C$51,2,0),"")</f>
        <v>Discussão Pública</v>
      </c>
      <c r="F607" s="222"/>
      <c r="G607" s="222"/>
      <c r="H607" s="1094" t="s">
        <v>2043</v>
      </c>
      <c r="I607" s="1104" t="s">
        <v>2024</v>
      </c>
      <c r="J607" s="1105">
        <v>2</v>
      </c>
      <c r="K607" s="1101" t="str">
        <f>VLOOKUP(J607,'Hiperlinks - refugo'!$B$2:$C$9,2,0)</f>
        <v>Consulta Caderno</v>
      </c>
      <c r="L607" s="107" t="s">
        <v>1157</v>
      </c>
      <c r="M607" s="1106">
        <v>43594</v>
      </c>
      <c r="N607" s="1107"/>
      <c r="O607" s="1107"/>
      <c r="P607" s="1107"/>
      <c r="Q607" s="1107"/>
      <c r="R607" s="1107"/>
      <c r="S607" s="1107"/>
      <c r="T607" s="1107"/>
      <c r="U607" s="1107"/>
      <c r="V607" s="1107"/>
      <c r="W607" s="1107"/>
      <c r="X607" s="1107"/>
      <c r="Y607" s="1107"/>
      <c r="Z607" s="1107"/>
      <c r="AA607" s="1107"/>
      <c r="AB607" s="1107"/>
      <c r="AC607" s="1107"/>
      <c r="AD607" s="1107"/>
      <c r="AE607" s="1107"/>
    </row>
    <row r="608" spans="1:31" s="93" customFormat="1" x14ac:dyDescent="0.25">
      <c r="A608" s="1100">
        <v>12</v>
      </c>
      <c r="B608" s="1101" t="str">
        <f>IFERROR(VLOOKUP(A608,'Hiperlinks - refugo'!$B$11:$C$32,2,0),"")</f>
        <v>PIU Arco Pinheiros</v>
      </c>
      <c r="C608" s="222"/>
      <c r="D608" s="222">
        <v>5</v>
      </c>
      <c r="E608" s="1102" t="str">
        <f>IFERROR(VLOOKUP(D608,'Hiperlinks - refugo'!$B$34:$C$51,2,0),"")</f>
        <v>Discussão Pública</v>
      </c>
      <c r="F608" s="222"/>
      <c r="G608" s="222"/>
      <c r="H608" s="1094" t="s">
        <v>2044</v>
      </c>
      <c r="I608" s="1104" t="s">
        <v>2024</v>
      </c>
      <c r="J608" s="1105">
        <v>2</v>
      </c>
      <c r="K608" s="1101" t="str">
        <f>VLOOKUP(J608,'Hiperlinks - refugo'!$B$2:$C$9,2,0)</f>
        <v>Consulta Caderno</v>
      </c>
      <c r="L608" s="107" t="s">
        <v>1157</v>
      </c>
      <c r="M608" s="1106">
        <v>43594</v>
      </c>
      <c r="N608" s="1107"/>
      <c r="O608" s="1107"/>
      <c r="P608" s="1107"/>
      <c r="Q608" s="1107"/>
      <c r="R608" s="1107"/>
      <c r="S608" s="1107"/>
      <c r="T608" s="1107"/>
      <c r="U608" s="1107"/>
      <c r="V608" s="1107"/>
      <c r="W608" s="1107"/>
      <c r="X608" s="1107"/>
      <c r="Y608" s="1107"/>
      <c r="Z608" s="1107"/>
      <c r="AA608" s="1107"/>
      <c r="AB608" s="1107"/>
      <c r="AC608" s="1107"/>
      <c r="AD608" s="1107"/>
      <c r="AE608" s="1107"/>
    </row>
    <row r="609" spans="1:31" s="93" customFormat="1" x14ac:dyDescent="0.25">
      <c r="A609" s="1100">
        <v>12</v>
      </c>
      <c r="B609" s="1101" t="str">
        <f>IFERROR(VLOOKUP(A609,'Hiperlinks - refugo'!$B$11:$C$32,2,0),"")</f>
        <v>PIU Arco Pinheiros</v>
      </c>
      <c r="C609" s="222"/>
      <c r="D609" s="222">
        <v>5</v>
      </c>
      <c r="E609" s="1102" t="str">
        <f>IFERROR(VLOOKUP(D609,'Hiperlinks - refugo'!$B$34:$C$51,2,0),"")</f>
        <v>Discussão Pública</v>
      </c>
      <c r="F609" s="222"/>
      <c r="G609" s="222"/>
      <c r="H609" s="1094" t="s">
        <v>2045</v>
      </c>
      <c r="I609" s="1104" t="s">
        <v>2024</v>
      </c>
      <c r="J609" s="1105">
        <v>2</v>
      </c>
      <c r="K609" s="1101" t="str">
        <f>VLOOKUP(J609,'Hiperlinks - refugo'!$B$2:$C$9,2,0)</f>
        <v>Consulta Caderno</v>
      </c>
      <c r="L609" s="107" t="s">
        <v>1157</v>
      </c>
      <c r="M609" s="1106">
        <v>43594</v>
      </c>
      <c r="N609" s="1107"/>
      <c r="O609" s="1107"/>
      <c r="P609" s="1107"/>
      <c r="Q609" s="1107"/>
      <c r="R609" s="1107"/>
      <c r="S609" s="1107"/>
      <c r="T609" s="1107"/>
      <c r="U609" s="1107"/>
      <c r="V609" s="1107"/>
      <c r="W609" s="1107"/>
      <c r="X609" s="1107"/>
      <c r="Y609" s="1107"/>
      <c r="Z609" s="1107"/>
      <c r="AA609" s="1107"/>
      <c r="AB609" s="1107"/>
      <c r="AC609" s="1107"/>
      <c r="AD609" s="1107"/>
      <c r="AE609" s="1107"/>
    </row>
    <row r="610" spans="1:31" s="93" customFormat="1" x14ac:dyDescent="0.25">
      <c r="A610" s="1100">
        <v>12</v>
      </c>
      <c r="B610" s="1101" t="str">
        <f>IFERROR(VLOOKUP(A610,'Hiperlinks - refugo'!$B$11:$C$32,2,0),"")</f>
        <v>PIU Arco Pinheiros</v>
      </c>
      <c r="C610" s="222"/>
      <c r="D610" s="222">
        <v>5</v>
      </c>
      <c r="E610" s="1102" t="str">
        <f>IFERROR(VLOOKUP(D610,'Hiperlinks - refugo'!$B$34:$C$51,2,0),"")</f>
        <v>Discussão Pública</v>
      </c>
      <c r="F610" s="222"/>
      <c r="G610" s="222"/>
      <c r="H610" s="1094" t="s">
        <v>2049</v>
      </c>
      <c r="I610" s="1104" t="s">
        <v>2024</v>
      </c>
      <c r="J610" s="1105">
        <v>2</v>
      </c>
      <c r="K610" s="1101" t="str">
        <f>VLOOKUP(J610,'Hiperlinks - refugo'!$B$2:$C$9,2,0)</f>
        <v>Consulta Caderno</v>
      </c>
      <c r="L610" s="107" t="s">
        <v>1157</v>
      </c>
      <c r="M610" s="1106">
        <v>43594</v>
      </c>
      <c r="N610" s="1107"/>
      <c r="O610" s="1107"/>
      <c r="P610" s="1107"/>
      <c r="Q610" s="1107"/>
      <c r="R610" s="1107"/>
      <c r="S610" s="1107"/>
      <c r="T610" s="1107"/>
      <c r="U610" s="1107"/>
      <c r="V610" s="1107"/>
      <c r="W610" s="1107"/>
      <c r="X610" s="1107"/>
      <c r="Y610" s="1107"/>
      <c r="Z610" s="1107"/>
      <c r="AA610" s="1107"/>
      <c r="AB610" s="1107"/>
      <c r="AC610" s="1107"/>
      <c r="AD610" s="1107"/>
      <c r="AE610" s="1107"/>
    </row>
    <row r="611" spans="1:31" s="93" customFormat="1" x14ac:dyDescent="0.25">
      <c r="A611" s="1100">
        <v>12</v>
      </c>
      <c r="B611" s="1101" t="str">
        <f>IFERROR(VLOOKUP(A611,'Hiperlinks - refugo'!$B$11:$C$32,2,0),"")</f>
        <v>PIU Arco Pinheiros</v>
      </c>
      <c r="C611" s="222"/>
      <c r="D611" s="222">
        <v>5</v>
      </c>
      <c r="E611" s="1102" t="str">
        <f>IFERROR(VLOOKUP(D611,'Hiperlinks - refugo'!$B$34:$C$51,2,0),"")</f>
        <v>Discussão Pública</v>
      </c>
      <c r="F611" s="222"/>
      <c r="G611" s="222"/>
      <c r="H611" s="1094" t="s">
        <v>2046</v>
      </c>
      <c r="I611" s="1104" t="s">
        <v>2024</v>
      </c>
      <c r="J611" s="1105">
        <v>2</v>
      </c>
      <c r="K611" s="1101" t="str">
        <f>VLOOKUP(J611,'Hiperlinks - refugo'!$B$2:$C$9,2,0)</f>
        <v>Consulta Caderno</v>
      </c>
      <c r="L611" s="107" t="s">
        <v>1157</v>
      </c>
      <c r="M611" s="1106">
        <v>43594</v>
      </c>
      <c r="N611" s="1107"/>
      <c r="O611" s="1107"/>
      <c r="P611" s="1107"/>
      <c r="Q611" s="1107"/>
      <c r="R611" s="1107"/>
      <c r="S611" s="1107"/>
      <c r="T611" s="1107"/>
      <c r="U611" s="1107"/>
      <c r="V611" s="1107"/>
      <c r="W611" s="1107"/>
      <c r="X611" s="1107"/>
      <c r="Y611" s="1107"/>
      <c r="Z611" s="1107"/>
      <c r="AA611" s="1107"/>
      <c r="AB611" s="1107"/>
      <c r="AC611" s="1107"/>
      <c r="AD611" s="1107"/>
      <c r="AE611" s="1107"/>
    </row>
    <row r="612" spans="1:31" s="93" customFormat="1" x14ac:dyDescent="0.25">
      <c r="A612" s="1100">
        <v>12</v>
      </c>
      <c r="B612" s="1101" t="str">
        <f>IFERROR(VLOOKUP(A612,'Hiperlinks - refugo'!$B$11:$C$32,2,0),"")</f>
        <v>PIU Arco Pinheiros</v>
      </c>
      <c r="C612" s="222"/>
      <c r="D612" s="222">
        <v>5</v>
      </c>
      <c r="E612" s="1102" t="str">
        <f>IFERROR(VLOOKUP(D612,'Hiperlinks - refugo'!$B$34:$C$51,2,0),"")</f>
        <v>Discussão Pública</v>
      </c>
      <c r="F612" s="222"/>
      <c r="G612" s="222"/>
      <c r="H612" s="1103" t="s">
        <v>2050</v>
      </c>
      <c r="I612" s="1104" t="s">
        <v>2047</v>
      </c>
      <c r="J612" s="1105">
        <v>2</v>
      </c>
      <c r="K612" s="1101" t="str">
        <f>VLOOKUP(J612,'Hiperlinks - refugo'!$B$2:$C$9,2,0)</f>
        <v>Consulta Caderno</v>
      </c>
      <c r="L612" s="107" t="s">
        <v>1157</v>
      </c>
      <c r="M612" s="1106">
        <v>43594</v>
      </c>
      <c r="N612" s="1107"/>
      <c r="O612" s="1107"/>
      <c r="P612" s="1107"/>
      <c r="Q612" s="1107"/>
      <c r="R612" s="1107"/>
      <c r="S612" s="1107"/>
      <c r="T612" s="1107"/>
      <c r="U612" s="1107"/>
      <c r="V612" s="1107"/>
      <c r="W612" s="1107"/>
      <c r="X612" s="1107"/>
      <c r="Y612" s="1107"/>
      <c r="Z612" s="1107"/>
      <c r="AA612" s="1107"/>
      <c r="AB612" s="1107"/>
      <c r="AC612" s="1107"/>
      <c r="AD612" s="1107"/>
      <c r="AE612" s="1107"/>
    </row>
    <row r="613" spans="1:31" s="93" customFormat="1" x14ac:dyDescent="0.25">
      <c r="A613" s="1100">
        <v>12</v>
      </c>
      <c r="B613" s="1101" t="str">
        <f>IFERROR(VLOOKUP(A613,'Hiperlinks - refugo'!$B$11:$C$32,2,0),"")</f>
        <v>PIU Arco Pinheiros</v>
      </c>
      <c r="C613" s="222"/>
      <c r="D613" s="222">
        <v>5</v>
      </c>
      <c r="E613" s="1102" t="str">
        <f>IFERROR(VLOOKUP(D613,'Hiperlinks - refugo'!$B$34:$C$51,2,0),"")</f>
        <v>Discussão Pública</v>
      </c>
      <c r="F613" s="222"/>
      <c r="G613" s="222"/>
      <c r="H613" s="1103" t="s">
        <v>2051</v>
      </c>
      <c r="I613" s="1104" t="s">
        <v>2024</v>
      </c>
      <c r="J613" s="1105">
        <v>2</v>
      </c>
      <c r="K613" s="1101" t="str">
        <f>VLOOKUP(J613,'Hiperlinks - refugo'!$B$2:$C$9,2,0)</f>
        <v>Consulta Caderno</v>
      </c>
      <c r="L613" s="107" t="s">
        <v>1157</v>
      </c>
      <c r="M613" s="1106">
        <v>43594</v>
      </c>
      <c r="N613" s="1107"/>
      <c r="O613" s="1107"/>
      <c r="P613" s="1107"/>
      <c r="Q613" s="1107"/>
      <c r="R613" s="1107"/>
      <c r="S613" s="1107"/>
      <c r="T613" s="1107"/>
      <c r="U613" s="1107"/>
      <c r="V613" s="1107"/>
      <c r="W613" s="1107"/>
      <c r="X613" s="1107"/>
      <c r="Y613" s="1107"/>
      <c r="Z613" s="1107"/>
      <c r="AA613" s="1107"/>
      <c r="AB613" s="1107"/>
      <c r="AC613" s="1107"/>
      <c r="AD613" s="1107"/>
      <c r="AE613" s="1107"/>
    </row>
    <row r="614" spans="1:31" x14ac:dyDescent="0.25">
      <c r="A614" s="477">
        <v>20</v>
      </c>
      <c r="B614" s="492" t="str">
        <f>IFERROR(VLOOKUP(A614,'Hiperlinks - refugo'!$B$11:$C$32,2,0),"")</f>
        <v>Minhocão</v>
      </c>
      <c r="D614" s="481">
        <v>2</v>
      </c>
      <c r="E614" s="489" t="str">
        <f>IFERROR(VLOOKUP(D614,'Hiperlinks - refugo'!$B$34:$C$51,2,0),"")</f>
        <v>Consulta Pública Inicial</v>
      </c>
      <c r="H614" s="494" t="s">
        <v>2052</v>
      </c>
      <c r="I614" s="1024" t="s">
        <v>2053</v>
      </c>
      <c r="J614" s="496">
        <v>2</v>
      </c>
      <c r="K614" s="492" t="str">
        <f>VLOOKUP(J614,'Hiperlinks - refugo'!$B$2:$C$9,2,0)</f>
        <v>Consulta Caderno</v>
      </c>
      <c r="L614" s="721" t="s">
        <v>1157</v>
      </c>
      <c r="M614" s="514">
        <v>43602</v>
      </c>
    </row>
    <row r="615" spans="1:31" x14ac:dyDescent="0.25">
      <c r="A615" s="477">
        <v>20</v>
      </c>
      <c r="B615" s="492" t="str">
        <f>IFERROR(VLOOKUP(A615,'Hiperlinks - refugo'!$B$11:$C$32,2,0),"")</f>
        <v>Minhocão</v>
      </c>
      <c r="D615" s="481">
        <v>2</v>
      </c>
      <c r="E615" s="489" t="str">
        <f>IFERROR(VLOOKUP(D615,'Hiperlinks - refugo'!$B$34:$C$51,2,0),"")</f>
        <v>Consulta Pública Inicial</v>
      </c>
      <c r="H615" s="494" t="s">
        <v>2054</v>
      </c>
      <c r="I615" s="1024" t="s">
        <v>2055</v>
      </c>
      <c r="J615" s="496">
        <v>2</v>
      </c>
      <c r="K615" s="492" t="str">
        <f>VLOOKUP(J615,'Hiperlinks - refugo'!$B$2:$C$9,2,0)</f>
        <v>Consulta Caderno</v>
      </c>
      <c r="L615" s="721" t="s">
        <v>1157</v>
      </c>
      <c r="M615" s="514">
        <v>43602</v>
      </c>
    </row>
    <row r="616" spans="1:31" x14ac:dyDescent="0.25">
      <c r="A616" s="477">
        <v>20</v>
      </c>
      <c r="B616" s="492" t="str">
        <f>IFERROR(VLOOKUP(A616,'Hiperlinks - refugo'!$B$11:$C$32,2,0),"")</f>
        <v>Minhocão</v>
      </c>
      <c r="D616" s="481">
        <v>1</v>
      </c>
      <c r="E616" s="489" t="str">
        <f>IFERROR(VLOOKUP(D616,'Hiperlinks - refugo'!$B$34:$C$51,2,0),"")</f>
        <v>Proposição</v>
      </c>
      <c r="H616" s="494" t="s">
        <v>2058</v>
      </c>
      <c r="I616" s="1024" t="s">
        <v>2056</v>
      </c>
      <c r="J616" s="496">
        <v>1</v>
      </c>
      <c r="K616" s="498" t="str">
        <f>VLOOKUP(J616,'Hiperlinks - refugo'!$B$2:$C$9,2,0)</f>
        <v>Consulta Instâncias</v>
      </c>
      <c r="L616" s="721" t="s">
        <v>2057</v>
      </c>
      <c r="M616" s="514">
        <v>43602</v>
      </c>
    </row>
    <row r="617" spans="1:31" x14ac:dyDescent="0.25">
      <c r="A617" s="477">
        <v>20</v>
      </c>
      <c r="B617" s="492" t="str">
        <f>IFERROR(VLOOKUP(A617,'Hiperlinks - refugo'!$B$11:$C$32,2,0),"")</f>
        <v>Minhocão</v>
      </c>
      <c r="D617" s="481">
        <v>1</v>
      </c>
      <c r="E617" s="489" t="str">
        <f>IFERROR(VLOOKUP(D617,'Hiperlinks - refugo'!$B$34:$C$51,2,0),"")</f>
        <v>Proposição</v>
      </c>
      <c r="H617" s="494" t="s">
        <v>2059</v>
      </c>
      <c r="I617" s="1024" t="s">
        <v>2047</v>
      </c>
      <c r="J617" s="496">
        <v>1</v>
      </c>
      <c r="K617" s="498" t="str">
        <f>VLOOKUP(J617,'Hiperlinks - refugo'!$B$2:$C$9,2,0)</f>
        <v>Consulta Instâncias</v>
      </c>
      <c r="L617" s="721" t="s">
        <v>2057</v>
      </c>
      <c r="M617" s="514">
        <v>43602</v>
      </c>
    </row>
    <row r="618" spans="1:31" s="93" customFormat="1" x14ac:dyDescent="0.25">
      <c r="A618" s="1100">
        <v>12</v>
      </c>
      <c r="B618" s="1101" t="str">
        <f>IFERROR(VLOOKUP(A618,'Hiperlinks - refugo'!$B$11:$C$32,2,0),"")</f>
        <v>PIU Arco Pinheiros</v>
      </c>
      <c r="C618" s="222"/>
      <c r="D618" s="222">
        <v>5</v>
      </c>
      <c r="E618" s="1102" t="str">
        <f>IFERROR(VLOOKUP(D618,'Hiperlinks - refugo'!$B$34:$C$51,2,0),"")</f>
        <v>Discussão Pública</v>
      </c>
      <c r="F618" s="222"/>
      <c r="G618" s="222"/>
      <c r="H618" s="1094" t="s">
        <v>2060</v>
      </c>
      <c r="I618" s="1104" t="s">
        <v>2047</v>
      </c>
      <c r="J618" s="1105">
        <v>2</v>
      </c>
      <c r="K618" s="1101" t="str">
        <f>VLOOKUP(J618,'Hiperlinks - refugo'!$B$2:$C$9,2,0)</f>
        <v>Consulta Caderno</v>
      </c>
      <c r="L618" s="107" t="s">
        <v>1157</v>
      </c>
      <c r="M618" s="1106">
        <v>43621</v>
      </c>
      <c r="N618" s="1107"/>
      <c r="O618" s="1107"/>
      <c r="P618" s="1107"/>
      <c r="Q618" s="1107"/>
      <c r="R618" s="1107"/>
      <c r="S618" s="1107"/>
      <c r="T618" s="1107"/>
      <c r="U618" s="1107"/>
      <c r="V618" s="1107"/>
      <c r="W618" s="1107"/>
      <c r="X618" s="1107"/>
      <c r="Y618" s="1107"/>
      <c r="Z618" s="1107"/>
      <c r="AA618" s="1107"/>
      <c r="AB618" s="1107"/>
      <c r="AC618" s="1107"/>
      <c r="AD618" s="1107"/>
      <c r="AE618" s="1107"/>
    </row>
    <row r="619" spans="1:31" s="93" customFormat="1" x14ac:dyDescent="0.25">
      <c r="A619" s="1100">
        <v>12</v>
      </c>
      <c r="B619" s="1101" t="str">
        <f>IFERROR(VLOOKUP(A619,'Hiperlinks - refugo'!$B$11:$C$32,2,0),"")</f>
        <v>PIU Arco Pinheiros</v>
      </c>
      <c r="C619" s="222"/>
      <c r="D619" s="222">
        <v>5</v>
      </c>
      <c r="E619" s="1102" t="str">
        <f>IFERROR(VLOOKUP(D619,'Hiperlinks - refugo'!$B$34:$C$51,2,0),"")</f>
        <v>Discussão Pública</v>
      </c>
      <c r="F619" s="222"/>
      <c r="G619" s="222"/>
      <c r="H619" s="1094" t="s">
        <v>2064</v>
      </c>
      <c r="I619" s="1104" t="s">
        <v>2047</v>
      </c>
      <c r="J619" s="1105">
        <v>3</v>
      </c>
      <c r="K619" s="1101" t="str">
        <f>VLOOKUP(J619,'Hiperlinks - refugo'!$B$2:$C$9,2,0)</f>
        <v>Consulta Minuta</v>
      </c>
      <c r="L619" s="107" t="s">
        <v>1157</v>
      </c>
      <c r="M619" s="1106">
        <v>43621</v>
      </c>
      <c r="N619" s="1107"/>
      <c r="O619" s="1107"/>
      <c r="P619" s="1107"/>
      <c r="Q619" s="1107"/>
      <c r="R619" s="1107"/>
      <c r="S619" s="1107"/>
      <c r="T619" s="1107"/>
      <c r="U619" s="1107"/>
      <c r="V619" s="1107"/>
      <c r="W619" s="1107"/>
      <c r="X619" s="1107"/>
      <c r="Y619" s="1107"/>
      <c r="Z619" s="1107"/>
      <c r="AA619" s="1107"/>
      <c r="AB619" s="1107"/>
      <c r="AC619" s="1107"/>
      <c r="AD619" s="1107"/>
      <c r="AE619" s="1107"/>
    </row>
    <row r="620" spans="1:31" s="93" customFormat="1" x14ac:dyDescent="0.25">
      <c r="A620" s="1100">
        <v>12</v>
      </c>
      <c r="B620" s="1101" t="str">
        <f>IFERROR(VLOOKUP(A620,'Hiperlinks - refugo'!$B$11:$C$32,2,0),"")</f>
        <v>PIU Arco Pinheiros</v>
      </c>
      <c r="C620" s="222"/>
      <c r="D620" s="222">
        <v>5</v>
      </c>
      <c r="E620" s="1102" t="str">
        <f>IFERROR(VLOOKUP(D620,'Hiperlinks - refugo'!$B$34:$C$51,2,0),"")</f>
        <v>Discussão Pública</v>
      </c>
      <c r="F620" s="222"/>
      <c r="G620" s="222"/>
      <c r="H620" s="1094" t="s">
        <v>2068</v>
      </c>
      <c r="I620" s="1104" t="s">
        <v>2047</v>
      </c>
      <c r="J620" s="1105">
        <v>3</v>
      </c>
      <c r="K620" s="1101" t="str">
        <f>VLOOKUP(J620,'Hiperlinks - refugo'!$B$2:$C$9,2,0)</f>
        <v>Consulta Minuta</v>
      </c>
      <c r="L620" s="107" t="s">
        <v>1157</v>
      </c>
      <c r="M620" s="1106">
        <v>43621</v>
      </c>
      <c r="N620" s="1107"/>
      <c r="O620" s="1107"/>
      <c r="P620" s="1107"/>
      <c r="Q620" s="1107"/>
      <c r="R620" s="1107"/>
      <c r="S620" s="1107"/>
      <c r="T620" s="1107"/>
      <c r="U620" s="1107"/>
      <c r="V620" s="1107"/>
      <c r="W620" s="1107"/>
      <c r="X620" s="1107"/>
      <c r="Y620" s="1107"/>
      <c r="Z620" s="1107"/>
      <c r="AA620" s="1107"/>
      <c r="AB620" s="1107"/>
      <c r="AC620" s="1107"/>
      <c r="AD620" s="1107"/>
      <c r="AE620" s="1107"/>
    </row>
    <row r="621" spans="1:31" s="93" customFormat="1" x14ac:dyDescent="0.25">
      <c r="A621" s="1100">
        <v>12</v>
      </c>
      <c r="B621" s="1101" t="str">
        <f>IFERROR(VLOOKUP(A621,'Hiperlinks - refugo'!$B$11:$C$32,2,0),"")</f>
        <v>PIU Arco Pinheiros</v>
      </c>
      <c r="C621" s="222"/>
      <c r="D621" s="222">
        <v>5</v>
      </c>
      <c r="E621" s="1102" t="str">
        <f>IFERROR(VLOOKUP(D621,'Hiperlinks - refugo'!$B$34:$C$51,2,0),"")</f>
        <v>Discussão Pública</v>
      </c>
      <c r="F621" s="222"/>
      <c r="G621" s="222"/>
      <c r="H621" s="1094" t="s">
        <v>2061</v>
      </c>
      <c r="I621" s="1104" t="s">
        <v>2047</v>
      </c>
      <c r="J621" s="1105">
        <v>3</v>
      </c>
      <c r="K621" s="1101" t="str">
        <f>VLOOKUP(J621,'Hiperlinks - refugo'!$B$2:$C$9,2,0)</f>
        <v>Consulta Minuta</v>
      </c>
      <c r="L621" s="107" t="s">
        <v>1157</v>
      </c>
      <c r="M621" s="1106">
        <v>43621</v>
      </c>
      <c r="N621" s="1107"/>
      <c r="O621" s="1107"/>
      <c r="P621" s="1107"/>
      <c r="Q621" s="1107"/>
      <c r="R621" s="1107"/>
      <c r="S621" s="1107"/>
      <c r="T621" s="1107"/>
      <c r="U621" s="1107"/>
      <c r="V621" s="1107"/>
      <c r="W621" s="1107"/>
      <c r="X621" s="1107"/>
      <c r="Y621" s="1107"/>
      <c r="Z621" s="1107"/>
      <c r="AA621" s="1107"/>
      <c r="AB621" s="1107"/>
      <c r="AC621" s="1107"/>
      <c r="AD621" s="1107"/>
      <c r="AE621" s="1107"/>
    </row>
    <row r="622" spans="1:31" s="93" customFormat="1" x14ac:dyDescent="0.25">
      <c r="A622" s="1100">
        <v>12</v>
      </c>
      <c r="B622" s="1101" t="str">
        <f>IFERROR(VLOOKUP(A622,'Hiperlinks - refugo'!$B$11:$C$32,2,0),"")</f>
        <v>PIU Arco Pinheiros</v>
      </c>
      <c r="C622" s="222"/>
      <c r="D622" s="222">
        <v>5</v>
      </c>
      <c r="E622" s="1102" t="str">
        <f>IFERROR(VLOOKUP(D622,'Hiperlinks - refugo'!$B$34:$C$51,2,0),"")</f>
        <v>Discussão Pública</v>
      </c>
      <c r="F622" s="222"/>
      <c r="G622" s="222"/>
      <c r="H622" s="1094" t="s">
        <v>2062</v>
      </c>
      <c r="I622" s="1104" t="s">
        <v>2047</v>
      </c>
      <c r="J622" s="1105">
        <v>3</v>
      </c>
      <c r="K622" s="1101" t="str">
        <f>VLOOKUP(J622,'Hiperlinks - refugo'!$B$2:$C$9,2,0)</f>
        <v>Consulta Minuta</v>
      </c>
      <c r="L622" s="107" t="s">
        <v>1157</v>
      </c>
      <c r="M622" s="1106">
        <v>43621</v>
      </c>
      <c r="N622" s="1107"/>
      <c r="O622" s="1107"/>
      <c r="P622" s="1107"/>
      <c r="Q622" s="1107"/>
      <c r="R622" s="1107"/>
      <c r="S622" s="1107"/>
      <c r="T622" s="1107"/>
      <c r="U622" s="1107"/>
      <c r="V622" s="1107"/>
      <c r="W622" s="1107"/>
      <c r="X622" s="1107"/>
      <c r="Y622" s="1107"/>
      <c r="Z622" s="1107"/>
      <c r="AA622" s="1107"/>
      <c r="AB622" s="1107"/>
      <c r="AC622" s="1107"/>
      <c r="AD622" s="1107"/>
      <c r="AE622" s="1107"/>
    </row>
    <row r="623" spans="1:31" s="93" customFormat="1" x14ac:dyDescent="0.25">
      <c r="A623" s="1100">
        <v>12</v>
      </c>
      <c r="B623" s="1101" t="str">
        <f>IFERROR(VLOOKUP(A623,'Hiperlinks - refugo'!$B$11:$C$32,2,0),"")</f>
        <v>PIU Arco Pinheiros</v>
      </c>
      <c r="C623" s="222"/>
      <c r="D623" s="222">
        <v>5</v>
      </c>
      <c r="E623" s="1102" t="str">
        <f>IFERROR(VLOOKUP(D623,'Hiperlinks - refugo'!$B$34:$C$51,2,0),"")</f>
        <v>Discussão Pública</v>
      </c>
      <c r="F623" s="222"/>
      <c r="G623" s="222"/>
      <c r="H623" s="1094" t="s">
        <v>2065</v>
      </c>
      <c r="I623" s="1104" t="s">
        <v>2066</v>
      </c>
      <c r="J623" s="1105">
        <v>3</v>
      </c>
      <c r="K623" s="1101" t="str">
        <f>VLOOKUP(J623,'Hiperlinks - refugo'!$B$2:$C$9,2,0)</f>
        <v>Consulta Minuta</v>
      </c>
      <c r="L623" s="107" t="s">
        <v>17</v>
      </c>
      <c r="M623" s="1106">
        <v>43621</v>
      </c>
      <c r="N623" s="1107"/>
      <c r="O623" s="1107"/>
      <c r="P623" s="1107"/>
      <c r="Q623" s="1107"/>
      <c r="R623" s="1107"/>
      <c r="S623" s="1107"/>
      <c r="T623" s="1107"/>
      <c r="U623" s="1107"/>
      <c r="V623" s="1107"/>
      <c r="W623" s="1107"/>
      <c r="X623" s="1107"/>
      <c r="Y623" s="1107"/>
      <c r="Z623" s="1107"/>
      <c r="AA623" s="1107"/>
      <c r="AB623" s="1107"/>
      <c r="AC623" s="1107"/>
      <c r="AD623" s="1107"/>
      <c r="AE623" s="1107"/>
    </row>
    <row r="624" spans="1:31" s="93" customFormat="1" x14ac:dyDescent="0.25">
      <c r="A624" s="1100">
        <v>12</v>
      </c>
      <c r="B624" s="1101" t="str">
        <f>IFERROR(VLOOKUP(A624,'Hiperlinks - refugo'!$B$11:$C$32,2,0),"")</f>
        <v>PIU Arco Pinheiros</v>
      </c>
      <c r="C624" s="222"/>
      <c r="D624" s="222">
        <v>5</v>
      </c>
      <c r="E624" s="1102" t="str">
        <f>IFERROR(VLOOKUP(D624,'Hiperlinks - refugo'!$B$34:$C$51,2,0),"")</f>
        <v>Discussão Pública</v>
      </c>
      <c r="F624" s="222"/>
      <c r="G624" s="222"/>
      <c r="H624" s="1094" t="s">
        <v>2063</v>
      </c>
      <c r="I624" s="1104" t="s">
        <v>2067</v>
      </c>
      <c r="J624" s="1105">
        <v>3</v>
      </c>
      <c r="K624" s="1101" t="str">
        <f>VLOOKUP(J624,'Hiperlinks - refugo'!$B$2:$C$9,2,0)</f>
        <v>Consulta Minuta</v>
      </c>
      <c r="L624" s="107" t="s">
        <v>17</v>
      </c>
      <c r="M624" s="1106">
        <v>43621</v>
      </c>
      <c r="N624" s="1107"/>
      <c r="O624" s="1107"/>
      <c r="P624" s="1107"/>
      <c r="Q624" s="1107"/>
      <c r="R624" s="1107"/>
      <c r="S624" s="1107"/>
      <c r="T624" s="1107"/>
      <c r="U624" s="1107"/>
      <c r="V624" s="1107"/>
      <c r="W624" s="1107"/>
      <c r="X624" s="1107"/>
      <c r="Y624" s="1107"/>
      <c r="Z624" s="1107"/>
      <c r="AA624" s="1107"/>
      <c r="AB624" s="1107"/>
      <c r="AC624" s="1107"/>
      <c r="AD624" s="1107"/>
      <c r="AE624" s="1107"/>
    </row>
    <row r="625" spans="1:31" s="93" customFormat="1" x14ac:dyDescent="0.25">
      <c r="A625" s="1100">
        <v>12</v>
      </c>
      <c r="B625" s="1101" t="str">
        <f>IFERROR(VLOOKUP(A625,'Hiperlinks - refugo'!$B$11:$C$32,2,0),"")</f>
        <v>PIU Arco Pinheiros</v>
      </c>
      <c r="C625" s="222"/>
      <c r="D625" s="222">
        <v>5</v>
      </c>
      <c r="E625" s="1102" t="str">
        <f>IFERROR(VLOOKUP(D625,'Hiperlinks - refugo'!$B$34:$C$51,2,0),"")</f>
        <v>Discussão Pública</v>
      </c>
      <c r="F625" s="222"/>
      <c r="G625" s="222"/>
      <c r="H625" s="1094" t="s">
        <v>2081</v>
      </c>
      <c r="I625" s="1024" t="s">
        <v>2080</v>
      </c>
      <c r="J625" s="1105">
        <v>3</v>
      </c>
      <c r="K625" s="1101" t="str">
        <f>VLOOKUP(J625,'Hiperlinks - refugo'!$B$2:$C$9,2,0)</f>
        <v>Consulta Minuta</v>
      </c>
      <c r="L625" s="107" t="s">
        <v>1157</v>
      </c>
      <c r="M625" s="1106">
        <v>43621</v>
      </c>
      <c r="N625" s="1107"/>
      <c r="O625" s="1107"/>
      <c r="P625" s="1107"/>
      <c r="Q625" s="1107"/>
      <c r="R625" s="1107"/>
      <c r="S625" s="1107"/>
      <c r="T625" s="1107"/>
      <c r="U625" s="1107"/>
      <c r="V625" s="1107"/>
      <c r="W625" s="1107"/>
      <c r="X625" s="1107"/>
      <c r="Y625" s="1107"/>
      <c r="Z625" s="1107"/>
      <c r="AA625" s="1107"/>
      <c r="AB625" s="1107"/>
      <c r="AC625" s="1107"/>
      <c r="AD625" s="1107"/>
      <c r="AE625" s="1107"/>
    </row>
    <row r="626" spans="1:31" s="93" customFormat="1" x14ac:dyDescent="0.25">
      <c r="A626" s="1100">
        <v>12</v>
      </c>
      <c r="B626" s="1101" t="str">
        <f>IFERROR(VLOOKUP(A626,'Hiperlinks - refugo'!$B$11:$C$32,2,0),"")</f>
        <v>PIU Arco Pinheiros</v>
      </c>
      <c r="C626" s="222"/>
      <c r="D626" s="222">
        <v>5</v>
      </c>
      <c r="E626" s="1102" t="str">
        <f>IFERROR(VLOOKUP(D626,'Hiperlinks - refugo'!$B$34:$C$51,2,0),"")</f>
        <v>Discussão Pública</v>
      </c>
      <c r="F626" s="222"/>
      <c r="G626" s="222"/>
      <c r="H626" s="1094" t="s">
        <v>2083</v>
      </c>
      <c r="I626" s="1024" t="s">
        <v>2082</v>
      </c>
      <c r="J626" s="1105">
        <v>3</v>
      </c>
      <c r="K626" s="1101" t="str">
        <f>VLOOKUP(J626,'Hiperlinks - refugo'!$B$2:$C$9,2,0)</f>
        <v>Consulta Minuta</v>
      </c>
      <c r="L626" s="107" t="s">
        <v>1157</v>
      </c>
      <c r="M626" s="1106">
        <v>43621</v>
      </c>
      <c r="N626" s="1107"/>
      <c r="O626" s="1107"/>
      <c r="P626" s="1107"/>
      <c r="Q626" s="1107"/>
      <c r="R626" s="1107"/>
      <c r="S626" s="1107"/>
      <c r="T626" s="1107"/>
      <c r="U626" s="1107"/>
      <c r="V626" s="1107"/>
      <c r="W626" s="1107"/>
      <c r="X626" s="1107"/>
      <c r="Y626" s="1107"/>
      <c r="Z626" s="1107"/>
      <c r="AA626" s="1107"/>
      <c r="AB626" s="1107"/>
      <c r="AC626" s="1107"/>
      <c r="AD626" s="1107"/>
      <c r="AE626" s="1107"/>
    </row>
    <row r="627" spans="1:31" x14ac:dyDescent="0.25">
      <c r="A627" s="477">
        <v>20</v>
      </c>
      <c r="B627" s="492" t="str">
        <f>IFERROR(VLOOKUP(A627,'Hiperlinks - refugo'!$B$11:$C$32,2,0),"")</f>
        <v>Minhocão</v>
      </c>
      <c r="D627" s="481">
        <v>2</v>
      </c>
      <c r="E627" s="489" t="str">
        <f>IFERROR(VLOOKUP(D627,'Hiperlinks - refugo'!$B$34:$C$51,2,0),"")</f>
        <v>Consulta Pública Inicial</v>
      </c>
      <c r="H627" s="1094" t="s">
        <v>2069</v>
      </c>
      <c r="I627" s="1024" t="s">
        <v>2067</v>
      </c>
      <c r="J627" s="496">
        <v>2</v>
      </c>
      <c r="K627" s="498" t="str">
        <f>VLOOKUP(J627,'Hiperlinks - refugo'!$B$2:$C$9,2,0)</f>
        <v>Consulta Caderno</v>
      </c>
      <c r="L627" s="721" t="s">
        <v>17</v>
      </c>
      <c r="M627" s="514">
        <v>43621</v>
      </c>
    </row>
    <row r="628" spans="1:31" x14ac:dyDescent="0.25">
      <c r="A628" s="477">
        <v>2</v>
      </c>
      <c r="B628" s="492" t="str">
        <f>IFERROR(VLOOKUP(A628,'Hiperlinks - refugo'!$B$11:$C$32,2,0),"")</f>
        <v>PIU Vila Leopoldina</v>
      </c>
      <c r="D628" s="481">
        <v>5</v>
      </c>
      <c r="E628" s="489" t="str">
        <f>IFERROR(VLOOKUP(D628,'Hiperlinks - refugo'!$B$34:$C$51,2,0),"")</f>
        <v>Discussão Pública</v>
      </c>
      <c r="H628" s="494" t="s">
        <v>2073</v>
      </c>
      <c r="I628" s="1024" t="s">
        <v>2072</v>
      </c>
      <c r="J628" s="496">
        <v>7</v>
      </c>
      <c r="K628" s="498" t="str">
        <f>VLOOKUP(J628,'Hiperlinks - refugo'!$B$2:$C$9,2,0)</f>
        <v>Projeto Final</v>
      </c>
      <c r="L628" s="721" t="s">
        <v>1157</v>
      </c>
      <c r="M628" s="514">
        <v>43634</v>
      </c>
    </row>
    <row r="629" spans="1:31" x14ac:dyDescent="0.25">
      <c r="A629" s="477">
        <v>2</v>
      </c>
      <c r="B629" s="492" t="str">
        <f>IFERROR(VLOOKUP(A629,'Hiperlinks - refugo'!$B$11:$C$32,2,0),"")</f>
        <v>PIU Vila Leopoldina</v>
      </c>
      <c r="D629" s="481">
        <v>7</v>
      </c>
      <c r="E629" s="489" t="str">
        <f>IFERROR(VLOOKUP(D629,'Hiperlinks - refugo'!$B$34:$C$51,2,0),"")</f>
        <v>Encaminhamento Jurídico</v>
      </c>
      <c r="H629" s="494" t="s">
        <v>2071</v>
      </c>
      <c r="I629" s="1024" t="s">
        <v>2070</v>
      </c>
      <c r="J629" s="496">
        <v>7</v>
      </c>
      <c r="K629" s="498" t="str">
        <f>VLOOKUP(J629,'Hiperlinks - refugo'!$B$2:$C$9,2,0)</f>
        <v>Projeto Final</v>
      </c>
      <c r="L629" s="721" t="s">
        <v>1188</v>
      </c>
      <c r="M629" s="514">
        <v>43634</v>
      </c>
    </row>
    <row r="630" spans="1:31" s="93" customFormat="1" x14ac:dyDescent="0.25">
      <c r="A630" s="1100">
        <v>12</v>
      </c>
      <c r="B630" s="1101" t="str">
        <f>IFERROR(VLOOKUP(A630,'Hiperlinks - refugo'!$B$11:$C$32,2,0),"")</f>
        <v>PIU Arco Pinheiros</v>
      </c>
      <c r="C630" s="222"/>
      <c r="D630" s="222">
        <v>5</v>
      </c>
      <c r="E630" s="1102" t="str">
        <f>IFERROR(VLOOKUP(D630,'Hiperlinks - refugo'!$B$34:$C$51,2,0),"")</f>
        <v>Discussão Pública</v>
      </c>
      <c r="F630" s="222"/>
      <c r="G630" s="222"/>
      <c r="H630" s="1103" t="s">
        <v>2076</v>
      </c>
      <c r="I630" s="1104" t="s">
        <v>2077</v>
      </c>
      <c r="J630" s="1105">
        <v>3</v>
      </c>
      <c r="K630" s="1101" t="str">
        <f>VLOOKUP(J630,'Hiperlinks - refugo'!$B$2:$C$9,2,0)</f>
        <v>Consulta Minuta</v>
      </c>
      <c r="L630" s="107" t="s">
        <v>1157</v>
      </c>
      <c r="M630" s="1106">
        <v>43634</v>
      </c>
      <c r="N630" s="1107"/>
      <c r="O630" s="1107"/>
      <c r="P630" s="1107"/>
      <c r="Q630" s="1107"/>
      <c r="R630" s="1107"/>
      <c r="S630" s="1107"/>
      <c r="T630" s="1107"/>
      <c r="U630" s="1107"/>
      <c r="V630" s="1107"/>
      <c r="W630" s="1107"/>
      <c r="X630" s="1107"/>
      <c r="Y630" s="1107"/>
      <c r="Z630" s="1107"/>
      <c r="AA630" s="1107"/>
      <c r="AB630" s="1107"/>
      <c r="AC630" s="1107"/>
      <c r="AD630" s="1107"/>
      <c r="AE630" s="1107"/>
    </row>
    <row r="631" spans="1:31" s="93" customFormat="1" x14ac:dyDescent="0.25">
      <c r="A631" s="1100">
        <v>12</v>
      </c>
      <c r="B631" s="1101" t="str">
        <f>IFERROR(VLOOKUP(A631,'Hiperlinks - refugo'!$B$11:$C$32,2,0),"")</f>
        <v>PIU Arco Pinheiros</v>
      </c>
      <c r="C631" s="222"/>
      <c r="D631" s="222">
        <v>5</v>
      </c>
      <c r="E631" s="1102" t="str">
        <f>IFERROR(VLOOKUP(D631,'Hiperlinks - refugo'!$B$34:$C$51,2,0),"")</f>
        <v>Discussão Pública</v>
      </c>
      <c r="F631" s="222"/>
      <c r="G631" s="222"/>
      <c r="H631" s="1108" t="s">
        <v>2078</v>
      </c>
      <c r="I631" s="1024" t="s">
        <v>2079</v>
      </c>
      <c r="J631" s="1105">
        <v>2</v>
      </c>
      <c r="K631" s="1101" t="str">
        <f>VLOOKUP(J631,'Hiperlinks - refugo'!$B$2:$C$9,2,0)</f>
        <v>Consulta Caderno</v>
      </c>
      <c r="L631" s="107" t="s">
        <v>1157</v>
      </c>
      <c r="M631" s="1106">
        <v>43634</v>
      </c>
      <c r="N631" s="1107"/>
      <c r="O631" s="1107"/>
      <c r="P631" s="1107"/>
      <c r="Q631" s="1107"/>
      <c r="R631" s="1107"/>
      <c r="S631" s="1107"/>
      <c r="T631" s="1107"/>
      <c r="U631" s="1107"/>
      <c r="V631" s="1107"/>
      <c r="W631" s="1107"/>
      <c r="X631" s="1107"/>
      <c r="Y631" s="1107"/>
      <c r="Z631" s="1107"/>
      <c r="AA631" s="1107"/>
      <c r="AB631" s="1107"/>
      <c r="AC631" s="1107"/>
      <c r="AD631" s="1107"/>
      <c r="AE631" s="1107"/>
    </row>
    <row r="632" spans="1:31" s="93" customFormat="1" x14ac:dyDescent="0.25">
      <c r="A632" s="1100">
        <v>12</v>
      </c>
      <c r="B632" s="1101" t="str">
        <f>IFERROR(VLOOKUP(A632,'Hiperlinks - refugo'!$B$11:$C$32,2,0),"")</f>
        <v>PIU Arco Pinheiros</v>
      </c>
      <c r="C632" s="222"/>
      <c r="D632" s="222">
        <v>200</v>
      </c>
      <c r="E632" s="1102" t="str">
        <f>IFERROR(VLOOKUP(D632,'Hiperlinks - refugo'!$B$34:$C$51,2,0),"")</f>
        <v>Processo Administrativo</v>
      </c>
      <c r="F632" s="222"/>
      <c r="G632" s="222"/>
      <c r="H632" s="1110" t="s">
        <v>2098</v>
      </c>
      <c r="I632" s="1024" t="s">
        <v>2084</v>
      </c>
      <c r="J632" s="1105">
        <v>7</v>
      </c>
      <c r="K632" s="1101" t="str">
        <f>VLOOKUP(J632,'Hiperlinks - refugo'!$B$2:$C$9,2,0)</f>
        <v>Projeto Final</v>
      </c>
      <c r="L632" s="107"/>
      <c r="M632" s="1106">
        <v>43641</v>
      </c>
      <c r="N632" s="1107"/>
      <c r="O632" s="1107"/>
      <c r="P632" s="1107"/>
      <c r="Q632" s="1107"/>
      <c r="R632" s="1107"/>
      <c r="S632" s="1107"/>
      <c r="T632" s="1107"/>
      <c r="U632" s="1107"/>
      <c r="V632" s="1107"/>
      <c r="W632" s="1107"/>
      <c r="X632" s="1107"/>
      <c r="Y632" s="1107"/>
      <c r="Z632" s="1107"/>
      <c r="AA632" s="1107"/>
      <c r="AB632" s="1107"/>
      <c r="AC632" s="1107"/>
      <c r="AD632" s="1107"/>
      <c r="AE632" s="1107"/>
    </row>
    <row r="633" spans="1:31" s="93" customFormat="1" x14ac:dyDescent="0.25">
      <c r="A633" s="1109">
        <v>12</v>
      </c>
      <c r="B633" s="1101" t="s">
        <v>997</v>
      </c>
      <c r="C633" s="222"/>
      <c r="D633" s="222">
        <v>5</v>
      </c>
      <c r="E633" s="1102" t="str">
        <f>IFERROR(VLOOKUP(D633,'Hiperlinks - refugo'!$B$34:$C$51,2,0),"")</f>
        <v>Discussão Pública</v>
      </c>
      <c r="F633" s="222"/>
      <c r="G633" s="222"/>
      <c r="H633" s="1103" t="s">
        <v>2085</v>
      </c>
      <c r="I633" s="1024"/>
      <c r="J633" s="1105">
        <v>3</v>
      </c>
      <c r="K633" s="1101" t="str">
        <f>VLOOKUP(J633,'Hiperlinks - refugo'!$B$2:$C$9,2,0)</f>
        <v>Consulta Minuta</v>
      </c>
      <c r="L633" s="107" t="s">
        <v>1157</v>
      </c>
      <c r="M633" s="1106">
        <v>43641</v>
      </c>
      <c r="N633" s="1107"/>
      <c r="O633" s="1107"/>
      <c r="P633" s="1107"/>
      <c r="Q633" s="1107"/>
      <c r="R633" s="1107"/>
      <c r="S633" s="1107"/>
      <c r="T633" s="1107"/>
      <c r="U633" s="1107"/>
      <c r="V633" s="1107"/>
      <c r="W633" s="1107"/>
      <c r="X633" s="1107"/>
      <c r="Y633" s="1107"/>
      <c r="Z633" s="1107"/>
      <c r="AA633" s="1107"/>
      <c r="AB633" s="1107"/>
      <c r="AC633" s="1107"/>
      <c r="AD633" s="1107"/>
      <c r="AE633" s="1107"/>
    </row>
    <row r="634" spans="1:31" x14ac:dyDescent="0.25">
      <c r="A634" s="1109">
        <v>12</v>
      </c>
      <c r="B634" s="1101" t="s">
        <v>997</v>
      </c>
      <c r="C634" s="222"/>
      <c r="D634" s="222">
        <v>6</v>
      </c>
      <c r="E634" s="1102" t="str">
        <f>IFERROR(VLOOKUP(D634,'Hiperlinks - refugo'!$B$34:$C$51,2,0),"")</f>
        <v>Consolidação PIU</v>
      </c>
      <c r="H634" s="1103" t="s">
        <v>2087</v>
      </c>
      <c r="I634" s="1024" t="s">
        <v>2086</v>
      </c>
      <c r="J634" s="1105">
        <v>7</v>
      </c>
      <c r="K634" s="1101" t="str">
        <f>VLOOKUP(J634,'Hiperlinks - refugo'!$B$2:$C$9,2,0)</f>
        <v>Projeto Final</v>
      </c>
      <c r="L634" s="107" t="s">
        <v>1157</v>
      </c>
      <c r="M634" s="1106">
        <v>43641</v>
      </c>
    </row>
    <row r="635" spans="1:31" x14ac:dyDescent="0.25">
      <c r="A635" s="1111">
        <v>2</v>
      </c>
      <c r="B635" s="1101" t="str">
        <f>IFERROR(VLOOKUP(A635,'Hiperlinks - refugo'!$B$11:$C$32,2,0),"")</f>
        <v>PIU Vila Leopoldina</v>
      </c>
      <c r="C635" s="222"/>
      <c r="D635" s="222">
        <v>7</v>
      </c>
      <c r="E635" s="1102" t="str">
        <f>IFERROR(VLOOKUP(D635,'Hiperlinks - refugo'!$B$34:$C$51,2,0),"")</f>
        <v>Encaminhamento Jurídico</v>
      </c>
      <c r="H635" s="1103" t="s">
        <v>2094</v>
      </c>
      <c r="I635" s="1024" t="s">
        <v>2090</v>
      </c>
      <c r="J635" s="496">
        <v>7</v>
      </c>
      <c r="K635" s="498" t="str">
        <f>VLOOKUP(J635,'Hiperlinks - refugo'!$B$2:$C$9,2,0)</f>
        <v>Projeto Final</v>
      </c>
      <c r="L635" s="721" t="s">
        <v>2091</v>
      </c>
      <c r="M635" s="1106">
        <v>43675</v>
      </c>
    </row>
    <row r="636" spans="1:31" x14ac:dyDescent="0.25">
      <c r="A636" s="1111">
        <v>2</v>
      </c>
      <c r="B636" s="1101" t="str">
        <f>IFERROR(VLOOKUP(A636,'Hiperlinks - refugo'!$B$11:$C$32,2,0),"")</f>
        <v>PIU Vila Leopoldina</v>
      </c>
      <c r="C636" s="222"/>
      <c r="D636" s="222">
        <v>7</v>
      </c>
      <c r="E636" s="1102" t="str">
        <f>IFERROR(VLOOKUP(D636,'Hiperlinks - refugo'!$B$34:$C$51,2,0),"")</f>
        <v>Encaminhamento Jurídico</v>
      </c>
      <c r="H636" s="1103" t="s">
        <v>2089</v>
      </c>
      <c r="I636" s="1024" t="s">
        <v>2088</v>
      </c>
      <c r="J636" s="496">
        <v>6</v>
      </c>
      <c r="K636" s="1101" t="str">
        <f>VLOOKUP(J636,'Hiperlinks - refugo'!$B$2:$C$9,2,0)</f>
        <v>Outros</v>
      </c>
      <c r="L636" s="107" t="s">
        <v>17</v>
      </c>
      <c r="M636" s="1106">
        <v>43675</v>
      </c>
    </row>
    <row r="637" spans="1:31" x14ac:dyDescent="0.25">
      <c r="A637" s="1111">
        <v>12</v>
      </c>
      <c r="B637" s="1101" t="str">
        <f>IFERROR(VLOOKUP(A637,'Hiperlinks - refugo'!$B$11:$C$32,2,0),"")</f>
        <v>PIU Arco Pinheiros</v>
      </c>
      <c r="C637" s="222"/>
      <c r="D637" s="222">
        <v>7</v>
      </c>
      <c r="E637" s="1102" t="str">
        <f>IFERROR(VLOOKUP(D637,'Hiperlinks - refugo'!$B$34:$C$51,2,0),"")</f>
        <v>Encaminhamento Jurídico</v>
      </c>
      <c r="H637" s="1103" t="s">
        <v>2093</v>
      </c>
      <c r="I637" s="1024" t="s">
        <v>2092</v>
      </c>
      <c r="J637" s="1105">
        <v>7</v>
      </c>
      <c r="K637" s="1101" t="str">
        <f>VLOOKUP(J637,'Hiperlinks - refugo'!$B$2:$C$9,2,0)</f>
        <v>Projeto Final</v>
      </c>
      <c r="L637" s="107" t="s">
        <v>2091</v>
      </c>
      <c r="M637" s="1106">
        <v>43675</v>
      </c>
    </row>
    <row r="638" spans="1:31" x14ac:dyDescent="0.25">
      <c r="A638" s="1112">
        <v>12</v>
      </c>
      <c r="B638" s="1101" t="str">
        <f>IFERROR(VLOOKUP(A638,'Hiperlinks - refugo'!$B$11:$C$32,2,0),"")</f>
        <v>PIU Arco Pinheiros</v>
      </c>
      <c r="C638" s="222"/>
      <c r="D638" s="222">
        <v>7</v>
      </c>
      <c r="E638" s="1102" t="str">
        <f>IFERROR(VLOOKUP(D638,'Hiperlinks - refugo'!$B$34:$C$51,2,0),"")</f>
        <v>Encaminhamento Jurídico</v>
      </c>
      <c r="H638" s="1103" t="s">
        <v>2096</v>
      </c>
      <c r="I638" s="1024" t="s">
        <v>2095</v>
      </c>
      <c r="J638" s="1105">
        <v>7</v>
      </c>
      <c r="K638" s="1101" t="str">
        <f>VLOOKUP(J638,'Hiperlinks - refugo'!$B$2:$C$9,2,0)</f>
        <v>Projeto Final</v>
      </c>
      <c r="L638" s="107" t="s">
        <v>1157</v>
      </c>
      <c r="M638" s="1106">
        <v>43720</v>
      </c>
    </row>
    <row r="639" spans="1:31" x14ac:dyDescent="0.25">
      <c r="A639" s="1112">
        <v>12</v>
      </c>
      <c r="B639" s="1101" t="str">
        <f>IFERROR(VLOOKUP(A639,'Hiperlinks - refugo'!$B$11:$C$32,2,0),"")</f>
        <v>PIU Arco Pinheiros</v>
      </c>
      <c r="C639" s="222"/>
      <c r="D639" s="222">
        <v>7</v>
      </c>
      <c r="E639" s="1102" t="str">
        <f>IFERROR(VLOOKUP(D639,'Hiperlinks - refugo'!$B$34:$C$51,2,0),"")</f>
        <v>Encaminhamento Jurídico</v>
      </c>
      <c r="H639" s="1103" t="s">
        <v>2097</v>
      </c>
      <c r="I639" s="1024" t="s">
        <v>2024</v>
      </c>
      <c r="J639" s="1105">
        <v>7</v>
      </c>
      <c r="K639" s="1101" t="str">
        <f>VLOOKUP(J639,'Hiperlinks - refugo'!$B$2:$C$9,2,0)</f>
        <v>Projeto Final</v>
      </c>
      <c r="L639" s="107" t="s">
        <v>1157</v>
      </c>
      <c r="M639" s="1106">
        <v>43720</v>
      </c>
    </row>
    <row r="640" spans="1:31" x14ac:dyDescent="0.25">
      <c r="A640" s="1112">
        <v>12</v>
      </c>
      <c r="B640" s="1101" t="str">
        <f>IFERROR(VLOOKUP(A640,'Hiperlinks - refugo'!$B$11:$C$32,2,0),"")</f>
        <v>PIU Arco Pinheiros</v>
      </c>
      <c r="C640" s="222"/>
      <c r="D640" s="222">
        <v>7</v>
      </c>
      <c r="E640" s="1102" t="str">
        <f>IFERROR(VLOOKUP(D640,'Hiperlinks - refugo'!$B$34:$C$51,2,0),"")</f>
        <v>Encaminhamento Jurídico</v>
      </c>
      <c r="H640" s="1103" t="s">
        <v>2100</v>
      </c>
      <c r="I640" s="1024" t="s">
        <v>2099</v>
      </c>
      <c r="J640" s="1105">
        <v>7</v>
      </c>
      <c r="K640" s="1101" t="str">
        <f>VLOOKUP(J640,'Hiperlinks - refugo'!$B$2:$C$9,2,0)</f>
        <v>Projeto Final</v>
      </c>
      <c r="L640" s="107" t="s">
        <v>1157</v>
      </c>
      <c r="M640" s="1106">
        <v>43720</v>
      </c>
    </row>
    <row r="641" spans="1:13" x14ac:dyDescent="0.25">
      <c r="A641" s="477">
        <v>11</v>
      </c>
      <c r="B641" s="492" t="str">
        <f>IFERROR(VLOOKUP(A641,'Hiperlinks - refugo'!$B$11:$C$32,2,0),"")</f>
        <v>PIU Setor Central</v>
      </c>
      <c r="D641" s="481">
        <v>5</v>
      </c>
      <c r="E641" s="489" t="str">
        <f>IFERROR(VLOOKUP(D641,'Hiperlinks - refugo'!$B$34:$C$51,2,0),"")</f>
        <v>Discussão Pública</v>
      </c>
      <c r="H641" s="1103" t="s">
        <v>2101</v>
      </c>
      <c r="I641" s="1024" t="s">
        <v>2041</v>
      </c>
      <c r="J641" s="1105">
        <v>2</v>
      </c>
      <c r="K641" s="1101" t="str">
        <f>VLOOKUP(J641,'Hiperlinks - refugo'!$B$2:$C$9,2,0)</f>
        <v>Consulta Caderno</v>
      </c>
      <c r="L641" s="107" t="s">
        <v>1157</v>
      </c>
      <c r="M641" s="1106">
        <v>43721</v>
      </c>
    </row>
    <row r="642" spans="1:13" x14ac:dyDescent="0.25">
      <c r="A642" s="477">
        <v>11</v>
      </c>
      <c r="B642" s="492" t="str">
        <f>IFERROR(VLOOKUP(A642,'Hiperlinks - refugo'!$B$11:$C$32,2,0),"")</f>
        <v>PIU Setor Central</v>
      </c>
      <c r="D642" s="481">
        <v>5</v>
      </c>
      <c r="E642" s="489" t="str">
        <f>IFERROR(VLOOKUP(D642,'Hiperlinks - refugo'!$B$34:$C$51,2,0),"")</f>
        <v>Discussão Pública</v>
      </c>
      <c r="H642" s="1094" t="s">
        <v>2104</v>
      </c>
      <c r="I642" s="1088"/>
      <c r="J642" s="1105">
        <v>2</v>
      </c>
      <c r="K642" s="1101" t="str">
        <f>VLOOKUP(J642,'Hiperlinks - refugo'!$B$2:$C$9,2,0)</f>
        <v>Consulta Caderno</v>
      </c>
      <c r="L642" s="107" t="s">
        <v>1157</v>
      </c>
      <c r="M642" s="1106">
        <v>43721</v>
      </c>
    </row>
    <row r="643" spans="1:13" x14ac:dyDescent="0.25">
      <c r="A643" s="477">
        <v>11</v>
      </c>
      <c r="B643" s="492" t="str">
        <f>IFERROR(VLOOKUP(A643,'Hiperlinks - refugo'!$B$11:$C$32,2,0),"")</f>
        <v>PIU Setor Central</v>
      </c>
      <c r="D643" s="481">
        <v>5</v>
      </c>
      <c r="E643" s="489" t="str">
        <f>IFERROR(VLOOKUP(D643,'Hiperlinks - refugo'!$B$34:$C$51,2,0),"")</f>
        <v>Discussão Pública</v>
      </c>
      <c r="H643" s="1094" t="s">
        <v>2108</v>
      </c>
      <c r="I643" s="1024" t="s">
        <v>2114</v>
      </c>
      <c r="J643" s="1105">
        <v>2</v>
      </c>
      <c r="K643" s="1101" t="str">
        <f>VLOOKUP(J643,'Hiperlinks - refugo'!$B$2:$C$9,2,0)</f>
        <v>Consulta Caderno</v>
      </c>
      <c r="L643" s="107" t="s">
        <v>1157</v>
      </c>
      <c r="M643" s="1106">
        <v>43721</v>
      </c>
    </row>
    <row r="644" spans="1:13" x14ac:dyDescent="0.25">
      <c r="A644" s="477">
        <v>11</v>
      </c>
      <c r="B644" s="492" t="str">
        <f>IFERROR(VLOOKUP(A644,'Hiperlinks - refugo'!$B$11:$C$32,2,0),"")</f>
        <v>PIU Setor Central</v>
      </c>
      <c r="D644" s="481">
        <v>5</v>
      </c>
      <c r="E644" s="489" t="str">
        <f>IFERROR(VLOOKUP(D644,'Hiperlinks - refugo'!$B$34:$C$51,2,0),"")</f>
        <v>Discussão Pública</v>
      </c>
      <c r="H644" s="1094" t="s">
        <v>2109</v>
      </c>
      <c r="I644" s="1024" t="s">
        <v>2115</v>
      </c>
      <c r="J644" s="1105">
        <v>2</v>
      </c>
      <c r="K644" s="1101" t="str">
        <f>VLOOKUP(J644,'Hiperlinks - refugo'!$B$2:$C$9,2,0)</f>
        <v>Consulta Caderno</v>
      </c>
      <c r="L644" s="107" t="s">
        <v>1157</v>
      </c>
      <c r="M644" s="1106">
        <v>43721</v>
      </c>
    </row>
    <row r="645" spans="1:13" x14ac:dyDescent="0.25">
      <c r="A645" s="477">
        <v>11</v>
      </c>
      <c r="B645" s="492" t="str">
        <f>IFERROR(VLOOKUP(A645,'Hiperlinks - refugo'!$B$11:$C$32,2,0),"")</f>
        <v>PIU Setor Central</v>
      </c>
      <c r="D645" s="481">
        <v>5</v>
      </c>
      <c r="E645" s="489" t="str">
        <f>IFERROR(VLOOKUP(D645,'Hiperlinks - refugo'!$B$34:$C$51,2,0),"")</f>
        <v>Discussão Pública</v>
      </c>
      <c r="H645" s="1094" t="s">
        <v>2110</v>
      </c>
      <c r="I645" s="1024" t="s">
        <v>2116</v>
      </c>
      <c r="J645" s="1105">
        <v>2</v>
      </c>
      <c r="K645" s="1101" t="str">
        <f>VLOOKUP(J645,'Hiperlinks - refugo'!$B$2:$C$9,2,0)</f>
        <v>Consulta Caderno</v>
      </c>
      <c r="L645" s="107" t="s">
        <v>1157</v>
      </c>
      <c r="M645" s="1106">
        <v>43721</v>
      </c>
    </row>
    <row r="646" spans="1:13" x14ac:dyDescent="0.25">
      <c r="A646" s="477">
        <v>11</v>
      </c>
      <c r="B646" s="492" t="str">
        <f>IFERROR(VLOOKUP(A646,'Hiperlinks - refugo'!$B$11:$C$32,2,0),"")</f>
        <v>PIU Setor Central</v>
      </c>
      <c r="D646" s="481">
        <v>5</v>
      </c>
      <c r="E646" s="489" t="str">
        <f>IFERROR(VLOOKUP(D646,'Hiperlinks - refugo'!$B$34:$C$51,2,0),"")</f>
        <v>Discussão Pública</v>
      </c>
      <c r="H646" s="1094" t="s">
        <v>2105</v>
      </c>
      <c r="I646" s="1024" t="s">
        <v>2117</v>
      </c>
      <c r="J646" s="1105">
        <v>2</v>
      </c>
      <c r="K646" s="1101" t="str">
        <f>VLOOKUP(J646,'Hiperlinks - refugo'!$B$2:$C$9,2,0)</f>
        <v>Consulta Caderno</v>
      </c>
      <c r="L646" s="107" t="s">
        <v>1157</v>
      </c>
      <c r="M646" s="1106">
        <v>43721</v>
      </c>
    </row>
    <row r="647" spans="1:13" x14ac:dyDescent="0.25">
      <c r="A647" s="477">
        <v>11</v>
      </c>
      <c r="B647" s="492" t="str">
        <f>IFERROR(VLOOKUP(A647,'Hiperlinks - refugo'!$B$11:$C$32,2,0),"")</f>
        <v>PIU Setor Central</v>
      </c>
      <c r="D647" s="481">
        <v>5</v>
      </c>
      <c r="E647" s="489" t="str">
        <f>IFERROR(VLOOKUP(D647,'Hiperlinks - refugo'!$B$34:$C$51,2,0),"")</f>
        <v>Discussão Pública</v>
      </c>
      <c r="H647" s="1094" t="s">
        <v>2106</v>
      </c>
      <c r="I647" s="1024" t="s">
        <v>2118</v>
      </c>
      <c r="J647" s="1105">
        <v>2</v>
      </c>
      <c r="K647" s="1101" t="str">
        <f>VLOOKUP(J647,'Hiperlinks - refugo'!$B$2:$C$9,2,0)</f>
        <v>Consulta Caderno</v>
      </c>
      <c r="L647" s="107" t="s">
        <v>1157</v>
      </c>
      <c r="M647" s="1106">
        <v>43721</v>
      </c>
    </row>
    <row r="648" spans="1:13" x14ac:dyDescent="0.25">
      <c r="A648" s="477">
        <v>11</v>
      </c>
      <c r="B648" s="492" t="str">
        <f>IFERROR(VLOOKUP(A648,'Hiperlinks - refugo'!$B$11:$C$32,2,0),"")</f>
        <v>PIU Setor Central</v>
      </c>
      <c r="D648" s="481">
        <v>5</v>
      </c>
      <c r="E648" s="489" t="str">
        <f>IFERROR(VLOOKUP(D648,'Hiperlinks - refugo'!$B$34:$C$51,2,0),"")</f>
        <v>Discussão Pública</v>
      </c>
      <c r="H648" s="1094" t="s">
        <v>2107</v>
      </c>
      <c r="I648" s="1024" t="s">
        <v>2127</v>
      </c>
      <c r="J648" s="1105">
        <v>2</v>
      </c>
      <c r="K648" s="1101" t="str">
        <f>VLOOKUP(J648,'Hiperlinks - refugo'!$B$2:$C$9,2,0)</f>
        <v>Consulta Caderno</v>
      </c>
      <c r="L648" s="107" t="s">
        <v>1630</v>
      </c>
      <c r="M648" s="1106">
        <v>43721</v>
      </c>
    </row>
    <row r="649" spans="1:13" x14ac:dyDescent="0.25">
      <c r="A649" s="477">
        <v>11</v>
      </c>
      <c r="B649" s="492" t="str">
        <f>IFERROR(VLOOKUP(A649,'Hiperlinks - refugo'!$B$11:$C$32,2,0),"")</f>
        <v>PIU Setor Central</v>
      </c>
      <c r="D649" s="481">
        <v>5</v>
      </c>
      <c r="E649" s="489" t="str">
        <f>IFERROR(VLOOKUP(D649,'Hiperlinks - refugo'!$B$34:$C$51,2,0),"")</f>
        <v>Discussão Pública</v>
      </c>
      <c r="H649" s="1094" t="s">
        <v>2111</v>
      </c>
      <c r="I649" s="1024" t="s">
        <v>2120</v>
      </c>
      <c r="J649" s="1105">
        <v>2</v>
      </c>
      <c r="K649" s="1101" t="str">
        <f>VLOOKUP(J649,'Hiperlinks - refugo'!$B$2:$C$9,2,0)</f>
        <v>Consulta Caderno</v>
      </c>
      <c r="L649" s="107" t="s">
        <v>1157</v>
      </c>
      <c r="M649" s="1106">
        <v>43721</v>
      </c>
    </row>
    <row r="650" spans="1:13" x14ac:dyDescent="0.25">
      <c r="A650" s="477">
        <v>11</v>
      </c>
      <c r="B650" s="492" t="str">
        <f>IFERROR(VLOOKUP(A650,'Hiperlinks - refugo'!$B$11:$C$32,2,0),"")</f>
        <v>PIU Setor Central</v>
      </c>
      <c r="D650" s="481">
        <v>5</v>
      </c>
      <c r="E650" s="489" t="str">
        <f>IFERROR(VLOOKUP(D650,'Hiperlinks - refugo'!$B$34:$C$51,2,0),"")</f>
        <v>Discussão Pública</v>
      </c>
      <c r="H650" s="1094" t="s">
        <v>2112</v>
      </c>
      <c r="I650" s="1024" t="s">
        <v>2119</v>
      </c>
      <c r="J650" s="1105">
        <v>2</v>
      </c>
      <c r="K650" s="1101" t="str">
        <f>VLOOKUP(J650,'Hiperlinks - refugo'!$B$2:$C$9,2,0)</f>
        <v>Consulta Caderno</v>
      </c>
      <c r="L650" s="107" t="s">
        <v>1157</v>
      </c>
      <c r="M650" s="1106">
        <v>43721</v>
      </c>
    </row>
    <row r="651" spans="1:13" x14ac:dyDescent="0.25">
      <c r="A651" s="477">
        <v>11</v>
      </c>
      <c r="B651" s="492" t="str">
        <f>IFERROR(VLOOKUP(A651,'Hiperlinks - refugo'!$B$11:$C$32,2,0),"")</f>
        <v>PIU Setor Central</v>
      </c>
      <c r="D651" s="481">
        <v>5</v>
      </c>
      <c r="E651" s="489" t="str">
        <f>IFERROR(VLOOKUP(D651,'Hiperlinks - refugo'!$B$34:$C$51,2,0),"")</f>
        <v>Discussão Pública</v>
      </c>
      <c r="H651" s="1094" t="s">
        <v>2113</v>
      </c>
      <c r="I651" s="1024" t="s">
        <v>2121</v>
      </c>
      <c r="J651" s="1105">
        <v>2</v>
      </c>
      <c r="K651" s="1101" t="str">
        <f>VLOOKUP(J651,'Hiperlinks - refugo'!$B$2:$C$9,2,0)</f>
        <v>Consulta Caderno</v>
      </c>
      <c r="L651" s="107" t="s">
        <v>1157</v>
      </c>
      <c r="M651" s="1106">
        <v>43721</v>
      </c>
    </row>
    <row r="652" spans="1:13" x14ac:dyDescent="0.25">
      <c r="A652" s="477">
        <v>11</v>
      </c>
      <c r="B652" s="492" t="str">
        <f>IFERROR(VLOOKUP(A652,'Hiperlinks - refugo'!$B$11:$C$32,2,0),"")</f>
        <v>PIU Setor Central</v>
      </c>
      <c r="D652" s="481">
        <v>5</v>
      </c>
      <c r="E652" s="489" t="str">
        <f>IFERROR(VLOOKUP(D652,'Hiperlinks - refugo'!$B$34:$C$51,2,0),"")</f>
        <v>Discussão Pública</v>
      </c>
      <c r="H652" s="1094" t="s">
        <v>2122</v>
      </c>
      <c r="I652" s="1024" t="s">
        <v>2125</v>
      </c>
      <c r="J652" s="1105">
        <v>2</v>
      </c>
      <c r="K652" s="1101" t="str">
        <f>VLOOKUP(J652,'Hiperlinks - refugo'!$B$2:$C$9,2,0)</f>
        <v>Consulta Caderno</v>
      </c>
      <c r="L652" s="107" t="s">
        <v>1157</v>
      </c>
      <c r="M652" s="1106">
        <v>43721</v>
      </c>
    </row>
    <row r="653" spans="1:13" x14ac:dyDescent="0.25">
      <c r="A653" s="477">
        <v>11</v>
      </c>
      <c r="B653" s="492" t="str">
        <f>IFERROR(VLOOKUP(A653,'Hiperlinks - refugo'!$B$11:$C$32,2,0),"")</f>
        <v>PIU Setor Central</v>
      </c>
      <c r="D653" s="481">
        <v>5</v>
      </c>
      <c r="E653" s="489" t="str">
        <f>IFERROR(VLOOKUP(D653,'Hiperlinks - refugo'!$B$34:$C$51,2,0),"")</f>
        <v>Discussão Pública</v>
      </c>
      <c r="H653" s="1094" t="s">
        <v>2123</v>
      </c>
      <c r="I653" s="1024" t="s">
        <v>2126</v>
      </c>
      <c r="J653" s="1105">
        <v>2</v>
      </c>
      <c r="K653" s="1101" t="str">
        <f>VLOOKUP(J653,'Hiperlinks - refugo'!$B$2:$C$9,2,0)</f>
        <v>Consulta Caderno</v>
      </c>
      <c r="L653" s="107" t="s">
        <v>1157</v>
      </c>
      <c r="M653" s="1106">
        <v>43721</v>
      </c>
    </row>
    <row r="654" spans="1:13" x14ac:dyDescent="0.25">
      <c r="A654" s="477">
        <v>11</v>
      </c>
      <c r="B654" s="492" t="str">
        <f>IFERROR(VLOOKUP(A654,'Hiperlinks - refugo'!$B$11:$C$32,2,0),"")</f>
        <v>PIU Setor Central</v>
      </c>
      <c r="D654" s="481">
        <v>5</v>
      </c>
      <c r="E654" s="489" t="str">
        <f>IFERROR(VLOOKUP(D654,'Hiperlinks - refugo'!$B$34:$C$51,2,0),"")</f>
        <v>Discussão Pública</v>
      </c>
      <c r="H654" s="1094" t="s">
        <v>2124</v>
      </c>
      <c r="I654" s="1088"/>
      <c r="J654" s="1105">
        <v>2</v>
      </c>
      <c r="K654" s="1101" t="str">
        <f>VLOOKUP(J654,'Hiperlinks - refugo'!$B$2:$C$9,2,0)</f>
        <v>Consulta Caderno</v>
      </c>
      <c r="L654" s="107" t="s">
        <v>1157</v>
      </c>
      <c r="M654" s="1106">
        <v>43721</v>
      </c>
    </row>
    <row r="655" spans="1:13" x14ac:dyDescent="0.25">
      <c r="A655" s="1113">
        <v>2</v>
      </c>
      <c r="B655" s="1101" t="str">
        <f>IFERROR(VLOOKUP(A655,'Hiperlinks - refugo'!$B$11:$C$32,2,0),"")</f>
        <v>PIU Vila Leopoldina</v>
      </c>
      <c r="C655" s="222"/>
      <c r="D655" s="222">
        <v>7</v>
      </c>
      <c r="E655" s="1102" t="str">
        <f>IFERROR(VLOOKUP(D655,'Hiperlinks - refugo'!$B$34:$C$51,2,0),"")</f>
        <v>Encaminhamento Jurídico</v>
      </c>
      <c r="H655" s="494" t="s">
        <v>2129</v>
      </c>
      <c r="I655" s="1024" t="s">
        <v>2128</v>
      </c>
      <c r="J655" s="496">
        <v>7</v>
      </c>
      <c r="K655" s="498" t="str">
        <f>VLOOKUP(J655,'Hiperlinks - refugo'!$B$2:$C$9,2,0)</f>
        <v>Projeto Final</v>
      </c>
      <c r="L655" s="721" t="s">
        <v>2091</v>
      </c>
      <c r="M655" s="1106">
        <v>43719</v>
      </c>
    </row>
    <row r="656" spans="1:13" x14ac:dyDescent="0.25">
      <c r="A656" s="1113">
        <v>2</v>
      </c>
      <c r="B656" s="1101" t="str">
        <f>IFERROR(VLOOKUP(A656,'Hiperlinks - refugo'!$B$11:$C$32,2,0),"")</f>
        <v>PIU Vila Leopoldina</v>
      </c>
      <c r="C656" s="222"/>
      <c r="D656" s="222">
        <v>7</v>
      </c>
      <c r="E656" s="1102" t="str">
        <f>IFERROR(VLOOKUP(D656,'Hiperlinks - refugo'!$B$34:$C$51,2,0),"")</f>
        <v>Encaminhamento Jurídico</v>
      </c>
      <c r="H656" s="494" t="s">
        <v>2130</v>
      </c>
      <c r="I656" s="1024" t="s">
        <v>2131</v>
      </c>
      <c r="J656" s="496">
        <v>7</v>
      </c>
      <c r="K656" s="498" t="str">
        <f>VLOOKUP(J656,'Hiperlinks - refugo'!$B$2:$C$9,2,0)</f>
        <v>Projeto Final</v>
      </c>
      <c r="L656" s="721" t="s">
        <v>2091</v>
      </c>
      <c r="M656" s="1106">
        <v>43719</v>
      </c>
    </row>
    <row r="657" spans="1:13" x14ac:dyDescent="0.25">
      <c r="A657" s="477">
        <v>21</v>
      </c>
      <c r="B657" s="1101" t="str">
        <f>IFERROR(VLOOKUP(A657,'Hiperlinks - refugo'!$B$11:$C$32,2,0),"")</f>
        <v>Joquey Club</v>
      </c>
      <c r="D657" s="481">
        <v>2</v>
      </c>
      <c r="E657" s="1102" t="str">
        <f>IFERROR(VLOOKUP(D657,'Hiperlinks - refugo'!$B$34:$C$51,2,0),"")</f>
        <v>Consulta Pública Inicial</v>
      </c>
      <c r="H657" s="494" t="s">
        <v>2133</v>
      </c>
      <c r="I657" s="1076" t="s">
        <v>2134</v>
      </c>
      <c r="J657" s="1105">
        <v>2</v>
      </c>
      <c r="K657" s="1101" t="str">
        <f>VLOOKUP(J657,'Hiperlinks - refugo'!$B$2:$C$9,2,0)</f>
        <v>Consulta Caderno</v>
      </c>
      <c r="L657" s="107" t="s">
        <v>1157</v>
      </c>
      <c r="M657" s="1106">
        <v>43768</v>
      </c>
    </row>
    <row r="658" spans="1:13" x14ac:dyDescent="0.25">
      <c r="A658" s="477">
        <v>21</v>
      </c>
      <c r="B658" s="1101" t="str">
        <f>IFERROR(VLOOKUP(A658,'Hiperlinks - refugo'!$B$11:$C$32,2,0),"")</f>
        <v>Joquey Club</v>
      </c>
      <c r="D658" s="481">
        <v>2</v>
      </c>
      <c r="E658" s="1102" t="str">
        <f>IFERROR(VLOOKUP(D658,'Hiperlinks - refugo'!$B$34:$C$51,2,0),"")</f>
        <v>Consulta Pública Inicial</v>
      </c>
      <c r="H658" s="494" t="s">
        <v>2135</v>
      </c>
      <c r="I658" s="1076" t="s">
        <v>2136</v>
      </c>
      <c r="J658" s="1105">
        <v>2</v>
      </c>
      <c r="K658" s="1101" t="str">
        <f>VLOOKUP(J658,'Hiperlinks - refugo'!$B$2:$C$9,2,0)</f>
        <v>Consulta Caderno</v>
      </c>
      <c r="L658" s="107" t="s">
        <v>1157</v>
      </c>
      <c r="M658" s="1106">
        <v>43768</v>
      </c>
    </row>
    <row r="659" spans="1:13" x14ac:dyDescent="0.25">
      <c r="A659" s="477">
        <v>21</v>
      </c>
      <c r="B659" s="1101" t="str">
        <f>IFERROR(VLOOKUP(A659,'Hiperlinks - refugo'!$B$11:$C$32,2,0),"")</f>
        <v>Joquey Club</v>
      </c>
      <c r="D659" s="481">
        <v>200</v>
      </c>
      <c r="E659" s="1102" t="str">
        <f>IFERROR(VLOOKUP(D659,'Hiperlinks - refugo'!$B$34:$C$51,2,0),"")</f>
        <v>Processo Administrativo</v>
      </c>
      <c r="H659" t="s">
        <v>2149</v>
      </c>
      <c r="I659" s="1076" t="s">
        <v>2150</v>
      </c>
      <c r="J659" s="1105"/>
      <c r="K659" s="493" t="s">
        <v>1734</v>
      </c>
      <c r="L659" s="724" t="s">
        <v>1188</v>
      </c>
      <c r="M659" s="1106">
        <v>43768</v>
      </c>
    </row>
    <row r="660" spans="1:13" x14ac:dyDescent="0.25">
      <c r="A660" s="477">
        <v>21</v>
      </c>
      <c r="B660" s="1101" t="str">
        <f>IFERROR(VLOOKUP(A660,'Hiperlinks - refugo'!$B$11:$C$32,2,0),"")</f>
        <v>Joquey Club</v>
      </c>
      <c r="D660" s="481">
        <v>300</v>
      </c>
      <c r="E660" s="489" t="str">
        <f>VLOOKUP(D660,'Hiperlinks - refugo'!$B$34:$C$51,2,0)</f>
        <v>Arquivo KML</v>
      </c>
      <c r="H660" s="494" t="s">
        <v>2151</v>
      </c>
      <c r="I660" s="1091" t="s">
        <v>1923</v>
      </c>
      <c r="J660" s="496">
        <v>8</v>
      </c>
      <c r="K660" s="492" t="e">
        <f>VLOOKUP(J660,'Hiperlinks - refugo'!$B$2:$C$9,2,0)</f>
        <v>#N/A</v>
      </c>
      <c r="L660" s="721" t="s">
        <v>144</v>
      </c>
      <c r="M660" s="1106">
        <v>43768</v>
      </c>
    </row>
    <row r="661" spans="1:13" x14ac:dyDescent="0.25">
      <c r="A661" s="1101">
        <v>3</v>
      </c>
      <c r="B661" s="1101" t="str">
        <f>IFERROR(VLOOKUP(A661,'Hiperlinks - refugo'!$B$11:$C$32,2,0),"")</f>
        <v>PIU Arco Tietê</v>
      </c>
      <c r="D661" s="481">
        <v>200</v>
      </c>
      <c r="E661" s="489" t="str">
        <f>VLOOKUP(D661,'Hiperlinks - refugo'!$B$34:$C$47,2,0)</f>
        <v>Processo Administrativo</v>
      </c>
      <c r="H661" t="s">
        <v>2137</v>
      </c>
      <c r="I661" s="1076" t="s">
        <v>2138</v>
      </c>
      <c r="J661" s="1105">
        <v>6</v>
      </c>
      <c r="K661" s="1101" t="str">
        <f>VLOOKUP(J661,'Hiperlinks - refugo'!$B$2:$C$9,2,0)</f>
        <v>Outros</v>
      </c>
      <c r="L661" s="107" t="s">
        <v>1188</v>
      </c>
      <c r="M661" s="1106">
        <v>43768</v>
      </c>
    </row>
    <row r="662" spans="1:13" x14ac:dyDescent="0.25">
      <c r="A662" s="477">
        <v>21</v>
      </c>
      <c r="B662" s="1101" t="str">
        <f>IFERROR(VLOOKUP(A662,'Hiperlinks - refugo'!$B$11:$C$32,2,0),"")</f>
        <v>Joquey Club</v>
      </c>
      <c r="D662" s="481">
        <v>100</v>
      </c>
      <c r="E662" s="1102" t="str">
        <f>IFERROR(VLOOKUP(D662,'Hiperlinks - refugo'!$B$34:$C$51,2,0),"")</f>
        <v/>
      </c>
      <c r="H662" s="515" t="s">
        <v>1382</v>
      </c>
      <c r="I662" s="1076" t="s">
        <v>2139</v>
      </c>
      <c r="J662" s="1105">
        <v>6</v>
      </c>
      <c r="K662" s="1101" t="str">
        <f>VLOOKUP(J662,'Hiperlinks - refugo'!$B$2:$C$9,2,0)</f>
        <v>Outros</v>
      </c>
      <c r="L662" s="107" t="s">
        <v>1157</v>
      </c>
      <c r="M662" s="1106">
        <v>43768</v>
      </c>
    </row>
    <row r="663" spans="1:13" x14ac:dyDescent="0.25">
      <c r="A663" s="1101">
        <v>3</v>
      </c>
      <c r="B663" s="1101" t="str">
        <f>IFERROR(VLOOKUP(A663,'Hiperlinks - refugo'!$B$11:$C$32,2,0),"")</f>
        <v>PIU Arco Tietê</v>
      </c>
      <c r="D663" s="481">
        <v>100</v>
      </c>
      <c r="E663" s="1102" t="str">
        <f>IFERROR(VLOOKUP(D663,'Hiperlinks - refugo'!$B$34:$C$51,2,0),"")</f>
        <v/>
      </c>
      <c r="H663" s="515" t="s">
        <v>1382</v>
      </c>
      <c r="I663" s="1076" t="s">
        <v>2140</v>
      </c>
      <c r="J663" s="1105">
        <v>6</v>
      </c>
      <c r="K663" s="1101" t="str">
        <f>VLOOKUP(J663,'Hiperlinks - refugo'!$B$2:$C$9,2,0)</f>
        <v>Outros</v>
      </c>
      <c r="L663" s="107" t="s">
        <v>1157</v>
      </c>
      <c r="M663" s="1106">
        <v>43768</v>
      </c>
    </row>
    <row r="664" spans="1:13" x14ac:dyDescent="0.25">
      <c r="A664" s="1101">
        <v>3</v>
      </c>
      <c r="B664" s="1101" t="str">
        <f>IFERROR(VLOOKUP(A664,'Hiperlinks - refugo'!$B$11:$C$32,2,0),"")</f>
        <v>PIU Arco Tietê</v>
      </c>
      <c r="D664" s="481">
        <v>2</v>
      </c>
      <c r="E664" s="1102" t="str">
        <f>IFERROR(VLOOKUP(D664,'Hiperlinks - refugo'!$B$34:$C$51,2,0),"")</f>
        <v>Consulta Pública Inicial</v>
      </c>
      <c r="H664" s="494" t="s">
        <v>2135</v>
      </c>
      <c r="I664" s="1076" t="s">
        <v>2141</v>
      </c>
      <c r="J664" s="1105">
        <v>2</v>
      </c>
      <c r="K664" s="1101" t="str">
        <f>VLOOKUP(J664,'Hiperlinks - refugo'!$B$2:$C$9,2,0)</f>
        <v>Consulta Caderno</v>
      </c>
      <c r="L664" s="107" t="s">
        <v>1157</v>
      </c>
      <c r="M664" s="1106">
        <v>43768</v>
      </c>
    </row>
    <row r="665" spans="1:13" x14ac:dyDescent="0.25">
      <c r="A665" s="477">
        <v>11</v>
      </c>
      <c r="B665" s="492" t="str">
        <f>IFERROR(VLOOKUP(A665,'Hiperlinks - refugo'!$B$11:$C$32,2,0),"")</f>
        <v>PIU Setor Central</v>
      </c>
      <c r="D665" s="481">
        <v>5</v>
      </c>
      <c r="E665" s="489" t="str">
        <f>IFERROR(VLOOKUP(D665,'Hiperlinks - refugo'!$B$34:$C$51,2,0),"")</f>
        <v>Discussão Pública</v>
      </c>
      <c r="H665" s="494" t="s">
        <v>2142</v>
      </c>
      <c r="I665" s="1076" t="s">
        <v>2143</v>
      </c>
      <c r="J665" s="1105">
        <v>3</v>
      </c>
      <c r="K665" s="1101" t="str">
        <f>VLOOKUP(J665,'Hiperlinks - refugo'!$B$2:$C$9,2,0)</f>
        <v>Consulta Minuta</v>
      </c>
      <c r="L665" s="107" t="s">
        <v>1157</v>
      </c>
      <c r="M665" s="1106">
        <v>43768</v>
      </c>
    </row>
    <row r="666" spans="1:13" x14ac:dyDescent="0.25">
      <c r="A666" s="477">
        <v>4</v>
      </c>
      <c r="B666" s="492" t="str">
        <f>IFERROR(VLOOKUP(A666,'Hiperlinks - refugo'!$B$11:$C$32,2,0),"")</f>
        <v>PIU NESP</v>
      </c>
      <c r="D666" s="481">
        <v>1</v>
      </c>
      <c r="E666" s="489" t="str">
        <f>IFERROR(VLOOKUP(D666,'Hiperlinks - refugo'!$B$34:$C$51,2,0),"")</f>
        <v>Proposição</v>
      </c>
      <c r="H666" t="s">
        <v>2146</v>
      </c>
      <c r="I666" s="1076" t="s">
        <v>2144</v>
      </c>
      <c r="J666" s="1105">
        <v>6</v>
      </c>
      <c r="K666" s="1101" t="str">
        <f>VLOOKUP(J666,'Hiperlinks - refugo'!$B$2:$C$9,2,0)</f>
        <v>Outros</v>
      </c>
      <c r="L666" s="107" t="s">
        <v>2148</v>
      </c>
      <c r="M666" s="1106">
        <v>43768</v>
      </c>
    </row>
    <row r="667" spans="1:13" x14ac:dyDescent="0.25">
      <c r="A667" s="477">
        <v>4</v>
      </c>
      <c r="B667" s="492" t="str">
        <f>IFERROR(VLOOKUP(A667,'Hiperlinks - refugo'!$B$11:$C$32,2,0),"")</f>
        <v>PIU NESP</v>
      </c>
      <c r="D667" s="481">
        <v>1</v>
      </c>
      <c r="E667" s="489" t="str">
        <f>IFERROR(VLOOKUP(D667,'Hiperlinks - refugo'!$B$34:$C$51,2,0),"")</f>
        <v>Proposição</v>
      </c>
      <c r="H667" t="s">
        <v>2147</v>
      </c>
      <c r="I667" s="1076" t="s">
        <v>2145</v>
      </c>
      <c r="J667" s="1105">
        <v>6</v>
      </c>
      <c r="K667" s="1101" t="str">
        <f>VLOOKUP(J667,'Hiperlinks - refugo'!$B$2:$C$9,2,0)</f>
        <v>Outros</v>
      </c>
      <c r="L667" s="107" t="s">
        <v>2148</v>
      </c>
      <c r="M667" s="1106">
        <v>43768</v>
      </c>
    </row>
  </sheetData>
  <autoFilter ref="A1:M667"/>
  <sortState ref="H519:I528">
    <sortCondition ref="H518"/>
  </sortState>
  <conditionalFormatting sqref="H287:H298 H306:H307 H430:H431 H254:H263 H271 H235:H247 H41:H74 H120:H164 H172 H180:H217 H224:H225 H228:H231 H2:H34">
    <cfRule type="cellIs" dxfId="655" priority="934" operator="equal">
      <formula>"_"</formula>
    </cfRule>
    <cfRule type="cellIs" dxfId="654" priority="935" operator="equal">
      <formula>"-"</formula>
    </cfRule>
    <cfRule type="cellIs" dxfId="653" priority="936" operator="equal">
      <formula>"w"</formula>
    </cfRule>
    <cfRule type="cellIs" dxfId="652" priority="937" operator="equal">
      <formula>"X"</formula>
    </cfRule>
  </conditionalFormatting>
  <conditionalFormatting sqref="H319:H343 H345:H347 H351:H357 I360 I362 H377:H379 I391 I381:I383 H391:H395 I393:I395 H397:H399 H403 I396:M403 A2:M4 I364:I366 I370:I379 H404:M428 B429:B432 L429:L431 H5:H317 A5:G428 I5:I358 J5:M395 A477:M477 A481:M481 B482:M482 B486:H486 A487:H489 A490:J490 J489:K489 A497:H497 K497:M497 A498:M498 A499:H499 K499:M499 J500:M500 A501:M501 A502:H502 J502:M502 A503:M503 H487:H503 J504:M504 I505:M507 A511:M513 A508:M509 J510:M510 H507:H515 J526:M526 J527:L529 J529:M530 A527:H530 I528:I529 H528:H531 A537:H537 J514:M514 I489:I514 H533:I534 A538:M540 J532:M537 I541:M541 J542:M542 A432:J453 K3:K453 L432:M453 I475:I487 H475:H482 K475:K488 A454:M474 A543:M544 H536:H546 A549:M549 B626 E626 K626:L626 K619:M619 K621:M621 E619 E621 B619 B621 H548:H549 J475:J562 I535:I562 A475:G562 K491:K562 L475:M562">
    <cfRule type="expression" dxfId="651" priority="761">
      <formula>$F2="F"</formula>
    </cfRule>
  </conditionalFormatting>
  <conditionalFormatting sqref="A299:K299 E300">
    <cfRule type="expression" dxfId="650" priority="756">
      <formula>$D299="F"</formula>
    </cfRule>
  </conditionalFormatting>
  <conditionalFormatting sqref="H287:I298 A287:B298 D287:D298 B299 K287:M298 L395:L410">
    <cfRule type="expression" dxfId="649" priority="989">
      <formula>$I287="F"</formula>
    </cfRule>
  </conditionalFormatting>
  <conditionalFormatting sqref="D564 A564:B564 L476 H287:I298 D287:D298 A287:B298 B299 K287:L298 L395:L410">
    <cfRule type="expression" dxfId="648" priority="1040">
      <formula>#REF!="F"</formula>
    </cfRule>
  </conditionalFormatting>
  <conditionalFormatting sqref="I392">
    <cfRule type="expression" dxfId="647" priority="1096">
      <formula>$F390="F"</formula>
    </cfRule>
  </conditionalFormatting>
  <conditionalFormatting sqref="I380">
    <cfRule type="expression" dxfId="646" priority="1216">
      <formula>#REF!="F"</formula>
    </cfRule>
  </conditionalFormatting>
  <conditionalFormatting sqref="A429:C431 G429:M431">
    <cfRule type="expression" dxfId="645" priority="1272">
      <formula>$J429="F"</formula>
    </cfRule>
  </conditionalFormatting>
  <conditionalFormatting sqref="L476">
    <cfRule type="expression" dxfId="644" priority="681">
      <formula>$I476="F"</formula>
    </cfRule>
  </conditionalFormatting>
  <conditionalFormatting sqref="H483:H485 I530:I531 M625">
    <cfRule type="expression" dxfId="643" priority="1326">
      <formula>$F484="F"</formula>
    </cfRule>
  </conditionalFormatting>
  <conditionalFormatting sqref="K489:K490">
    <cfRule type="expression" dxfId="642" priority="679">
      <formula>$F489="F"</formula>
    </cfRule>
  </conditionalFormatting>
  <conditionalFormatting sqref="K491">
    <cfRule type="expression" dxfId="641" priority="678">
      <formula>$F491="F"</formula>
    </cfRule>
  </conditionalFormatting>
  <conditionalFormatting sqref="K492">
    <cfRule type="expression" dxfId="640" priority="677">
      <formula>$F492="F"</formula>
    </cfRule>
  </conditionalFormatting>
  <conditionalFormatting sqref="K493">
    <cfRule type="expression" dxfId="639" priority="676">
      <formula>$F493="F"</formula>
    </cfRule>
  </conditionalFormatting>
  <conditionalFormatting sqref="K494">
    <cfRule type="expression" dxfId="638" priority="675">
      <formula>$F494="F"</formula>
    </cfRule>
  </conditionalFormatting>
  <conditionalFormatting sqref="K495">
    <cfRule type="expression" dxfId="637" priority="674">
      <formula>$F495="F"</formula>
    </cfRule>
  </conditionalFormatting>
  <conditionalFormatting sqref="K496">
    <cfRule type="expression" dxfId="636" priority="673">
      <formula>$F496="F"</formula>
    </cfRule>
  </conditionalFormatting>
  <conditionalFormatting sqref="K499">
    <cfRule type="expression" dxfId="635" priority="672">
      <formula>$F499="F"</formula>
    </cfRule>
  </conditionalFormatting>
  <conditionalFormatting sqref="H504">
    <cfRule type="expression" dxfId="634" priority="671">
      <formula>$F504="F"</formula>
    </cfRule>
  </conditionalFormatting>
  <conditionalFormatting sqref="H507:H508">
    <cfRule type="expression" dxfId="633" priority="668">
      <formula>$F507="F"</formula>
    </cfRule>
  </conditionalFormatting>
  <conditionalFormatting sqref="H505">
    <cfRule type="expression" dxfId="632" priority="667">
      <formula>$F505="F"</formula>
    </cfRule>
  </conditionalFormatting>
  <conditionalFormatting sqref="H506">
    <cfRule type="expression" dxfId="631" priority="666">
      <formula>$F506="F"</formula>
    </cfRule>
  </conditionalFormatting>
  <conditionalFormatting sqref="H511:H512">
    <cfRule type="expression" dxfId="630" priority="665">
      <formula>$F511="F"</formula>
    </cfRule>
  </conditionalFormatting>
  <conditionalFormatting sqref="H513">
    <cfRule type="expression" dxfId="629" priority="664">
      <formula>$F513="F"</formula>
    </cfRule>
  </conditionalFormatting>
  <conditionalFormatting sqref="H524:H525">
    <cfRule type="expression" dxfId="628" priority="1380">
      <formula>$F516="F"</formula>
    </cfRule>
  </conditionalFormatting>
  <conditionalFormatting sqref="H516:H523">
    <cfRule type="expression" dxfId="627" priority="1433">
      <formula>$F518="F"</formula>
    </cfRule>
  </conditionalFormatting>
  <conditionalFormatting sqref="H532">
    <cfRule type="expression" dxfId="626" priority="661">
      <formula>$F532="F"</formula>
    </cfRule>
  </conditionalFormatting>
  <conditionalFormatting sqref="H532">
    <cfRule type="expression" dxfId="625" priority="660">
      <formula>$F532="F"</formula>
    </cfRule>
  </conditionalFormatting>
  <conditionalFormatting sqref="H532">
    <cfRule type="expression" dxfId="624" priority="659">
      <formula>$F532="F"</formula>
    </cfRule>
  </conditionalFormatting>
  <conditionalFormatting sqref="H532">
    <cfRule type="expression" dxfId="623" priority="658">
      <formula>$F532="F"</formula>
    </cfRule>
  </conditionalFormatting>
  <conditionalFormatting sqref="H532">
    <cfRule type="expression" dxfId="622" priority="657">
      <formula>$F532="F"</formula>
    </cfRule>
  </conditionalFormatting>
  <conditionalFormatting sqref="H532">
    <cfRule type="expression" dxfId="621" priority="656">
      <formula>$F532="F"</formula>
    </cfRule>
  </conditionalFormatting>
  <conditionalFormatting sqref="H533">
    <cfRule type="expression" dxfId="620" priority="655">
      <formula>$F533="F"</formula>
    </cfRule>
  </conditionalFormatting>
  <conditionalFormatting sqref="H533">
    <cfRule type="expression" dxfId="619" priority="654">
      <formula>$F533="F"</formula>
    </cfRule>
  </conditionalFormatting>
  <conditionalFormatting sqref="H533">
    <cfRule type="expression" dxfId="618" priority="653">
      <formula>$F533="F"</formula>
    </cfRule>
  </conditionalFormatting>
  <conditionalFormatting sqref="H533">
    <cfRule type="expression" dxfId="617" priority="652">
      <formula>$F533="F"</formula>
    </cfRule>
  </conditionalFormatting>
  <conditionalFormatting sqref="H533">
    <cfRule type="expression" dxfId="616" priority="651">
      <formula>$F533="F"</formula>
    </cfRule>
  </conditionalFormatting>
  <conditionalFormatting sqref="H533">
    <cfRule type="expression" dxfId="615" priority="650">
      <formula>$F533="F"</formula>
    </cfRule>
  </conditionalFormatting>
  <conditionalFormatting sqref="H535">
    <cfRule type="expression" dxfId="614" priority="643">
      <formula>$F535="F"</formula>
    </cfRule>
  </conditionalFormatting>
  <conditionalFormatting sqref="H535">
    <cfRule type="expression" dxfId="613" priority="642">
      <formula>$F535="F"</formula>
    </cfRule>
  </conditionalFormatting>
  <conditionalFormatting sqref="H532">
    <cfRule type="expression" dxfId="612" priority="641">
      <formula>$F524="F"</formula>
    </cfRule>
  </conditionalFormatting>
  <conditionalFormatting sqref="H533">
    <cfRule type="expression" dxfId="611" priority="640">
      <formula>$F525="F"</formula>
    </cfRule>
  </conditionalFormatting>
  <conditionalFormatting sqref="H534">
    <cfRule type="expression" dxfId="610" priority="639">
      <formula>$F526="F"</formula>
    </cfRule>
  </conditionalFormatting>
  <conditionalFormatting sqref="H539">
    <cfRule type="expression" dxfId="609" priority="637">
      <formula>$F539="F"</formula>
    </cfRule>
  </conditionalFormatting>
  <conditionalFormatting sqref="H541">
    <cfRule type="expression" dxfId="608" priority="634">
      <formula>$F541="F"</formula>
    </cfRule>
  </conditionalFormatting>
  <conditionalFormatting sqref="H544">
    <cfRule type="expression" dxfId="607" priority="633">
      <formula>$F544="F"</formula>
    </cfRule>
  </conditionalFormatting>
  <conditionalFormatting sqref="H547">
    <cfRule type="expression" dxfId="606" priority="632">
      <formula>$F547="F"</formula>
    </cfRule>
  </conditionalFormatting>
  <conditionalFormatting sqref="G549">
    <cfRule type="expression" dxfId="605" priority="630">
      <formula>$G1="C"</formula>
    </cfRule>
  </conditionalFormatting>
  <conditionalFormatting sqref="B563">
    <cfRule type="expression" dxfId="604" priority="629">
      <formula>$F563="F"</formula>
    </cfRule>
  </conditionalFormatting>
  <conditionalFormatting sqref="E563">
    <cfRule type="expression" dxfId="603" priority="628">
      <formula>$F563="F"</formula>
    </cfRule>
  </conditionalFormatting>
  <conditionalFormatting sqref="K563">
    <cfRule type="expression" dxfId="602" priority="627">
      <formula>$F563="F"</formula>
    </cfRule>
  </conditionalFormatting>
  <conditionalFormatting sqref="K563">
    <cfRule type="expression" dxfId="601" priority="626">
      <formula>$F563="F"</formula>
    </cfRule>
  </conditionalFormatting>
  <conditionalFormatting sqref="A564:E564">
    <cfRule type="expression" dxfId="600" priority="625">
      <formula>$F564="F"</formula>
    </cfRule>
  </conditionalFormatting>
  <conditionalFormatting sqref="A564:B564 D564">
    <cfRule type="expression" dxfId="599" priority="624">
      <formula>$I564="F"</formula>
    </cfRule>
  </conditionalFormatting>
  <conditionalFormatting sqref="A565:F565">
    <cfRule type="expression" dxfId="598" priority="622">
      <formula>$F565="F"</formula>
    </cfRule>
  </conditionalFormatting>
  <conditionalFormatting sqref="M565">
    <cfRule type="expression" dxfId="597" priority="621">
      <formula>$F565="F"</formula>
    </cfRule>
  </conditionalFormatting>
  <conditionalFormatting sqref="M564">
    <cfRule type="expression" dxfId="596" priority="620">
      <formula>$F564="F"</formula>
    </cfRule>
  </conditionalFormatting>
  <conditionalFormatting sqref="A566:B566">
    <cfRule type="expression" dxfId="595" priority="619">
      <formula>$F566="F"</formula>
    </cfRule>
  </conditionalFormatting>
  <conditionalFormatting sqref="E566">
    <cfRule type="expression" dxfId="594" priority="618">
      <formula>$F566="F"</formula>
    </cfRule>
  </conditionalFormatting>
  <conditionalFormatting sqref="J566:K566">
    <cfRule type="expression" dxfId="593" priority="617">
      <formula>$F566="F"</formula>
    </cfRule>
  </conditionalFormatting>
  <conditionalFormatting sqref="B567">
    <cfRule type="expression" dxfId="592" priority="616">
      <formula>$F567="F"</formula>
    </cfRule>
  </conditionalFormatting>
  <conditionalFormatting sqref="E567">
    <cfRule type="expression" dxfId="591" priority="615">
      <formula>$F567="F"</formula>
    </cfRule>
  </conditionalFormatting>
  <conditionalFormatting sqref="E568">
    <cfRule type="expression" dxfId="590" priority="614">
      <formula>$F568="F"</formula>
    </cfRule>
  </conditionalFormatting>
  <conditionalFormatting sqref="K567">
    <cfRule type="expression" dxfId="589" priority="613">
      <formula>$F567="F"</formula>
    </cfRule>
  </conditionalFormatting>
  <conditionalFormatting sqref="K567">
    <cfRule type="expression" dxfId="588" priority="612">
      <formula>$F567="F"</formula>
    </cfRule>
  </conditionalFormatting>
  <conditionalFormatting sqref="K568">
    <cfRule type="expression" dxfId="587" priority="611">
      <formula>$F568="F"</formula>
    </cfRule>
  </conditionalFormatting>
  <conditionalFormatting sqref="K568">
    <cfRule type="expression" dxfId="586" priority="610">
      <formula>$F568="F"</formula>
    </cfRule>
  </conditionalFormatting>
  <conditionalFormatting sqref="B568">
    <cfRule type="expression" dxfId="585" priority="609">
      <formula>$F568="F"</formula>
    </cfRule>
  </conditionalFormatting>
  <conditionalFormatting sqref="A569:E569">
    <cfRule type="expression" dxfId="584" priority="608">
      <formula>$F569="F"</formula>
    </cfRule>
  </conditionalFormatting>
  <conditionalFormatting sqref="J569:M569">
    <cfRule type="expression" dxfId="583" priority="607">
      <formula>$F569="F"</formula>
    </cfRule>
  </conditionalFormatting>
  <conditionalFormatting sqref="A570:E570">
    <cfRule type="expression" dxfId="582" priority="606">
      <formula>$F570="F"</formula>
    </cfRule>
  </conditionalFormatting>
  <conditionalFormatting sqref="J570:M570">
    <cfRule type="expression" dxfId="581" priority="605">
      <formula>$F570="F"</formula>
    </cfRule>
  </conditionalFormatting>
  <conditionalFormatting sqref="A571:E571">
    <cfRule type="expression" dxfId="580" priority="604">
      <formula>$F571="F"</formula>
    </cfRule>
  </conditionalFormatting>
  <conditionalFormatting sqref="A572:E572">
    <cfRule type="expression" dxfId="579" priority="603">
      <formula>$F572="F"</formula>
    </cfRule>
  </conditionalFormatting>
  <conditionalFormatting sqref="A573:E573">
    <cfRule type="expression" dxfId="578" priority="602">
      <formula>$F573="F"</formula>
    </cfRule>
  </conditionalFormatting>
  <conditionalFormatting sqref="A574:E574">
    <cfRule type="expression" dxfId="577" priority="601">
      <formula>$F574="F"</formula>
    </cfRule>
  </conditionalFormatting>
  <conditionalFormatting sqref="K574">
    <cfRule type="expression" dxfId="576" priority="600">
      <formula>$F574="F"</formula>
    </cfRule>
  </conditionalFormatting>
  <conditionalFormatting sqref="L574:M574">
    <cfRule type="expression" dxfId="575" priority="599">
      <formula>$F574="F"</formula>
    </cfRule>
  </conditionalFormatting>
  <conditionalFormatting sqref="A575:E575">
    <cfRule type="expression" dxfId="574" priority="598">
      <formula>$F575="F"</formula>
    </cfRule>
  </conditionalFormatting>
  <conditionalFormatting sqref="J575:L575">
    <cfRule type="expression" dxfId="573" priority="597">
      <formula>$F575="F"</formula>
    </cfRule>
  </conditionalFormatting>
  <conditionalFormatting sqref="M575">
    <cfRule type="expression" dxfId="572" priority="596">
      <formula>$F575="F"</formula>
    </cfRule>
  </conditionalFormatting>
  <conditionalFormatting sqref="A576:E576">
    <cfRule type="expression" dxfId="571" priority="595">
      <formula>$F576="F"</formula>
    </cfRule>
  </conditionalFormatting>
  <conditionalFormatting sqref="K576">
    <cfRule type="expression" dxfId="570" priority="594">
      <formula>$F576="F"</formula>
    </cfRule>
  </conditionalFormatting>
  <conditionalFormatting sqref="L576:M576">
    <cfRule type="expression" dxfId="569" priority="593">
      <formula>$F576="F"</formula>
    </cfRule>
  </conditionalFormatting>
  <conditionalFormatting sqref="A577:E577">
    <cfRule type="expression" dxfId="568" priority="592">
      <formula>$F577="F"</formula>
    </cfRule>
  </conditionalFormatting>
  <conditionalFormatting sqref="J577:M577">
    <cfRule type="expression" dxfId="567" priority="591">
      <formula>$F577="F"</formula>
    </cfRule>
  </conditionalFormatting>
  <conditionalFormatting sqref="B578">
    <cfRule type="expression" dxfId="566" priority="590">
      <formula>$F578="F"</formula>
    </cfRule>
  </conditionalFormatting>
  <conditionalFormatting sqref="E578">
    <cfRule type="expression" dxfId="565" priority="589">
      <formula>$F578="F"</formula>
    </cfRule>
  </conditionalFormatting>
  <conditionalFormatting sqref="K578">
    <cfRule type="expression" dxfId="564" priority="588">
      <formula>$F578="F"</formula>
    </cfRule>
  </conditionalFormatting>
  <conditionalFormatting sqref="K578">
    <cfRule type="expression" dxfId="563" priority="587">
      <formula>$F578="F"</formula>
    </cfRule>
  </conditionalFormatting>
  <conditionalFormatting sqref="B579">
    <cfRule type="expression" dxfId="562" priority="586">
      <formula>$F579="F"</formula>
    </cfRule>
  </conditionalFormatting>
  <conditionalFormatting sqref="E579">
    <cfRule type="expression" dxfId="561" priority="585">
      <formula>$F579="F"</formula>
    </cfRule>
  </conditionalFormatting>
  <conditionalFormatting sqref="K579">
    <cfRule type="expression" dxfId="560" priority="584">
      <formula>$F579="F"</formula>
    </cfRule>
  </conditionalFormatting>
  <conditionalFormatting sqref="K579">
    <cfRule type="expression" dxfId="559" priority="583">
      <formula>$F579="F"</formula>
    </cfRule>
  </conditionalFormatting>
  <conditionalFormatting sqref="B580">
    <cfRule type="expression" dxfId="558" priority="582">
      <formula>$F580="F"</formula>
    </cfRule>
  </conditionalFormatting>
  <conditionalFormatting sqref="E580">
    <cfRule type="expression" dxfId="557" priority="581">
      <formula>$F580="F"</formula>
    </cfRule>
  </conditionalFormatting>
  <conditionalFormatting sqref="K580">
    <cfRule type="expression" dxfId="556" priority="580">
      <formula>$F580="F"</formula>
    </cfRule>
  </conditionalFormatting>
  <conditionalFormatting sqref="K580">
    <cfRule type="expression" dxfId="555" priority="579">
      <formula>$F580="F"</formula>
    </cfRule>
  </conditionalFormatting>
  <conditionalFormatting sqref="A581:E581">
    <cfRule type="expression" dxfId="554" priority="578">
      <formula>$F581="F"</formula>
    </cfRule>
  </conditionalFormatting>
  <conditionalFormatting sqref="K581">
    <cfRule type="expression" dxfId="553" priority="577">
      <formula>$F581="F"</formula>
    </cfRule>
  </conditionalFormatting>
  <conditionalFormatting sqref="L581:M581">
    <cfRule type="expression" dxfId="552" priority="576">
      <formula>$F581="F"</formula>
    </cfRule>
  </conditionalFormatting>
  <conditionalFormatting sqref="K581">
    <cfRule type="expression" dxfId="551" priority="575">
      <formula>$F581="F"</formula>
    </cfRule>
  </conditionalFormatting>
  <conditionalFormatting sqref="A582:E582">
    <cfRule type="expression" dxfId="550" priority="574">
      <formula>$F582="F"</formula>
    </cfRule>
  </conditionalFormatting>
  <conditionalFormatting sqref="A583:E583">
    <cfRule type="expression" dxfId="549" priority="573">
      <formula>$F583="F"</formula>
    </cfRule>
  </conditionalFormatting>
  <conditionalFormatting sqref="K582">
    <cfRule type="expression" dxfId="548" priority="572">
      <formula>$F582="F"</formula>
    </cfRule>
  </conditionalFormatting>
  <conditionalFormatting sqref="K583">
    <cfRule type="expression" dxfId="547" priority="571">
      <formula>$F583="F"</formula>
    </cfRule>
  </conditionalFormatting>
  <conditionalFormatting sqref="L582">
    <cfRule type="expression" dxfId="546" priority="570">
      <formula>$F582="F"</formula>
    </cfRule>
  </conditionalFormatting>
  <conditionalFormatting sqref="L583">
    <cfRule type="expression" dxfId="545" priority="569">
      <formula>$F583="F"</formula>
    </cfRule>
  </conditionalFormatting>
  <conditionalFormatting sqref="M582">
    <cfRule type="expression" dxfId="544" priority="568">
      <formula>$F582="F"</formula>
    </cfRule>
  </conditionalFormatting>
  <conditionalFormatting sqref="M583">
    <cfRule type="expression" dxfId="543" priority="567">
      <formula>$F583="F"</formula>
    </cfRule>
  </conditionalFormatting>
  <conditionalFormatting sqref="A584:E584">
    <cfRule type="expression" dxfId="542" priority="566">
      <formula>$F584="F"</formula>
    </cfRule>
  </conditionalFormatting>
  <conditionalFormatting sqref="K584">
    <cfRule type="expression" dxfId="541" priority="565">
      <formula>$F584="F"</formula>
    </cfRule>
  </conditionalFormatting>
  <conditionalFormatting sqref="L584:M584">
    <cfRule type="expression" dxfId="540" priority="564">
      <formula>$F584="F"</formula>
    </cfRule>
  </conditionalFormatting>
  <conditionalFormatting sqref="K584">
    <cfRule type="expression" dxfId="539" priority="563">
      <formula>$F584="F"</formula>
    </cfRule>
  </conditionalFormatting>
  <conditionalFormatting sqref="M584">
    <cfRule type="expression" dxfId="538" priority="562">
      <formula>$F584="F"</formula>
    </cfRule>
  </conditionalFormatting>
  <conditionalFormatting sqref="B585">
    <cfRule type="expression" dxfId="537" priority="561">
      <formula>$F585="F"</formula>
    </cfRule>
  </conditionalFormatting>
  <conditionalFormatting sqref="E585">
    <cfRule type="expression" dxfId="536" priority="560">
      <formula>$F585="F"</formula>
    </cfRule>
  </conditionalFormatting>
  <conditionalFormatting sqref="K585">
    <cfRule type="expression" dxfId="535" priority="559">
      <formula>$F585="F"</formula>
    </cfRule>
  </conditionalFormatting>
  <conditionalFormatting sqref="K585">
    <cfRule type="expression" dxfId="534" priority="558">
      <formula>$F585="F"</formula>
    </cfRule>
  </conditionalFormatting>
  <conditionalFormatting sqref="M585">
    <cfRule type="expression" dxfId="533" priority="557">
      <formula>$F585="F"</formula>
    </cfRule>
  </conditionalFormatting>
  <conditionalFormatting sqref="M585">
    <cfRule type="expression" dxfId="532" priority="556">
      <formula>$F585="F"</formula>
    </cfRule>
  </conditionalFormatting>
  <conditionalFormatting sqref="B586">
    <cfRule type="expression" dxfId="531" priority="555">
      <formula>$F586="F"</formula>
    </cfRule>
  </conditionalFormatting>
  <conditionalFormatting sqref="E586">
    <cfRule type="expression" dxfId="530" priority="554">
      <formula>$F586="F"</formula>
    </cfRule>
  </conditionalFormatting>
  <conditionalFormatting sqref="K586">
    <cfRule type="expression" dxfId="529" priority="553">
      <formula>$F586="F"</formula>
    </cfRule>
  </conditionalFormatting>
  <conditionalFormatting sqref="K586">
    <cfRule type="expression" dxfId="528" priority="552">
      <formula>$F586="F"</formula>
    </cfRule>
  </conditionalFormatting>
  <conditionalFormatting sqref="A587:E587">
    <cfRule type="expression" dxfId="527" priority="551">
      <formula>$F587="F"</formula>
    </cfRule>
  </conditionalFormatting>
  <conditionalFormatting sqref="J587:M587">
    <cfRule type="expression" dxfId="526" priority="550">
      <formula>$F587="F"</formula>
    </cfRule>
  </conditionalFormatting>
  <conditionalFormatting sqref="B588">
    <cfRule type="expression" dxfId="525" priority="549">
      <formula>$F588="F"</formula>
    </cfRule>
  </conditionalFormatting>
  <conditionalFormatting sqref="E588">
    <cfRule type="expression" dxfId="524" priority="548">
      <formula>$F588="F"</formula>
    </cfRule>
  </conditionalFormatting>
  <conditionalFormatting sqref="K588">
    <cfRule type="expression" dxfId="523" priority="547">
      <formula>$F588="F"</formula>
    </cfRule>
  </conditionalFormatting>
  <conditionalFormatting sqref="K588">
    <cfRule type="expression" dxfId="522" priority="546">
      <formula>$F588="F"</formula>
    </cfRule>
  </conditionalFormatting>
  <conditionalFormatting sqref="A589:E589">
    <cfRule type="expression" dxfId="521" priority="545">
      <formula>$F589="F"</formula>
    </cfRule>
  </conditionalFormatting>
  <conditionalFormatting sqref="J589:M589">
    <cfRule type="expression" dxfId="520" priority="544">
      <formula>$F589="F"</formula>
    </cfRule>
  </conditionalFormatting>
  <conditionalFormatting sqref="A590:E590">
    <cfRule type="expression" dxfId="519" priority="543">
      <formula>$F590="F"</formula>
    </cfRule>
  </conditionalFormatting>
  <conditionalFormatting sqref="J590:M590">
    <cfRule type="expression" dxfId="518" priority="542">
      <formula>$F590="F"</formula>
    </cfRule>
  </conditionalFormatting>
  <conditionalFormatting sqref="A591:E591">
    <cfRule type="expression" dxfId="517" priority="541">
      <formula>$F591="F"</formula>
    </cfRule>
  </conditionalFormatting>
  <conditionalFormatting sqref="J591:M591">
    <cfRule type="expression" dxfId="516" priority="540">
      <formula>$F591="F"</formula>
    </cfRule>
  </conditionalFormatting>
  <conditionalFormatting sqref="A592:D592">
    <cfRule type="expression" dxfId="515" priority="539">
      <formula>$F592="F"</formula>
    </cfRule>
  </conditionalFormatting>
  <conditionalFormatting sqref="E592">
    <cfRule type="expression" dxfId="514" priority="538">
      <formula>$F592="F"</formula>
    </cfRule>
  </conditionalFormatting>
  <conditionalFormatting sqref="J592:M592">
    <cfRule type="expression" dxfId="513" priority="537">
      <formula>$F592="F"</formula>
    </cfRule>
  </conditionalFormatting>
  <conditionalFormatting sqref="A593:D593">
    <cfRule type="expression" dxfId="512" priority="536">
      <formula>$F593="F"</formula>
    </cfRule>
  </conditionalFormatting>
  <conditionalFormatting sqref="E593">
    <cfRule type="expression" dxfId="511" priority="535">
      <formula>$F593="F"</formula>
    </cfRule>
  </conditionalFormatting>
  <conditionalFormatting sqref="J593:M593">
    <cfRule type="expression" dxfId="510" priority="534">
      <formula>$F593="F"</formula>
    </cfRule>
  </conditionalFormatting>
  <conditionalFormatting sqref="B594">
    <cfRule type="expression" dxfId="509" priority="533">
      <formula>$F594="F"</formula>
    </cfRule>
  </conditionalFormatting>
  <conditionalFormatting sqref="D594">
    <cfRule type="expression" dxfId="508" priority="532">
      <formula>$F594="F"</formula>
    </cfRule>
  </conditionalFormatting>
  <conditionalFormatting sqref="E594">
    <cfRule type="expression" dxfId="507" priority="531">
      <formula>$F594="F"</formula>
    </cfRule>
  </conditionalFormatting>
  <conditionalFormatting sqref="B595">
    <cfRule type="expression" dxfId="506" priority="530">
      <formula>$F595="F"</formula>
    </cfRule>
  </conditionalFormatting>
  <conditionalFormatting sqref="D595">
    <cfRule type="expression" dxfId="505" priority="529">
      <formula>$F595="F"</formula>
    </cfRule>
  </conditionalFormatting>
  <conditionalFormatting sqref="E595">
    <cfRule type="expression" dxfId="504" priority="528">
      <formula>$F595="F"</formula>
    </cfRule>
  </conditionalFormatting>
  <conditionalFormatting sqref="J594:M594">
    <cfRule type="expression" dxfId="503" priority="527">
      <formula>$F594="F"</formula>
    </cfRule>
  </conditionalFormatting>
  <conditionalFormatting sqref="M595">
    <cfRule type="expression" dxfId="502" priority="526">
      <formula>$F595="F"</formula>
    </cfRule>
  </conditionalFormatting>
  <conditionalFormatting sqref="B596">
    <cfRule type="expression" dxfId="501" priority="525">
      <formula>$F596="F"</formula>
    </cfRule>
  </conditionalFormatting>
  <conditionalFormatting sqref="D596">
    <cfRule type="expression" dxfId="500" priority="524">
      <formula>$F596="F"</formula>
    </cfRule>
  </conditionalFormatting>
  <conditionalFormatting sqref="E596">
    <cfRule type="expression" dxfId="499" priority="523">
      <formula>$F596="F"</formula>
    </cfRule>
  </conditionalFormatting>
  <conditionalFormatting sqref="J596:M596">
    <cfRule type="expression" dxfId="498" priority="522">
      <formula>$F596="F"</formula>
    </cfRule>
  </conditionalFormatting>
  <conditionalFormatting sqref="A597:E597">
    <cfRule type="expression" dxfId="497" priority="521">
      <formula>$F597="F"</formula>
    </cfRule>
  </conditionalFormatting>
  <conditionalFormatting sqref="K597">
    <cfRule type="expression" dxfId="496" priority="520">
      <formula>$F597="F"</formula>
    </cfRule>
  </conditionalFormatting>
  <conditionalFormatting sqref="L597:M597">
    <cfRule type="expression" dxfId="495" priority="519">
      <formula>$F597="F"</formula>
    </cfRule>
  </conditionalFormatting>
  <conditionalFormatting sqref="K597">
    <cfRule type="expression" dxfId="494" priority="518">
      <formula>$F597="F"</formula>
    </cfRule>
  </conditionalFormatting>
  <conditionalFormatting sqref="A598:E598">
    <cfRule type="expression" dxfId="493" priority="517">
      <formula>$F598="F"</formula>
    </cfRule>
  </conditionalFormatting>
  <conditionalFormatting sqref="A599:E599">
    <cfRule type="expression" dxfId="492" priority="516">
      <formula>$F599="F"</formula>
    </cfRule>
  </conditionalFormatting>
  <conditionalFormatting sqref="K598">
    <cfRule type="expression" dxfId="491" priority="515">
      <formula>$F598="F"</formula>
    </cfRule>
  </conditionalFormatting>
  <conditionalFormatting sqref="L598:M598">
    <cfRule type="expression" dxfId="490" priority="514">
      <formula>$F598="F"</formula>
    </cfRule>
  </conditionalFormatting>
  <conditionalFormatting sqref="K598">
    <cfRule type="expression" dxfId="489" priority="513">
      <formula>$F598="F"</formula>
    </cfRule>
  </conditionalFormatting>
  <conditionalFormatting sqref="K599">
    <cfRule type="expression" dxfId="488" priority="512">
      <formula>$F599="F"</formula>
    </cfRule>
  </conditionalFormatting>
  <conditionalFormatting sqref="L599:M599">
    <cfRule type="expression" dxfId="487" priority="511">
      <formula>$F599="F"</formula>
    </cfRule>
  </conditionalFormatting>
  <conditionalFormatting sqref="K599">
    <cfRule type="expression" dxfId="486" priority="510">
      <formula>$F599="F"</formula>
    </cfRule>
  </conditionalFormatting>
  <conditionalFormatting sqref="A600:E600">
    <cfRule type="expression" dxfId="485" priority="509">
      <formula>$F600="F"</formula>
    </cfRule>
  </conditionalFormatting>
  <conditionalFormatting sqref="K600">
    <cfRule type="expression" dxfId="484" priority="508">
      <formula>$F600="F"</formula>
    </cfRule>
  </conditionalFormatting>
  <conditionalFormatting sqref="L600:M600">
    <cfRule type="expression" dxfId="483" priority="507">
      <formula>$F600="F"</formula>
    </cfRule>
  </conditionalFormatting>
  <conditionalFormatting sqref="K600">
    <cfRule type="expression" dxfId="482" priority="506">
      <formula>$F600="F"</formula>
    </cfRule>
  </conditionalFormatting>
  <conditionalFormatting sqref="A601:E601">
    <cfRule type="expression" dxfId="481" priority="505">
      <formula>$F601="F"</formula>
    </cfRule>
  </conditionalFormatting>
  <conditionalFormatting sqref="K601">
    <cfRule type="expression" dxfId="480" priority="504">
      <formula>$F601="F"</formula>
    </cfRule>
  </conditionalFormatting>
  <conditionalFormatting sqref="L601:M601">
    <cfRule type="expression" dxfId="479" priority="503">
      <formula>$F601="F"</formula>
    </cfRule>
  </conditionalFormatting>
  <conditionalFormatting sqref="K601">
    <cfRule type="expression" dxfId="478" priority="502">
      <formula>$F601="F"</formula>
    </cfRule>
  </conditionalFormatting>
  <conditionalFormatting sqref="A602:E602">
    <cfRule type="expression" dxfId="477" priority="501">
      <formula>$F602="F"</formula>
    </cfRule>
  </conditionalFormatting>
  <conditionalFormatting sqref="K602">
    <cfRule type="expression" dxfId="476" priority="500">
      <formula>$F602="F"</formula>
    </cfRule>
  </conditionalFormatting>
  <conditionalFormatting sqref="L602:M602">
    <cfRule type="expression" dxfId="475" priority="499">
      <formula>$F602="F"</formula>
    </cfRule>
  </conditionalFormatting>
  <conditionalFormatting sqref="K602">
    <cfRule type="expression" dxfId="474" priority="498">
      <formula>$F602="F"</formula>
    </cfRule>
  </conditionalFormatting>
  <conditionalFormatting sqref="A603:E603">
    <cfRule type="expression" dxfId="473" priority="497">
      <formula>$F603="F"</formula>
    </cfRule>
  </conditionalFormatting>
  <conditionalFormatting sqref="K603">
    <cfRule type="expression" dxfId="472" priority="496">
      <formula>$F603="F"</formula>
    </cfRule>
  </conditionalFormatting>
  <conditionalFormatting sqref="L603:M603">
    <cfRule type="expression" dxfId="471" priority="495">
      <formula>$F603="F"</formula>
    </cfRule>
  </conditionalFormatting>
  <conditionalFormatting sqref="K603">
    <cfRule type="expression" dxfId="470" priority="494">
      <formula>$F603="F"</formula>
    </cfRule>
  </conditionalFormatting>
  <conditionalFormatting sqref="K604">
    <cfRule type="expression" dxfId="469" priority="493">
      <formula>$F604="F"</formula>
    </cfRule>
  </conditionalFormatting>
  <conditionalFormatting sqref="L604:M604">
    <cfRule type="expression" dxfId="468" priority="492">
      <formula>$F604="F"</formula>
    </cfRule>
  </conditionalFormatting>
  <conditionalFormatting sqref="K604">
    <cfRule type="expression" dxfId="467" priority="491">
      <formula>$F604="F"</formula>
    </cfRule>
  </conditionalFormatting>
  <conditionalFormatting sqref="K605">
    <cfRule type="expression" dxfId="466" priority="490">
      <formula>$F605="F"</formula>
    </cfRule>
  </conditionalFormatting>
  <conditionalFormatting sqref="L605:M605">
    <cfRule type="expression" dxfId="465" priority="489">
      <formula>$F605="F"</formula>
    </cfRule>
  </conditionalFormatting>
  <conditionalFormatting sqref="K605">
    <cfRule type="expression" dxfId="464" priority="488">
      <formula>$F605="F"</formula>
    </cfRule>
  </conditionalFormatting>
  <conditionalFormatting sqref="A604:E604">
    <cfRule type="expression" dxfId="463" priority="487">
      <formula>$F604="F"</formula>
    </cfRule>
  </conditionalFormatting>
  <conditionalFormatting sqref="A605:E605">
    <cfRule type="expression" dxfId="462" priority="486">
      <formula>$F605="F"</formula>
    </cfRule>
  </conditionalFormatting>
  <conditionalFormatting sqref="A606:E606">
    <cfRule type="expression" dxfId="461" priority="485">
      <formula>$F606="F"</formula>
    </cfRule>
  </conditionalFormatting>
  <conditionalFormatting sqref="A607:E607">
    <cfRule type="expression" dxfId="460" priority="484">
      <formula>$F607="F"</formula>
    </cfRule>
  </conditionalFormatting>
  <conditionalFormatting sqref="A608:E608">
    <cfRule type="expression" dxfId="459" priority="483">
      <formula>$F608="F"</formula>
    </cfRule>
  </conditionalFormatting>
  <conditionalFormatting sqref="A609:E609">
    <cfRule type="expression" dxfId="458" priority="482">
      <formula>$F609="F"</formula>
    </cfRule>
  </conditionalFormatting>
  <conditionalFormatting sqref="A610:E610">
    <cfRule type="expression" dxfId="457" priority="481">
      <formula>$F610="F"</formula>
    </cfRule>
  </conditionalFormatting>
  <conditionalFormatting sqref="K606">
    <cfRule type="expression" dxfId="456" priority="480">
      <formula>$F606="F"</formula>
    </cfRule>
  </conditionalFormatting>
  <conditionalFormatting sqref="L606:M606">
    <cfRule type="expression" dxfId="455" priority="479">
      <formula>$F606="F"</formula>
    </cfRule>
  </conditionalFormatting>
  <conditionalFormatting sqref="K606">
    <cfRule type="expression" dxfId="454" priority="478">
      <formula>$F606="F"</formula>
    </cfRule>
  </conditionalFormatting>
  <conditionalFormatting sqref="K607">
    <cfRule type="expression" dxfId="453" priority="477">
      <formula>$F607="F"</formula>
    </cfRule>
  </conditionalFormatting>
  <conditionalFormatting sqref="L607:M607">
    <cfRule type="expression" dxfId="452" priority="476">
      <formula>$F607="F"</formula>
    </cfRule>
  </conditionalFormatting>
  <conditionalFormatting sqref="K607">
    <cfRule type="expression" dxfId="451" priority="475">
      <formula>$F607="F"</formula>
    </cfRule>
  </conditionalFormatting>
  <conditionalFormatting sqref="K608">
    <cfRule type="expression" dxfId="450" priority="474">
      <formula>$F608="F"</formula>
    </cfRule>
  </conditionalFormatting>
  <conditionalFormatting sqref="L608:M608">
    <cfRule type="expression" dxfId="449" priority="473">
      <formula>$F608="F"</formula>
    </cfRule>
  </conditionalFormatting>
  <conditionalFormatting sqref="K608">
    <cfRule type="expression" dxfId="448" priority="472">
      <formula>$F608="F"</formula>
    </cfRule>
  </conditionalFormatting>
  <conditionalFormatting sqref="K609">
    <cfRule type="expression" dxfId="447" priority="471">
      <formula>$F609="F"</formula>
    </cfRule>
  </conditionalFormatting>
  <conditionalFormatting sqref="L609:M609">
    <cfRule type="expression" dxfId="446" priority="470">
      <formula>$F609="F"</formula>
    </cfRule>
  </conditionalFormatting>
  <conditionalFormatting sqref="K609">
    <cfRule type="expression" dxfId="445" priority="469">
      <formula>$F609="F"</formula>
    </cfRule>
  </conditionalFormatting>
  <conditionalFormatting sqref="K610">
    <cfRule type="expression" dxfId="444" priority="468">
      <formula>$F610="F"</formula>
    </cfRule>
  </conditionalFormatting>
  <conditionalFormatting sqref="L610:M610">
    <cfRule type="expression" dxfId="443" priority="467">
      <formula>$F610="F"</formula>
    </cfRule>
  </conditionalFormatting>
  <conditionalFormatting sqref="K610">
    <cfRule type="expression" dxfId="442" priority="466">
      <formula>$F610="F"</formula>
    </cfRule>
  </conditionalFormatting>
  <conditionalFormatting sqref="K611">
    <cfRule type="expression" dxfId="441" priority="465">
      <formula>$F611="F"</formula>
    </cfRule>
  </conditionalFormatting>
  <conditionalFormatting sqref="L611:M611">
    <cfRule type="expression" dxfId="440" priority="464">
      <formula>$F611="F"</formula>
    </cfRule>
  </conditionalFormatting>
  <conditionalFormatting sqref="K611">
    <cfRule type="expression" dxfId="439" priority="463">
      <formula>$F611="F"</formula>
    </cfRule>
  </conditionalFormatting>
  <conditionalFormatting sqref="B611:E611">
    <cfRule type="expression" dxfId="438" priority="462">
      <formula>$F611="F"</formula>
    </cfRule>
  </conditionalFormatting>
  <conditionalFormatting sqref="B612:E612">
    <cfRule type="expression" dxfId="437" priority="461">
      <formula>$F612="F"</formula>
    </cfRule>
  </conditionalFormatting>
  <conditionalFormatting sqref="K612">
    <cfRule type="expression" dxfId="436" priority="460">
      <formula>$F612="F"</formula>
    </cfRule>
  </conditionalFormatting>
  <conditionalFormatting sqref="L612:M612">
    <cfRule type="expression" dxfId="435" priority="459">
      <formula>$F612="F"</formula>
    </cfRule>
  </conditionalFormatting>
  <conditionalFormatting sqref="K612">
    <cfRule type="expression" dxfId="434" priority="458">
      <formula>$F612="F"</formula>
    </cfRule>
  </conditionalFormatting>
  <conditionalFormatting sqref="B613:E613">
    <cfRule type="expression" dxfId="433" priority="457">
      <formula>$F613="F"</formula>
    </cfRule>
  </conditionalFormatting>
  <conditionalFormatting sqref="K613">
    <cfRule type="expression" dxfId="432" priority="456">
      <formula>$F613="F"</formula>
    </cfRule>
  </conditionalFormatting>
  <conditionalFormatting sqref="L613:M613">
    <cfRule type="expression" dxfId="431" priority="455">
      <formula>$F613="F"</formula>
    </cfRule>
  </conditionalFormatting>
  <conditionalFormatting sqref="K613">
    <cfRule type="expression" dxfId="430" priority="454">
      <formula>$F613="F"</formula>
    </cfRule>
  </conditionalFormatting>
  <conditionalFormatting sqref="B614">
    <cfRule type="expression" dxfId="429" priority="453">
      <formula>$F614="F"</formula>
    </cfRule>
  </conditionalFormatting>
  <conditionalFormatting sqref="D614">
    <cfRule type="expression" dxfId="428" priority="452">
      <formula>$F614="F"</formula>
    </cfRule>
  </conditionalFormatting>
  <conditionalFormatting sqref="E614">
    <cfRule type="expression" dxfId="427" priority="451">
      <formula>$F614="F"</formula>
    </cfRule>
  </conditionalFormatting>
  <conditionalFormatting sqref="K614">
    <cfRule type="expression" dxfId="426" priority="450">
      <formula>$F614="F"</formula>
    </cfRule>
  </conditionalFormatting>
  <conditionalFormatting sqref="L614:M614">
    <cfRule type="expression" dxfId="425" priority="449">
      <formula>$F614="F"</formula>
    </cfRule>
  </conditionalFormatting>
  <conditionalFormatting sqref="K614">
    <cfRule type="expression" dxfId="424" priority="448">
      <formula>$F614="F"</formula>
    </cfRule>
  </conditionalFormatting>
  <conditionalFormatting sqref="B615">
    <cfRule type="expression" dxfId="423" priority="447">
      <formula>$F615="F"</formula>
    </cfRule>
  </conditionalFormatting>
  <conditionalFormatting sqref="D615">
    <cfRule type="expression" dxfId="422" priority="446">
      <formula>$F615="F"</formula>
    </cfRule>
  </conditionalFormatting>
  <conditionalFormatting sqref="E615">
    <cfRule type="expression" dxfId="421" priority="445">
      <formula>$F615="F"</formula>
    </cfRule>
  </conditionalFormatting>
  <conditionalFormatting sqref="K615">
    <cfRule type="expression" dxfId="420" priority="444">
      <formula>$F615="F"</formula>
    </cfRule>
  </conditionalFormatting>
  <conditionalFormatting sqref="L615:M615">
    <cfRule type="expression" dxfId="419" priority="443">
      <formula>$F615="F"</formula>
    </cfRule>
  </conditionalFormatting>
  <conditionalFormatting sqref="K615">
    <cfRule type="expression" dxfId="418" priority="442">
      <formula>$F615="F"</formula>
    </cfRule>
  </conditionalFormatting>
  <conditionalFormatting sqref="B616">
    <cfRule type="expression" dxfId="417" priority="441">
      <formula>$F616="F"</formula>
    </cfRule>
  </conditionalFormatting>
  <conditionalFormatting sqref="D616">
    <cfRule type="expression" dxfId="416" priority="440">
      <formula>$F616="F"</formula>
    </cfRule>
  </conditionalFormatting>
  <conditionalFormatting sqref="E616">
    <cfRule type="expression" dxfId="415" priority="439">
      <formula>$F616="F"</formula>
    </cfRule>
  </conditionalFormatting>
  <conditionalFormatting sqref="J616:M616">
    <cfRule type="expression" dxfId="414" priority="438">
      <formula>$F616="F"</formula>
    </cfRule>
  </conditionalFormatting>
  <conditionalFormatting sqref="M616">
    <cfRule type="expression" dxfId="413" priority="437">
      <formula>$F616="F"</formula>
    </cfRule>
  </conditionalFormatting>
  <conditionalFormatting sqref="B617">
    <cfRule type="expression" dxfId="412" priority="436">
      <formula>$F617="F"</formula>
    </cfRule>
  </conditionalFormatting>
  <conditionalFormatting sqref="D617">
    <cfRule type="expression" dxfId="411" priority="435">
      <formula>$F617="F"</formula>
    </cfRule>
  </conditionalFormatting>
  <conditionalFormatting sqref="E617">
    <cfRule type="expression" dxfId="410" priority="434">
      <formula>$F617="F"</formula>
    </cfRule>
  </conditionalFormatting>
  <conditionalFormatting sqref="J617:M617">
    <cfRule type="expression" dxfId="409" priority="433">
      <formula>$F617="F"</formula>
    </cfRule>
  </conditionalFormatting>
  <conditionalFormatting sqref="M617">
    <cfRule type="expression" dxfId="408" priority="432">
      <formula>$F617="F"</formula>
    </cfRule>
  </conditionalFormatting>
  <conditionalFormatting sqref="B618">
    <cfRule type="expression" dxfId="407" priority="431">
      <formula>$F618="F"</formula>
    </cfRule>
  </conditionalFormatting>
  <conditionalFormatting sqref="K618">
    <cfRule type="expression" dxfId="406" priority="430">
      <formula>$F618="F"</formula>
    </cfRule>
  </conditionalFormatting>
  <conditionalFormatting sqref="L618:M618">
    <cfRule type="expression" dxfId="405" priority="429">
      <formula>$F618="F"</formula>
    </cfRule>
  </conditionalFormatting>
  <conditionalFormatting sqref="K618">
    <cfRule type="expression" dxfId="404" priority="428">
      <formula>$F618="F"</formula>
    </cfRule>
  </conditionalFormatting>
  <conditionalFormatting sqref="B622">
    <cfRule type="expression" dxfId="403" priority="423">
      <formula>$F622="F"</formula>
    </cfRule>
  </conditionalFormatting>
  <conditionalFormatting sqref="K622">
    <cfRule type="expression" dxfId="402" priority="422">
      <formula>$F622="F"</formula>
    </cfRule>
  </conditionalFormatting>
  <conditionalFormatting sqref="L622:M622">
    <cfRule type="expression" dxfId="401" priority="421">
      <formula>$F622="F"</formula>
    </cfRule>
  </conditionalFormatting>
  <conditionalFormatting sqref="K622">
    <cfRule type="expression" dxfId="400" priority="420">
      <formula>$F622="F"</formula>
    </cfRule>
  </conditionalFormatting>
  <conditionalFormatting sqref="B623">
    <cfRule type="expression" dxfId="399" priority="419">
      <formula>$F623="F"</formula>
    </cfRule>
  </conditionalFormatting>
  <conditionalFormatting sqref="K623">
    <cfRule type="expression" dxfId="398" priority="418">
      <formula>$F623="F"</formula>
    </cfRule>
  </conditionalFormatting>
  <conditionalFormatting sqref="L623:M623">
    <cfRule type="expression" dxfId="397" priority="417">
      <formula>$F623="F"</formula>
    </cfRule>
  </conditionalFormatting>
  <conditionalFormatting sqref="K623">
    <cfRule type="expression" dxfId="396" priority="416">
      <formula>$F623="F"</formula>
    </cfRule>
  </conditionalFormatting>
  <conditionalFormatting sqref="E618">
    <cfRule type="expression" dxfId="395" priority="415">
      <formula>$F618="F"</formula>
    </cfRule>
  </conditionalFormatting>
  <conditionalFormatting sqref="B622">
    <cfRule type="expression" dxfId="394" priority="412">
      <formula>$F622="F"</formula>
    </cfRule>
  </conditionalFormatting>
  <conditionalFormatting sqref="E622">
    <cfRule type="expression" dxfId="393" priority="411">
      <formula>$F622="F"</formula>
    </cfRule>
  </conditionalFormatting>
  <conditionalFormatting sqref="B623">
    <cfRule type="expression" dxfId="392" priority="410">
      <formula>$F623="F"</formula>
    </cfRule>
  </conditionalFormatting>
  <conditionalFormatting sqref="E623">
    <cfRule type="expression" dxfId="391" priority="409">
      <formula>$F623="F"</formula>
    </cfRule>
  </conditionalFormatting>
  <conditionalFormatting sqref="B624">
    <cfRule type="expression" dxfId="390" priority="408">
      <formula>$F624="F"</formula>
    </cfRule>
  </conditionalFormatting>
  <conditionalFormatting sqref="E624">
    <cfRule type="expression" dxfId="389" priority="407">
      <formula>$F624="F"</formula>
    </cfRule>
  </conditionalFormatting>
  <conditionalFormatting sqref="K624">
    <cfRule type="expression" dxfId="388" priority="406">
      <formula>$F624="F"</formula>
    </cfRule>
  </conditionalFormatting>
  <conditionalFormatting sqref="L624:M624">
    <cfRule type="expression" dxfId="387" priority="405">
      <formula>$F624="F"</formula>
    </cfRule>
  </conditionalFormatting>
  <conditionalFormatting sqref="K624">
    <cfRule type="expression" dxfId="386" priority="404">
      <formula>$F624="F"</formula>
    </cfRule>
  </conditionalFormatting>
  <conditionalFormatting sqref="B625 E625 K625:L625">
    <cfRule type="expression" dxfId="385" priority="398">
      <formula>$F625="F"</formula>
    </cfRule>
  </conditionalFormatting>
  <conditionalFormatting sqref="B627">
    <cfRule type="expression" dxfId="384" priority="393">
      <formula>$F627="F"</formula>
    </cfRule>
  </conditionalFormatting>
  <conditionalFormatting sqref="E627">
    <cfRule type="expression" dxfId="383" priority="392">
      <formula>$F627="F"</formula>
    </cfRule>
  </conditionalFormatting>
  <conditionalFormatting sqref="K627">
    <cfRule type="expression" dxfId="382" priority="391">
      <formula>$F627="F"</formula>
    </cfRule>
  </conditionalFormatting>
  <conditionalFormatting sqref="L627:M627">
    <cfRule type="expression" dxfId="381" priority="390">
      <formula>$F627="F"</formula>
    </cfRule>
  </conditionalFormatting>
  <conditionalFormatting sqref="K627">
    <cfRule type="expression" dxfId="380" priority="389">
      <formula>$F627="F"</formula>
    </cfRule>
  </conditionalFormatting>
  <conditionalFormatting sqref="M619">
    <cfRule type="expression" dxfId="379" priority="387">
      <formula>$F622="F"</formula>
    </cfRule>
  </conditionalFormatting>
  <conditionalFormatting sqref="K620:M620 E620 B620">
    <cfRule type="expression" dxfId="378" priority="385">
      <formula>$F620="F"</formula>
    </cfRule>
  </conditionalFormatting>
  <conditionalFormatting sqref="M626:M628">
    <cfRule type="expression" dxfId="377" priority="1496">
      <formula>#REF!="F"</formula>
    </cfRule>
  </conditionalFormatting>
  <conditionalFormatting sqref="B627">
    <cfRule type="expression" dxfId="376" priority="384">
      <formula>$F627="F"</formula>
    </cfRule>
  </conditionalFormatting>
  <conditionalFormatting sqref="D627">
    <cfRule type="expression" dxfId="375" priority="383">
      <formula>$F627="F"</formula>
    </cfRule>
  </conditionalFormatting>
  <conditionalFormatting sqref="E627">
    <cfRule type="expression" dxfId="374" priority="382">
      <formula>$F627="F"</formula>
    </cfRule>
  </conditionalFormatting>
  <conditionalFormatting sqref="J627:M627">
    <cfRule type="expression" dxfId="373" priority="381">
      <formula>$F627="F"</formula>
    </cfRule>
  </conditionalFormatting>
  <conditionalFormatting sqref="M627">
    <cfRule type="expression" dxfId="372" priority="380">
      <formula>$F627="F"</formula>
    </cfRule>
  </conditionalFormatting>
  <conditionalFormatting sqref="B627">
    <cfRule type="expression" dxfId="371" priority="377">
      <formula>$F627="F"</formula>
    </cfRule>
  </conditionalFormatting>
  <conditionalFormatting sqref="L624">
    <cfRule type="expression" dxfId="370" priority="376">
      <formula>$F624="F"</formula>
    </cfRule>
  </conditionalFormatting>
  <conditionalFormatting sqref="L627">
    <cfRule type="expression" dxfId="369" priority="375">
      <formula>$F627="F"</formula>
    </cfRule>
  </conditionalFormatting>
  <conditionalFormatting sqref="A628:E628">
    <cfRule type="expression" dxfId="368" priority="374">
      <formula>$F628="F"</formula>
    </cfRule>
  </conditionalFormatting>
  <conditionalFormatting sqref="A628:E628">
    <cfRule type="expression" dxfId="367" priority="373">
      <formula>$F628="F"</formula>
    </cfRule>
  </conditionalFormatting>
  <conditionalFormatting sqref="K628">
    <cfRule type="expression" dxfId="366" priority="372">
      <formula>$F628="F"</formula>
    </cfRule>
  </conditionalFormatting>
  <conditionalFormatting sqref="L628:M628">
    <cfRule type="expression" dxfId="365" priority="371">
      <formula>$F628="F"</formula>
    </cfRule>
  </conditionalFormatting>
  <conditionalFormatting sqref="K628">
    <cfRule type="expression" dxfId="364" priority="370">
      <formula>$F628="F"</formula>
    </cfRule>
  </conditionalFormatting>
  <conditionalFormatting sqref="J628:M628">
    <cfRule type="expression" dxfId="363" priority="369">
      <formula>$F628="F"</formula>
    </cfRule>
  </conditionalFormatting>
  <conditionalFormatting sqref="M628">
    <cfRule type="expression" dxfId="362" priority="368">
      <formula>$F628="F"</formula>
    </cfRule>
  </conditionalFormatting>
  <conditionalFormatting sqref="L628">
    <cfRule type="expression" dxfId="361" priority="366">
      <formula>$F628="F"</formula>
    </cfRule>
  </conditionalFormatting>
  <conditionalFormatting sqref="M629">
    <cfRule type="expression" dxfId="360" priority="365">
      <formula>#REF!="F"</formula>
    </cfRule>
  </conditionalFormatting>
  <conditionalFormatting sqref="A629:E629">
    <cfRule type="expression" dxfId="359" priority="364">
      <formula>$F629="F"</formula>
    </cfRule>
  </conditionalFormatting>
  <conditionalFormatting sqref="A629:E629">
    <cfRule type="expression" dxfId="358" priority="363">
      <formula>$F629="F"</formula>
    </cfRule>
  </conditionalFormatting>
  <conditionalFormatting sqref="K629">
    <cfRule type="expression" dxfId="357" priority="362">
      <formula>$F629="F"</formula>
    </cfRule>
  </conditionalFormatting>
  <conditionalFormatting sqref="L629:M629">
    <cfRule type="expression" dxfId="356" priority="361">
      <formula>$F629="F"</formula>
    </cfRule>
  </conditionalFormatting>
  <conditionalFormatting sqref="K629">
    <cfRule type="expression" dxfId="355" priority="360">
      <formula>$F629="F"</formula>
    </cfRule>
  </conditionalFormatting>
  <conditionalFormatting sqref="J629:M629">
    <cfRule type="expression" dxfId="354" priority="359">
      <formula>$F629="F"</formula>
    </cfRule>
  </conditionalFormatting>
  <conditionalFormatting sqref="M629">
    <cfRule type="expression" dxfId="353" priority="358">
      <formula>$F629="F"</formula>
    </cfRule>
  </conditionalFormatting>
  <conditionalFormatting sqref="M629">
    <cfRule type="expression" dxfId="352" priority="357">
      <formula>#REF!="F"</formula>
    </cfRule>
  </conditionalFormatting>
  <conditionalFormatting sqref="L629">
    <cfRule type="expression" dxfId="351" priority="356">
      <formula>$F629="F"</formula>
    </cfRule>
  </conditionalFormatting>
  <conditionalFormatting sqref="B630 E630">
    <cfRule type="expression" dxfId="350" priority="355">
      <formula>$F630="F"</formula>
    </cfRule>
  </conditionalFormatting>
  <conditionalFormatting sqref="K630:L630">
    <cfRule type="expression" dxfId="349" priority="354">
      <formula>$F630="F"</formula>
    </cfRule>
  </conditionalFormatting>
  <conditionalFormatting sqref="M630">
    <cfRule type="expression" dxfId="348" priority="353">
      <formula>#REF!="F"</formula>
    </cfRule>
  </conditionalFormatting>
  <conditionalFormatting sqref="B631:E631">
    <cfRule type="expression" dxfId="347" priority="352">
      <formula>$F631="F"</formula>
    </cfRule>
  </conditionalFormatting>
  <conditionalFormatting sqref="K631">
    <cfRule type="expression" dxfId="346" priority="351">
      <formula>$F631="F"</formula>
    </cfRule>
  </conditionalFormatting>
  <conditionalFormatting sqref="L631:M631">
    <cfRule type="expression" dxfId="345" priority="350">
      <formula>$F631="F"</formula>
    </cfRule>
  </conditionalFormatting>
  <conditionalFormatting sqref="K631">
    <cfRule type="expression" dxfId="344" priority="349">
      <formula>$F631="F"</formula>
    </cfRule>
  </conditionalFormatting>
  <conditionalFormatting sqref="M631">
    <cfRule type="expression" dxfId="343" priority="348">
      <formula>#REF!="F"</formula>
    </cfRule>
  </conditionalFormatting>
  <conditionalFormatting sqref="B632">
    <cfRule type="expression" dxfId="342" priority="347">
      <formula>$F632="F"</formula>
    </cfRule>
  </conditionalFormatting>
  <conditionalFormatting sqref="D632:E632">
    <cfRule type="expression" dxfId="341" priority="346">
      <formula>$F632="F"</formula>
    </cfRule>
  </conditionalFormatting>
  <conditionalFormatting sqref="K632">
    <cfRule type="expression" dxfId="340" priority="345">
      <formula>$F632="F"</formula>
    </cfRule>
  </conditionalFormatting>
  <conditionalFormatting sqref="L632:M632">
    <cfRule type="expression" dxfId="339" priority="344">
      <formula>$F632="F"</formula>
    </cfRule>
  </conditionalFormatting>
  <conditionalFormatting sqref="K632">
    <cfRule type="expression" dxfId="338" priority="343">
      <formula>$F632="F"</formula>
    </cfRule>
  </conditionalFormatting>
  <conditionalFormatting sqref="M632">
    <cfRule type="expression" dxfId="337" priority="342">
      <formula>#REF!="F"</formula>
    </cfRule>
  </conditionalFormatting>
  <conditionalFormatting sqref="B633 E633">
    <cfRule type="expression" dxfId="336" priority="341">
      <formula>$F633="F"</formula>
    </cfRule>
  </conditionalFormatting>
  <conditionalFormatting sqref="B634 E634">
    <cfRule type="expression" dxfId="335" priority="340">
      <formula>$F634="F"</formula>
    </cfRule>
  </conditionalFormatting>
  <conditionalFormatting sqref="M633">
    <cfRule type="expression" dxfId="334" priority="339">
      <formula>$F634="F"</formula>
    </cfRule>
  </conditionalFormatting>
  <conditionalFormatting sqref="K633:L633">
    <cfRule type="expression" dxfId="333" priority="338">
      <formula>$F633="F"</formula>
    </cfRule>
  </conditionalFormatting>
  <conditionalFormatting sqref="M633">
    <cfRule type="expression" dxfId="332" priority="337">
      <formula>$F633="F"</formula>
    </cfRule>
  </conditionalFormatting>
  <conditionalFormatting sqref="M633">
    <cfRule type="expression" dxfId="331" priority="336">
      <formula>#REF!="F"</formula>
    </cfRule>
  </conditionalFormatting>
  <conditionalFormatting sqref="B634 E634">
    <cfRule type="expression" dxfId="330" priority="335">
      <formula>$F634="F"</formula>
    </cfRule>
  </conditionalFormatting>
  <conditionalFormatting sqref="E634">
    <cfRule type="expression" dxfId="329" priority="334">
      <formula>$F634="F"</formula>
    </cfRule>
  </conditionalFormatting>
  <conditionalFormatting sqref="E633">
    <cfRule type="expression" dxfId="328" priority="333">
      <formula>$F633="F"</formula>
    </cfRule>
  </conditionalFormatting>
  <conditionalFormatting sqref="M634">
    <cfRule type="expression" dxfId="327" priority="332">
      <formula>$F635="F"</formula>
    </cfRule>
  </conditionalFormatting>
  <conditionalFormatting sqref="K634:L634">
    <cfRule type="expression" dxfId="326" priority="331">
      <formula>$F634="F"</formula>
    </cfRule>
  </conditionalFormatting>
  <conditionalFormatting sqref="M634">
    <cfRule type="expression" dxfId="325" priority="330">
      <formula>$F634="F"</formula>
    </cfRule>
  </conditionalFormatting>
  <conditionalFormatting sqref="M634">
    <cfRule type="expression" dxfId="324" priority="329">
      <formula>#REF!="F"</formula>
    </cfRule>
  </conditionalFormatting>
  <conditionalFormatting sqref="A636:E636">
    <cfRule type="expression" dxfId="323" priority="328">
      <formula>$F636="F"</formula>
    </cfRule>
  </conditionalFormatting>
  <conditionalFormatting sqref="A636:E636">
    <cfRule type="expression" dxfId="322" priority="327">
      <formula>$F636="F"</formula>
    </cfRule>
  </conditionalFormatting>
  <conditionalFormatting sqref="K636">
    <cfRule type="expression" dxfId="321" priority="326">
      <formula>$F636="F"</formula>
    </cfRule>
  </conditionalFormatting>
  <conditionalFormatting sqref="L636:M636">
    <cfRule type="expression" dxfId="320" priority="325">
      <formula>$F636="F"</formula>
    </cfRule>
  </conditionalFormatting>
  <conditionalFormatting sqref="K636">
    <cfRule type="expression" dxfId="319" priority="324">
      <formula>$F636="F"</formula>
    </cfRule>
  </conditionalFormatting>
  <conditionalFormatting sqref="M636">
    <cfRule type="expression" dxfId="318" priority="323">
      <formula>#REF!="F"</formula>
    </cfRule>
  </conditionalFormatting>
  <conditionalFormatting sqref="A635:E635">
    <cfRule type="expression" dxfId="317" priority="322">
      <formula>$F635="F"</formula>
    </cfRule>
  </conditionalFormatting>
  <conditionalFormatting sqref="A635:E635">
    <cfRule type="expression" dxfId="316" priority="321">
      <formula>$F635="F"</formula>
    </cfRule>
  </conditionalFormatting>
  <conditionalFormatting sqref="B635">
    <cfRule type="expression" dxfId="315" priority="320">
      <formula>$F635="F"</formula>
    </cfRule>
  </conditionalFormatting>
  <conditionalFormatting sqref="B635 E635">
    <cfRule type="expression" dxfId="314" priority="319">
      <formula>$F635="F"</formula>
    </cfRule>
  </conditionalFormatting>
  <conditionalFormatting sqref="A636:E636">
    <cfRule type="expression" dxfId="313" priority="318">
      <formula>$F636="F"</formula>
    </cfRule>
  </conditionalFormatting>
  <conditionalFormatting sqref="A636:E636">
    <cfRule type="expression" dxfId="312" priority="317">
      <formula>$F636="F"</formula>
    </cfRule>
  </conditionalFormatting>
  <conditionalFormatting sqref="B636">
    <cfRule type="expression" dxfId="311" priority="316">
      <formula>$F636="F"</formula>
    </cfRule>
  </conditionalFormatting>
  <conditionalFormatting sqref="B636 E636">
    <cfRule type="expression" dxfId="310" priority="315">
      <formula>$F636="F"</formula>
    </cfRule>
  </conditionalFormatting>
  <conditionalFormatting sqref="K635">
    <cfRule type="expression" dxfId="309" priority="314">
      <formula>$F635="F"</formula>
    </cfRule>
  </conditionalFormatting>
  <conditionalFormatting sqref="K635">
    <cfRule type="expression" dxfId="308" priority="313">
      <formula>$F635="F"</formula>
    </cfRule>
  </conditionalFormatting>
  <conditionalFormatting sqref="J635:K635">
    <cfRule type="expression" dxfId="307" priority="312">
      <formula>$F635="F"</formula>
    </cfRule>
  </conditionalFormatting>
  <conditionalFormatting sqref="M635">
    <cfRule type="expression" dxfId="306" priority="311">
      <formula>$F635="F"</formula>
    </cfRule>
  </conditionalFormatting>
  <conditionalFormatting sqref="M635">
    <cfRule type="expression" dxfId="305" priority="310">
      <formula>#REF!="F"</formula>
    </cfRule>
  </conditionalFormatting>
  <conditionalFormatting sqref="A637:E637">
    <cfRule type="expression" dxfId="304" priority="309">
      <formula>$F637="F"</formula>
    </cfRule>
  </conditionalFormatting>
  <conditionalFormatting sqref="A637:E637">
    <cfRule type="expression" dxfId="303" priority="308">
      <formula>$F637="F"</formula>
    </cfRule>
  </conditionalFormatting>
  <conditionalFormatting sqref="B637">
    <cfRule type="expression" dxfId="302" priority="307">
      <formula>$F637="F"</formula>
    </cfRule>
  </conditionalFormatting>
  <conditionalFormatting sqref="B637 E637">
    <cfRule type="expression" dxfId="301" priority="306">
      <formula>$F637="F"</formula>
    </cfRule>
  </conditionalFormatting>
  <conditionalFormatting sqref="K637">
    <cfRule type="expression" dxfId="300" priority="305">
      <formula>$F637="F"</formula>
    </cfRule>
  </conditionalFormatting>
  <conditionalFormatting sqref="K637">
    <cfRule type="expression" dxfId="299" priority="304">
      <formula>$F637="F"</formula>
    </cfRule>
  </conditionalFormatting>
  <conditionalFormatting sqref="J637:K637">
    <cfRule type="expression" dxfId="298" priority="303">
      <formula>$F637="F"</formula>
    </cfRule>
  </conditionalFormatting>
  <conditionalFormatting sqref="M637">
    <cfRule type="expression" dxfId="297" priority="302">
      <formula>$F637="F"</formula>
    </cfRule>
  </conditionalFormatting>
  <conditionalFormatting sqref="M637">
    <cfRule type="expression" dxfId="296" priority="301">
      <formula>#REF!="F"</formula>
    </cfRule>
  </conditionalFormatting>
  <conditionalFormatting sqref="A638:E638">
    <cfRule type="expression" dxfId="295" priority="300">
      <formula>$F638="F"</formula>
    </cfRule>
  </conditionalFormatting>
  <conditionalFormatting sqref="A638:E638">
    <cfRule type="expression" dxfId="294" priority="299">
      <formula>$F638="F"</formula>
    </cfRule>
  </conditionalFormatting>
  <conditionalFormatting sqref="B638">
    <cfRule type="expression" dxfId="293" priority="298">
      <formula>$F638="F"</formula>
    </cfRule>
  </conditionalFormatting>
  <conditionalFormatting sqref="B638 E638">
    <cfRule type="expression" dxfId="292" priority="297">
      <formula>$F638="F"</formula>
    </cfRule>
  </conditionalFormatting>
  <conditionalFormatting sqref="K638">
    <cfRule type="expression" dxfId="291" priority="296">
      <formula>$F638="F"</formula>
    </cfRule>
  </conditionalFormatting>
  <conditionalFormatting sqref="K638">
    <cfRule type="expression" dxfId="290" priority="295">
      <formula>$F638="F"</formula>
    </cfRule>
  </conditionalFormatting>
  <conditionalFormatting sqref="J638:K638">
    <cfRule type="expression" dxfId="289" priority="294">
      <formula>$F638="F"</formula>
    </cfRule>
  </conditionalFormatting>
  <conditionalFormatting sqref="L638">
    <cfRule type="expression" dxfId="288" priority="293">
      <formula>$F638="F"</formula>
    </cfRule>
  </conditionalFormatting>
  <conditionalFormatting sqref="M638">
    <cfRule type="expression" dxfId="287" priority="292">
      <formula>#REF!="F"</formula>
    </cfRule>
  </conditionalFormatting>
  <conditionalFormatting sqref="A639:E639">
    <cfRule type="expression" dxfId="286" priority="291">
      <formula>$F639="F"</formula>
    </cfRule>
  </conditionalFormatting>
  <conditionalFormatting sqref="A639:E639">
    <cfRule type="expression" dxfId="285" priority="290">
      <formula>$F639="F"</formula>
    </cfRule>
  </conditionalFormatting>
  <conditionalFormatting sqref="B639">
    <cfRule type="expression" dxfId="284" priority="289">
      <formula>$F639="F"</formula>
    </cfRule>
  </conditionalFormatting>
  <conditionalFormatting sqref="B639 E639">
    <cfRule type="expression" dxfId="283" priority="288">
      <formula>$F639="F"</formula>
    </cfRule>
  </conditionalFormatting>
  <conditionalFormatting sqref="K639">
    <cfRule type="expression" dxfId="282" priority="287">
      <formula>$F639="F"</formula>
    </cfRule>
  </conditionalFormatting>
  <conditionalFormatting sqref="K639">
    <cfRule type="expression" dxfId="281" priority="286">
      <formula>$F639="F"</formula>
    </cfRule>
  </conditionalFormatting>
  <conditionalFormatting sqref="J639:K639">
    <cfRule type="expression" dxfId="280" priority="285">
      <formula>$F639="F"</formula>
    </cfRule>
  </conditionalFormatting>
  <conditionalFormatting sqref="L639">
    <cfRule type="expression" dxfId="279" priority="284">
      <formula>$F639="F"</formula>
    </cfRule>
  </conditionalFormatting>
  <conditionalFormatting sqref="M639">
    <cfRule type="expression" dxfId="278" priority="283">
      <formula>#REF!="F"</formula>
    </cfRule>
  </conditionalFormatting>
  <conditionalFormatting sqref="A640:E640">
    <cfRule type="expression" dxfId="277" priority="282">
      <formula>$F640="F"</formula>
    </cfRule>
  </conditionalFormatting>
  <conditionalFormatting sqref="A640:E640">
    <cfRule type="expression" dxfId="276" priority="281">
      <formula>$F640="F"</formula>
    </cfRule>
  </conditionalFormatting>
  <conditionalFormatting sqref="B640">
    <cfRule type="expression" dxfId="275" priority="280">
      <formula>$F640="F"</formula>
    </cfRule>
  </conditionalFormatting>
  <conditionalFormatting sqref="B640 E640">
    <cfRule type="expression" dxfId="274" priority="279">
      <formula>$F640="F"</formula>
    </cfRule>
  </conditionalFormatting>
  <conditionalFormatting sqref="K640">
    <cfRule type="expression" dxfId="273" priority="278">
      <formula>$F640="F"</formula>
    </cfRule>
  </conditionalFormatting>
  <conditionalFormatting sqref="K640">
    <cfRule type="expression" dxfId="272" priority="277">
      <formula>$F640="F"</formula>
    </cfRule>
  </conditionalFormatting>
  <conditionalFormatting sqref="J640:K640">
    <cfRule type="expression" dxfId="271" priority="276">
      <formula>$F640="F"</formula>
    </cfRule>
  </conditionalFormatting>
  <conditionalFormatting sqref="L640">
    <cfRule type="expression" dxfId="270" priority="275">
      <formula>$F640="F"</formula>
    </cfRule>
  </conditionalFormatting>
  <conditionalFormatting sqref="M640">
    <cfRule type="expression" dxfId="269" priority="274">
      <formula>#REF!="F"</formula>
    </cfRule>
  </conditionalFormatting>
  <conditionalFormatting sqref="K638:L640">
    <cfRule type="expression" dxfId="268" priority="273">
      <formula>$F638="F"</formula>
    </cfRule>
  </conditionalFormatting>
  <conditionalFormatting sqref="K637:L637">
    <cfRule type="expression" dxfId="267" priority="272">
      <formula>$F637="F"</formula>
    </cfRule>
  </conditionalFormatting>
  <conditionalFormatting sqref="A641:E641">
    <cfRule type="expression" dxfId="266" priority="271">
      <formula>$F641="F"</formula>
    </cfRule>
  </conditionalFormatting>
  <conditionalFormatting sqref="K641:K654">
    <cfRule type="expression" dxfId="265" priority="270">
      <formula>$F641="F"</formula>
    </cfRule>
  </conditionalFormatting>
  <conditionalFormatting sqref="L641:L654">
    <cfRule type="expression" dxfId="264" priority="269">
      <formula>$F641="F"</formula>
    </cfRule>
  </conditionalFormatting>
  <conditionalFormatting sqref="K641:K654">
    <cfRule type="expression" dxfId="263" priority="268">
      <formula>$F641="F"</formula>
    </cfRule>
  </conditionalFormatting>
  <conditionalFormatting sqref="M641:M654">
    <cfRule type="expression" dxfId="262" priority="267">
      <formula>#REF!="F"</formula>
    </cfRule>
  </conditionalFormatting>
  <conditionalFormatting sqref="A641:E641">
    <cfRule type="expression" dxfId="261" priority="266">
      <formula>$F641="F"</formula>
    </cfRule>
  </conditionalFormatting>
  <conditionalFormatting sqref="A641:E641">
    <cfRule type="expression" dxfId="260" priority="265">
      <formula>$F641="F"</formula>
    </cfRule>
  </conditionalFormatting>
  <conditionalFormatting sqref="B641">
    <cfRule type="expression" dxfId="259" priority="264">
      <formula>$F641="F"</formula>
    </cfRule>
  </conditionalFormatting>
  <conditionalFormatting sqref="B641 E641">
    <cfRule type="expression" dxfId="258" priority="263">
      <formula>$F641="F"</formula>
    </cfRule>
  </conditionalFormatting>
  <conditionalFormatting sqref="K641:K654">
    <cfRule type="expression" dxfId="257" priority="262">
      <formula>$F641="F"</formula>
    </cfRule>
  </conditionalFormatting>
  <conditionalFormatting sqref="K641:K654">
    <cfRule type="expression" dxfId="256" priority="261">
      <formula>$F641="F"</formula>
    </cfRule>
  </conditionalFormatting>
  <conditionalFormatting sqref="J641:K654">
    <cfRule type="expression" dxfId="255" priority="260">
      <formula>$F641="F"</formula>
    </cfRule>
  </conditionalFormatting>
  <conditionalFormatting sqref="L641:L654">
    <cfRule type="expression" dxfId="254" priority="259">
      <formula>$F641="F"</formula>
    </cfRule>
  </conditionalFormatting>
  <conditionalFormatting sqref="M641:M654">
    <cfRule type="expression" dxfId="253" priority="258">
      <formula>#REF!="F"</formula>
    </cfRule>
  </conditionalFormatting>
  <conditionalFormatting sqref="K641:L654">
    <cfRule type="expression" dxfId="252" priority="257">
      <formula>$F641="F"</formula>
    </cfRule>
  </conditionalFormatting>
  <conditionalFormatting sqref="A642:E642">
    <cfRule type="expression" dxfId="251" priority="256">
      <formula>$F642="F"</formula>
    </cfRule>
  </conditionalFormatting>
  <conditionalFormatting sqref="A642:E642">
    <cfRule type="expression" dxfId="250" priority="255">
      <formula>$F642="F"</formula>
    </cfRule>
  </conditionalFormatting>
  <conditionalFormatting sqref="A642:E642">
    <cfRule type="expression" dxfId="249" priority="254">
      <formula>$F642="F"</formula>
    </cfRule>
  </conditionalFormatting>
  <conditionalFormatting sqref="B642">
    <cfRule type="expression" dxfId="248" priority="253">
      <formula>$F642="F"</formula>
    </cfRule>
  </conditionalFormatting>
  <conditionalFormatting sqref="B642 E642">
    <cfRule type="expression" dxfId="247" priority="252">
      <formula>$F642="F"</formula>
    </cfRule>
  </conditionalFormatting>
  <conditionalFormatting sqref="A643:E643">
    <cfRule type="expression" dxfId="246" priority="251">
      <formula>$F643="F"</formula>
    </cfRule>
  </conditionalFormatting>
  <conditionalFormatting sqref="A644:E644">
    <cfRule type="expression" dxfId="245" priority="250">
      <formula>$F644="F"</formula>
    </cfRule>
  </conditionalFormatting>
  <conditionalFormatting sqref="A645:E645">
    <cfRule type="expression" dxfId="244" priority="249">
      <formula>$F645="F"</formula>
    </cfRule>
  </conditionalFormatting>
  <conditionalFormatting sqref="A646:E646">
    <cfRule type="expression" dxfId="243" priority="248">
      <formula>$F646="F"</formula>
    </cfRule>
  </conditionalFormatting>
  <conditionalFormatting sqref="A647:E647">
    <cfRule type="expression" dxfId="242" priority="247">
      <formula>$F647="F"</formula>
    </cfRule>
  </conditionalFormatting>
  <conditionalFormatting sqref="A648:E648">
    <cfRule type="expression" dxfId="241" priority="246">
      <formula>$F648="F"</formula>
    </cfRule>
  </conditionalFormatting>
  <conditionalFormatting sqref="A649:E649">
    <cfRule type="expression" dxfId="240" priority="245">
      <formula>$F649="F"</formula>
    </cfRule>
  </conditionalFormatting>
  <conditionalFormatting sqref="A650:E650">
    <cfRule type="expression" dxfId="239" priority="244">
      <formula>$F650="F"</formula>
    </cfRule>
  </conditionalFormatting>
  <conditionalFormatting sqref="A651:E651">
    <cfRule type="expression" dxfId="238" priority="243">
      <formula>$F651="F"</formula>
    </cfRule>
  </conditionalFormatting>
  <conditionalFormatting sqref="A652:E652">
    <cfRule type="expression" dxfId="237" priority="242">
      <formula>$F652="F"</formula>
    </cfRule>
  </conditionalFormatting>
  <conditionalFormatting sqref="A653:E653">
    <cfRule type="expression" dxfId="236" priority="241">
      <formula>$F653="F"</formula>
    </cfRule>
  </conditionalFormatting>
  <conditionalFormatting sqref="A654:E654">
    <cfRule type="expression" dxfId="235" priority="240">
      <formula>$F654="F"</formula>
    </cfRule>
  </conditionalFormatting>
  <conditionalFormatting sqref="A641:E642">
    <cfRule type="expression" dxfId="234" priority="239">
      <formula>$F641="F"</formula>
    </cfRule>
  </conditionalFormatting>
  <conditionalFormatting sqref="A655:E655">
    <cfRule type="expression" dxfId="233" priority="238">
      <formula>$F655="F"</formula>
    </cfRule>
  </conditionalFormatting>
  <conditionalFormatting sqref="A655:E655">
    <cfRule type="expression" dxfId="232" priority="237">
      <formula>$F655="F"</formula>
    </cfRule>
  </conditionalFormatting>
  <conditionalFormatting sqref="A655:E655">
    <cfRule type="expression" dxfId="231" priority="236">
      <formula>$F655="F"</formula>
    </cfRule>
  </conditionalFormatting>
  <conditionalFormatting sqref="A655:E655">
    <cfRule type="expression" dxfId="230" priority="235">
      <formula>$F655="F"</formula>
    </cfRule>
  </conditionalFormatting>
  <conditionalFormatting sqref="B655">
    <cfRule type="expression" dxfId="229" priority="234">
      <formula>$F655="F"</formula>
    </cfRule>
  </conditionalFormatting>
  <conditionalFormatting sqref="B655 E655">
    <cfRule type="expression" dxfId="228" priority="233">
      <formula>$F655="F"</formula>
    </cfRule>
  </conditionalFormatting>
  <conditionalFormatting sqref="A656:E656">
    <cfRule type="expression" dxfId="227" priority="232">
      <formula>$F656="F"</formula>
    </cfRule>
  </conditionalFormatting>
  <conditionalFormatting sqref="A656:E656">
    <cfRule type="expression" dxfId="226" priority="231">
      <formula>$F656="F"</formula>
    </cfRule>
  </conditionalFormatting>
  <conditionalFormatting sqref="A656:E656">
    <cfRule type="expression" dxfId="225" priority="230">
      <formula>$F656="F"</formula>
    </cfRule>
  </conditionalFormatting>
  <conditionalFormatting sqref="A656:E656">
    <cfRule type="expression" dxfId="224" priority="229">
      <formula>$F656="F"</formula>
    </cfRule>
  </conditionalFormatting>
  <conditionalFormatting sqref="B656">
    <cfRule type="expression" dxfId="223" priority="228">
      <formula>$F656="F"</formula>
    </cfRule>
  </conditionalFormatting>
  <conditionalFormatting sqref="B656 E656">
    <cfRule type="expression" dxfId="222" priority="227">
      <formula>$F656="F"</formula>
    </cfRule>
  </conditionalFormatting>
  <conditionalFormatting sqref="B657">
    <cfRule type="expression" dxfId="221" priority="226">
      <formula>$F657="F"</formula>
    </cfRule>
  </conditionalFormatting>
  <conditionalFormatting sqref="B657">
    <cfRule type="expression" dxfId="220" priority="225">
      <formula>$F657="F"</formula>
    </cfRule>
  </conditionalFormatting>
  <conditionalFormatting sqref="B657">
    <cfRule type="expression" dxfId="219" priority="224">
      <formula>$F657="F"</formula>
    </cfRule>
  </conditionalFormatting>
  <conditionalFormatting sqref="B657">
    <cfRule type="expression" dxfId="218" priority="223">
      <formula>$F657="F"</formula>
    </cfRule>
  </conditionalFormatting>
  <conditionalFormatting sqref="B657">
    <cfRule type="expression" dxfId="217" priority="222">
      <formula>$F657="F"</formula>
    </cfRule>
  </conditionalFormatting>
  <conditionalFormatting sqref="B657">
    <cfRule type="expression" dxfId="216" priority="221">
      <formula>$F657="F"</formula>
    </cfRule>
  </conditionalFormatting>
  <conditionalFormatting sqref="E657">
    <cfRule type="expression" dxfId="215" priority="220">
      <formula>$F657="F"</formula>
    </cfRule>
  </conditionalFormatting>
  <conditionalFormatting sqref="E657">
    <cfRule type="expression" dxfId="214" priority="219">
      <formula>$F657="F"</formula>
    </cfRule>
  </conditionalFormatting>
  <conditionalFormatting sqref="E657">
    <cfRule type="expression" dxfId="213" priority="218">
      <formula>$F657="F"</formula>
    </cfRule>
  </conditionalFormatting>
  <conditionalFormatting sqref="E657">
    <cfRule type="expression" dxfId="212" priority="217">
      <formula>$F657="F"</formula>
    </cfRule>
  </conditionalFormatting>
  <conditionalFormatting sqref="E657">
    <cfRule type="expression" dxfId="211" priority="216">
      <formula>$F657="F"</formula>
    </cfRule>
  </conditionalFormatting>
  <conditionalFormatting sqref="K657">
    <cfRule type="expression" dxfId="210" priority="215">
      <formula>$F657="F"</formula>
    </cfRule>
  </conditionalFormatting>
  <conditionalFormatting sqref="L657">
    <cfRule type="expression" dxfId="209" priority="214">
      <formula>$F657="F"</formula>
    </cfRule>
  </conditionalFormatting>
  <conditionalFormatting sqref="K657">
    <cfRule type="expression" dxfId="208" priority="213">
      <formula>$F657="F"</formula>
    </cfRule>
  </conditionalFormatting>
  <conditionalFormatting sqref="M657">
    <cfRule type="expression" dxfId="207" priority="212">
      <formula>#REF!="F"</formula>
    </cfRule>
  </conditionalFormatting>
  <conditionalFormatting sqref="K657">
    <cfRule type="expression" dxfId="206" priority="211">
      <formula>$F657="F"</formula>
    </cfRule>
  </conditionalFormatting>
  <conditionalFormatting sqref="K657">
    <cfRule type="expression" dxfId="205" priority="210">
      <formula>$F657="F"</formula>
    </cfRule>
  </conditionalFormatting>
  <conditionalFormatting sqref="J657:K657">
    <cfRule type="expression" dxfId="204" priority="209">
      <formula>$F657="F"</formula>
    </cfRule>
  </conditionalFormatting>
  <conditionalFormatting sqref="L657">
    <cfRule type="expression" dxfId="203" priority="208">
      <formula>$F657="F"</formula>
    </cfRule>
  </conditionalFormatting>
  <conditionalFormatting sqref="M657">
    <cfRule type="expression" dxfId="202" priority="207">
      <formula>#REF!="F"</formula>
    </cfRule>
  </conditionalFormatting>
  <conditionalFormatting sqref="K657:L657">
    <cfRule type="expression" dxfId="201" priority="206">
      <formula>$F657="F"</formula>
    </cfRule>
  </conditionalFormatting>
  <conditionalFormatting sqref="K655">
    <cfRule type="expression" dxfId="200" priority="205">
      <formula>$F655="F"</formula>
    </cfRule>
  </conditionalFormatting>
  <conditionalFormatting sqref="K655">
    <cfRule type="expression" dxfId="199" priority="204">
      <formula>$F655="F"</formula>
    </cfRule>
  </conditionalFormatting>
  <conditionalFormatting sqref="J655:K655">
    <cfRule type="expression" dxfId="198" priority="203">
      <formula>$F655="F"</formula>
    </cfRule>
  </conditionalFormatting>
  <conditionalFormatting sqref="M655">
    <cfRule type="expression" dxfId="197" priority="202">
      <formula>$F655="F"</formula>
    </cfRule>
  </conditionalFormatting>
  <conditionalFormatting sqref="M655">
    <cfRule type="expression" dxfId="196" priority="201">
      <formula>#REF!="F"</formula>
    </cfRule>
  </conditionalFormatting>
  <conditionalFormatting sqref="K656">
    <cfRule type="expression" dxfId="195" priority="200">
      <formula>$F656="F"</formula>
    </cfRule>
  </conditionalFormatting>
  <conditionalFormatting sqref="K656">
    <cfRule type="expression" dxfId="194" priority="199">
      <formula>$F656="F"</formula>
    </cfRule>
  </conditionalFormatting>
  <conditionalFormatting sqref="J656:K656">
    <cfRule type="expression" dxfId="193" priority="198">
      <formula>$F656="F"</formula>
    </cfRule>
  </conditionalFormatting>
  <conditionalFormatting sqref="M656">
    <cfRule type="expression" dxfId="192" priority="195">
      <formula>$F656="F"</formula>
    </cfRule>
  </conditionalFormatting>
  <conditionalFormatting sqref="M656">
    <cfRule type="expression" dxfId="191" priority="194">
      <formula>#REF!="F"</formula>
    </cfRule>
  </conditionalFormatting>
  <conditionalFormatting sqref="B658">
    <cfRule type="expression" dxfId="190" priority="193">
      <formula>$F658="F"</formula>
    </cfRule>
  </conditionalFormatting>
  <conditionalFormatting sqref="B658">
    <cfRule type="expression" dxfId="189" priority="192">
      <formula>$F658="F"</formula>
    </cfRule>
  </conditionalFormatting>
  <conditionalFormatting sqref="B658">
    <cfRule type="expression" dxfId="188" priority="191">
      <formula>$F658="F"</formula>
    </cfRule>
  </conditionalFormatting>
  <conditionalFormatting sqref="B658">
    <cfRule type="expression" dxfId="187" priority="190">
      <formula>$F658="F"</formula>
    </cfRule>
  </conditionalFormatting>
  <conditionalFormatting sqref="B658">
    <cfRule type="expression" dxfId="186" priority="189">
      <formula>$F658="F"</formula>
    </cfRule>
  </conditionalFormatting>
  <conditionalFormatting sqref="B658">
    <cfRule type="expression" dxfId="185" priority="188">
      <formula>$F658="F"</formula>
    </cfRule>
  </conditionalFormatting>
  <conditionalFormatting sqref="E658">
    <cfRule type="expression" dxfId="184" priority="187">
      <formula>$F658="F"</formula>
    </cfRule>
  </conditionalFormatting>
  <conditionalFormatting sqref="E658">
    <cfRule type="expression" dxfId="183" priority="186">
      <formula>$F658="F"</formula>
    </cfRule>
  </conditionalFormatting>
  <conditionalFormatting sqref="E658">
    <cfRule type="expression" dxfId="182" priority="185">
      <formula>$F658="F"</formula>
    </cfRule>
  </conditionalFormatting>
  <conditionalFormatting sqref="E658">
    <cfRule type="expression" dxfId="181" priority="184">
      <formula>$F658="F"</formula>
    </cfRule>
  </conditionalFormatting>
  <conditionalFormatting sqref="E658">
    <cfRule type="expression" dxfId="180" priority="183">
      <formula>$F658="F"</formula>
    </cfRule>
  </conditionalFormatting>
  <conditionalFormatting sqref="K658">
    <cfRule type="expression" dxfId="179" priority="182">
      <formula>$F658="F"</formula>
    </cfRule>
  </conditionalFormatting>
  <conditionalFormatting sqref="L658">
    <cfRule type="expression" dxfId="178" priority="181">
      <formula>$F658="F"</formula>
    </cfRule>
  </conditionalFormatting>
  <conditionalFormatting sqref="K658">
    <cfRule type="expression" dxfId="177" priority="180">
      <formula>$F658="F"</formula>
    </cfRule>
  </conditionalFormatting>
  <conditionalFormatting sqref="M658">
    <cfRule type="expression" dxfId="176" priority="179">
      <formula>#REF!="F"</formula>
    </cfRule>
  </conditionalFormatting>
  <conditionalFormatting sqref="K658">
    <cfRule type="expression" dxfId="175" priority="178">
      <formula>$F658="F"</formula>
    </cfRule>
  </conditionalFormatting>
  <conditionalFormatting sqref="K658">
    <cfRule type="expression" dxfId="174" priority="177">
      <formula>$F658="F"</formula>
    </cfRule>
  </conditionalFormatting>
  <conditionalFormatting sqref="J658:K658">
    <cfRule type="expression" dxfId="173" priority="176">
      <formula>$F658="F"</formula>
    </cfRule>
  </conditionalFormatting>
  <conditionalFormatting sqref="L658">
    <cfRule type="expression" dxfId="172" priority="175">
      <formula>$F658="F"</formula>
    </cfRule>
  </conditionalFormatting>
  <conditionalFormatting sqref="M658">
    <cfRule type="expression" dxfId="171" priority="174">
      <formula>#REF!="F"</formula>
    </cfRule>
  </conditionalFormatting>
  <conditionalFormatting sqref="K658:L658">
    <cfRule type="expression" dxfId="170" priority="173">
      <formula>$F658="F"</formula>
    </cfRule>
  </conditionalFormatting>
  <conditionalFormatting sqref="B659">
    <cfRule type="expression" dxfId="169" priority="172">
      <formula>$F659="F"</formula>
    </cfRule>
  </conditionalFormatting>
  <conditionalFormatting sqref="B659">
    <cfRule type="expression" dxfId="168" priority="171">
      <formula>$F659="F"</formula>
    </cfRule>
  </conditionalFormatting>
  <conditionalFormatting sqref="B659">
    <cfRule type="expression" dxfId="167" priority="170">
      <formula>$F659="F"</formula>
    </cfRule>
  </conditionalFormatting>
  <conditionalFormatting sqref="B659">
    <cfRule type="expression" dxfId="166" priority="169">
      <formula>$F659="F"</formula>
    </cfRule>
  </conditionalFormatting>
  <conditionalFormatting sqref="B659">
    <cfRule type="expression" dxfId="165" priority="168">
      <formula>$F659="F"</formula>
    </cfRule>
  </conditionalFormatting>
  <conditionalFormatting sqref="B659">
    <cfRule type="expression" dxfId="164" priority="167">
      <formula>$F659="F"</formula>
    </cfRule>
  </conditionalFormatting>
  <conditionalFormatting sqref="E659">
    <cfRule type="expression" dxfId="163" priority="166">
      <formula>$F659="F"</formula>
    </cfRule>
  </conditionalFormatting>
  <conditionalFormatting sqref="E659">
    <cfRule type="expression" dxfId="162" priority="165">
      <formula>$F659="F"</formula>
    </cfRule>
  </conditionalFormatting>
  <conditionalFormatting sqref="E659">
    <cfRule type="expression" dxfId="161" priority="164">
      <formula>$F659="F"</formula>
    </cfRule>
  </conditionalFormatting>
  <conditionalFormatting sqref="E659">
    <cfRule type="expression" dxfId="160" priority="163">
      <formula>$F659="F"</formula>
    </cfRule>
  </conditionalFormatting>
  <conditionalFormatting sqref="E659">
    <cfRule type="expression" dxfId="159" priority="162">
      <formula>$F659="F"</formula>
    </cfRule>
  </conditionalFormatting>
  <conditionalFormatting sqref="M659">
    <cfRule type="expression" dxfId="158" priority="158">
      <formula>#REF!="F"</formula>
    </cfRule>
  </conditionalFormatting>
  <conditionalFormatting sqref="J659">
    <cfRule type="expression" dxfId="157" priority="155">
      <formula>$F659="F"</formula>
    </cfRule>
  </conditionalFormatting>
  <conditionalFormatting sqref="M659">
    <cfRule type="expression" dxfId="156" priority="153">
      <formula>#REF!="F"</formula>
    </cfRule>
  </conditionalFormatting>
  <conditionalFormatting sqref="D660:L660 B660">
    <cfRule type="expression" dxfId="155" priority="1497">
      <formula>$G660="F"</formula>
    </cfRule>
  </conditionalFormatting>
  <conditionalFormatting sqref="M660">
    <cfRule type="expression" dxfId="154" priority="144">
      <formula>#REF!="F"</formula>
    </cfRule>
  </conditionalFormatting>
  <conditionalFormatting sqref="M660">
    <cfRule type="expression" dxfId="153" priority="143">
      <formula>#REF!="F"</formula>
    </cfRule>
  </conditionalFormatting>
  <conditionalFormatting sqref="A661">
    <cfRule type="expression" dxfId="152" priority="142">
      <formula>$F661="F"</formula>
    </cfRule>
  </conditionalFormatting>
  <conditionalFormatting sqref="A661">
    <cfRule type="expression" dxfId="151" priority="141">
      <formula>$F661="F"</formula>
    </cfRule>
  </conditionalFormatting>
  <conditionalFormatting sqref="A661">
    <cfRule type="expression" dxfId="150" priority="140">
      <formula>$F661="F"</formula>
    </cfRule>
  </conditionalFormatting>
  <conditionalFormatting sqref="A661">
    <cfRule type="expression" dxfId="149" priority="139">
      <formula>$F661="F"</formula>
    </cfRule>
  </conditionalFormatting>
  <conditionalFormatting sqref="A661">
    <cfRule type="expression" dxfId="148" priority="138">
      <formula>$F661="F"</formula>
    </cfRule>
  </conditionalFormatting>
  <conditionalFormatting sqref="A661">
    <cfRule type="expression" dxfId="147" priority="137">
      <formula>$F661="F"</formula>
    </cfRule>
  </conditionalFormatting>
  <conditionalFormatting sqref="L661">
    <cfRule type="expression" dxfId="146" priority="131">
      <formula>$F661="F"</formula>
    </cfRule>
  </conditionalFormatting>
  <conditionalFormatting sqref="M661">
    <cfRule type="expression" dxfId="145" priority="130">
      <formula>#REF!="F"</formula>
    </cfRule>
  </conditionalFormatting>
  <conditionalFormatting sqref="L661">
    <cfRule type="expression" dxfId="144" priority="129">
      <formula>$F661="F"</formula>
    </cfRule>
  </conditionalFormatting>
  <conditionalFormatting sqref="M661">
    <cfRule type="expression" dxfId="143" priority="128">
      <formula>#REF!="F"</formula>
    </cfRule>
  </conditionalFormatting>
  <conditionalFormatting sqref="L661">
    <cfRule type="expression" dxfId="142" priority="127">
      <formula>$F661="F"</formula>
    </cfRule>
  </conditionalFormatting>
  <conditionalFormatting sqref="K659:L659">
    <cfRule type="expression" dxfId="141" priority="126">
      <formula>$F659="F"</formula>
    </cfRule>
  </conditionalFormatting>
  <conditionalFormatting sqref="H662">
    <cfRule type="expression" dxfId="140" priority="125">
      <formula>$F662="F"</formula>
    </cfRule>
  </conditionalFormatting>
  <conditionalFormatting sqref="E662">
    <cfRule type="expression" dxfId="139" priority="114">
      <formula>$F662="F"</formula>
    </cfRule>
  </conditionalFormatting>
  <conditionalFormatting sqref="E662">
    <cfRule type="expression" dxfId="138" priority="113">
      <formula>$F662="F"</formula>
    </cfRule>
  </conditionalFormatting>
  <conditionalFormatting sqref="E662">
    <cfRule type="expression" dxfId="137" priority="112">
      <formula>$F662="F"</formula>
    </cfRule>
  </conditionalFormatting>
  <conditionalFormatting sqref="E662">
    <cfRule type="expression" dxfId="136" priority="111">
      <formula>$F662="F"</formula>
    </cfRule>
  </conditionalFormatting>
  <conditionalFormatting sqref="E662">
    <cfRule type="expression" dxfId="135" priority="110">
      <formula>$F662="F"</formula>
    </cfRule>
  </conditionalFormatting>
  <conditionalFormatting sqref="B662">
    <cfRule type="expression" dxfId="134" priority="109">
      <formula>$G662="F"</formula>
    </cfRule>
  </conditionalFormatting>
  <conditionalFormatting sqref="B661">
    <cfRule type="expression" dxfId="133" priority="108">
      <formula>$G661="F"</formula>
    </cfRule>
  </conditionalFormatting>
  <conditionalFormatting sqref="L662">
    <cfRule type="expression" dxfId="132" priority="106">
      <formula>$F662="F"</formula>
    </cfRule>
  </conditionalFormatting>
  <conditionalFormatting sqref="L662">
    <cfRule type="expression" dxfId="131" priority="101">
      <formula>$F662="F"</formula>
    </cfRule>
  </conditionalFormatting>
  <conditionalFormatting sqref="L662">
    <cfRule type="expression" dxfId="130" priority="100">
      <formula>$F662="F"</formula>
    </cfRule>
  </conditionalFormatting>
  <conditionalFormatting sqref="M662">
    <cfRule type="expression" dxfId="129" priority="99">
      <formula>#REF!="F"</formula>
    </cfRule>
  </conditionalFormatting>
  <conditionalFormatting sqref="M662">
    <cfRule type="expression" dxfId="128" priority="98">
      <formula>#REF!="F"</formula>
    </cfRule>
  </conditionalFormatting>
  <conditionalFormatting sqref="A663">
    <cfRule type="expression" dxfId="127" priority="97">
      <formula>$F663="F"</formula>
    </cfRule>
  </conditionalFormatting>
  <conditionalFormatting sqref="A663">
    <cfRule type="expression" dxfId="126" priority="96">
      <formula>$F663="F"</formula>
    </cfRule>
  </conditionalFormatting>
  <conditionalFormatting sqref="A663">
    <cfRule type="expression" dxfId="125" priority="95">
      <formula>$F663="F"</formula>
    </cfRule>
  </conditionalFormatting>
  <conditionalFormatting sqref="A663">
    <cfRule type="expression" dxfId="124" priority="94">
      <formula>$F663="F"</formula>
    </cfRule>
  </conditionalFormatting>
  <conditionalFormatting sqref="A663">
    <cfRule type="expression" dxfId="123" priority="93">
      <formula>$F663="F"</formula>
    </cfRule>
  </conditionalFormatting>
  <conditionalFormatting sqref="A663">
    <cfRule type="expression" dxfId="122" priority="92">
      <formula>$F663="F"</formula>
    </cfRule>
  </conditionalFormatting>
  <conditionalFormatting sqref="B663">
    <cfRule type="expression" dxfId="121" priority="91">
      <formula>$G663="F"</formula>
    </cfRule>
  </conditionalFormatting>
  <conditionalFormatting sqref="E663">
    <cfRule type="expression" dxfId="120" priority="90">
      <formula>$F663="F"</formula>
    </cfRule>
  </conditionalFormatting>
  <conditionalFormatting sqref="E663">
    <cfRule type="expression" dxfId="119" priority="89">
      <formula>$F663="F"</formula>
    </cfRule>
  </conditionalFormatting>
  <conditionalFormatting sqref="E663">
    <cfRule type="expression" dxfId="118" priority="88">
      <formula>$F663="F"</formula>
    </cfRule>
  </conditionalFormatting>
  <conditionalFormatting sqref="E663">
    <cfRule type="expression" dxfId="117" priority="87">
      <formula>$F663="F"</formula>
    </cfRule>
  </conditionalFormatting>
  <conditionalFormatting sqref="E663">
    <cfRule type="expression" dxfId="116" priority="86">
      <formula>$F663="F"</formula>
    </cfRule>
  </conditionalFormatting>
  <conditionalFormatting sqref="H663">
    <cfRule type="expression" dxfId="115" priority="85">
      <formula>$F663="F"</formula>
    </cfRule>
  </conditionalFormatting>
  <conditionalFormatting sqref="L663">
    <cfRule type="expression" dxfId="114" priority="84">
      <formula>$F663="F"</formula>
    </cfRule>
  </conditionalFormatting>
  <conditionalFormatting sqref="L663">
    <cfRule type="expression" dxfId="113" priority="83">
      <formula>$F663="F"</formula>
    </cfRule>
  </conditionalFormatting>
  <conditionalFormatting sqref="L663">
    <cfRule type="expression" dxfId="112" priority="82">
      <formula>$F663="F"</formula>
    </cfRule>
  </conditionalFormatting>
  <conditionalFormatting sqref="M663">
    <cfRule type="expression" dxfId="111" priority="81">
      <formula>#REF!="F"</formula>
    </cfRule>
  </conditionalFormatting>
  <conditionalFormatting sqref="M663">
    <cfRule type="expression" dxfId="110" priority="80">
      <formula>#REF!="F"</formula>
    </cfRule>
  </conditionalFormatting>
  <conditionalFormatting sqref="A664">
    <cfRule type="expression" dxfId="109" priority="79">
      <formula>$F664="F"</formula>
    </cfRule>
  </conditionalFormatting>
  <conditionalFormatting sqref="A664">
    <cfRule type="expression" dxfId="108" priority="78">
      <formula>$F664="F"</formula>
    </cfRule>
  </conditionalFormatting>
  <conditionalFormatting sqref="A664">
    <cfRule type="expression" dxfId="107" priority="77">
      <formula>$F664="F"</formula>
    </cfRule>
  </conditionalFormatting>
  <conditionalFormatting sqref="A664">
    <cfRule type="expression" dxfId="106" priority="76">
      <formula>$F664="F"</formula>
    </cfRule>
  </conditionalFormatting>
  <conditionalFormatting sqref="A664">
    <cfRule type="expression" dxfId="105" priority="75">
      <formula>$F664="F"</formula>
    </cfRule>
  </conditionalFormatting>
  <conditionalFormatting sqref="A664">
    <cfRule type="expression" dxfId="104" priority="74">
      <formula>$F664="F"</formula>
    </cfRule>
  </conditionalFormatting>
  <conditionalFormatting sqref="B664">
    <cfRule type="expression" dxfId="103" priority="73">
      <formula>$G664="F"</formula>
    </cfRule>
  </conditionalFormatting>
  <conditionalFormatting sqref="E664">
    <cfRule type="expression" dxfId="102" priority="72">
      <formula>$F664="F"</formula>
    </cfRule>
  </conditionalFormatting>
  <conditionalFormatting sqref="E664">
    <cfRule type="expression" dxfId="101" priority="71">
      <formula>$F664="F"</formula>
    </cfRule>
  </conditionalFormatting>
  <conditionalFormatting sqref="E664">
    <cfRule type="expression" dxfId="100" priority="70">
      <formula>$F664="F"</formula>
    </cfRule>
  </conditionalFormatting>
  <conditionalFormatting sqref="E664">
    <cfRule type="expression" dxfId="99" priority="69">
      <formula>$F664="F"</formula>
    </cfRule>
  </conditionalFormatting>
  <conditionalFormatting sqref="E664">
    <cfRule type="expression" dxfId="98" priority="68">
      <formula>$F664="F"</formula>
    </cfRule>
  </conditionalFormatting>
  <conditionalFormatting sqref="L664">
    <cfRule type="expression" dxfId="97" priority="66">
      <formula>$F664="F"</formula>
    </cfRule>
  </conditionalFormatting>
  <conditionalFormatting sqref="L664">
    <cfRule type="expression" dxfId="96" priority="65">
      <formula>$F664="F"</formula>
    </cfRule>
  </conditionalFormatting>
  <conditionalFormatting sqref="L664">
    <cfRule type="expression" dxfId="95" priority="64">
      <formula>$F664="F"</formula>
    </cfRule>
  </conditionalFormatting>
  <conditionalFormatting sqref="M664">
    <cfRule type="expression" dxfId="94" priority="63">
      <formula>#REF!="F"</formula>
    </cfRule>
  </conditionalFormatting>
  <conditionalFormatting sqref="M664">
    <cfRule type="expression" dxfId="93" priority="62">
      <formula>#REF!="F"</formula>
    </cfRule>
  </conditionalFormatting>
  <conditionalFormatting sqref="K664">
    <cfRule type="expression" dxfId="92" priority="61">
      <formula>$F664="F"</formula>
    </cfRule>
  </conditionalFormatting>
  <conditionalFormatting sqref="K664">
    <cfRule type="expression" dxfId="91" priority="60">
      <formula>$F664="F"</formula>
    </cfRule>
  </conditionalFormatting>
  <conditionalFormatting sqref="K664">
    <cfRule type="expression" dxfId="90" priority="59">
      <formula>$F664="F"</formula>
    </cfRule>
  </conditionalFormatting>
  <conditionalFormatting sqref="K664">
    <cfRule type="expression" dxfId="89" priority="58">
      <formula>$F664="F"</formula>
    </cfRule>
  </conditionalFormatting>
  <conditionalFormatting sqref="J664:K664">
    <cfRule type="expression" dxfId="88" priority="57">
      <formula>$F664="F"</formula>
    </cfRule>
  </conditionalFormatting>
  <conditionalFormatting sqref="K664">
    <cfRule type="expression" dxfId="87" priority="56">
      <formula>$F664="F"</formula>
    </cfRule>
  </conditionalFormatting>
  <conditionalFormatting sqref="A665:E665">
    <cfRule type="expression" dxfId="86" priority="55">
      <formula>$F665="F"</formula>
    </cfRule>
  </conditionalFormatting>
  <conditionalFormatting sqref="K665">
    <cfRule type="expression" dxfId="85" priority="54">
      <formula>$F665="F"</formula>
    </cfRule>
  </conditionalFormatting>
  <conditionalFormatting sqref="L665">
    <cfRule type="expression" dxfId="84" priority="53">
      <formula>$F665="F"</formula>
    </cfRule>
  </conditionalFormatting>
  <conditionalFormatting sqref="K665">
    <cfRule type="expression" dxfId="83" priority="52">
      <formula>$F665="F"</formula>
    </cfRule>
  </conditionalFormatting>
  <conditionalFormatting sqref="K665">
    <cfRule type="expression" dxfId="82" priority="51">
      <formula>$F665="F"</formula>
    </cfRule>
  </conditionalFormatting>
  <conditionalFormatting sqref="K665">
    <cfRule type="expression" dxfId="81" priority="50">
      <formula>$F665="F"</formula>
    </cfRule>
  </conditionalFormatting>
  <conditionalFormatting sqref="J665:K665">
    <cfRule type="expression" dxfId="80" priority="49">
      <formula>$F665="F"</formula>
    </cfRule>
  </conditionalFormatting>
  <conditionalFormatting sqref="L665">
    <cfRule type="expression" dxfId="79" priority="48">
      <formula>$F665="F"</formula>
    </cfRule>
  </conditionalFormatting>
  <conditionalFormatting sqref="K665:L665">
    <cfRule type="expression" dxfId="78" priority="47">
      <formula>$F665="F"</formula>
    </cfRule>
  </conditionalFormatting>
  <conditionalFormatting sqref="M665">
    <cfRule type="expression" dxfId="77" priority="46">
      <formula>#REF!="F"</formula>
    </cfRule>
  </conditionalFormatting>
  <conditionalFormatting sqref="M665">
    <cfRule type="expression" dxfId="76" priority="45">
      <formula>#REF!="F"</formula>
    </cfRule>
  </conditionalFormatting>
  <conditionalFormatting sqref="A666:E666">
    <cfRule type="expression" dxfId="75" priority="44">
      <formula>$F666="F"</formula>
    </cfRule>
  </conditionalFormatting>
  <conditionalFormatting sqref="A667:E667">
    <cfRule type="expression" dxfId="74" priority="43">
      <formula>$F667="F"</formula>
    </cfRule>
  </conditionalFormatting>
  <conditionalFormatting sqref="L666">
    <cfRule type="expression" dxfId="73" priority="42">
      <formula>$F666="F"</formula>
    </cfRule>
  </conditionalFormatting>
  <conditionalFormatting sqref="L666">
    <cfRule type="expression" dxfId="72" priority="41">
      <formula>$F666="F"</formula>
    </cfRule>
  </conditionalFormatting>
  <conditionalFormatting sqref="L666">
    <cfRule type="expression" dxfId="71" priority="40">
      <formula>$F666="F"</formula>
    </cfRule>
  </conditionalFormatting>
  <conditionalFormatting sqref="M666">
    <cfRule type="expression" dxfId="70" priority="39">
      <formula>#REF!="F"</formula>
    </cfRule>
  </conditionalFormatting>
  <conditionalFormatting sqref="M666">
    <cfRule type="expression" dxfId="69" priority="38">
      <formula>#REF!="F"</formula>
    </cfRule>
  </conditionalFormatting>
  <conditionalFormatting sqref="K666">
    <cfRule type="expression" dxfId="68" priority="37">
      <formula>$F666="F"</formula>
    </cfRule>
  </conditionalFormatting>
  <conditionalFormatting sqref="K666">
    <cfRule type="expression" dxfId="67" priority="36">
      <formula>$F666="F"</formula>
    </cfRule>
  </conditionalFormatting>
  <conditionalFormatting sqref="K666">
    <cfRule type="expression" dxfId="66" priority="35">
      <formula>$F666="F"</formula>
    </cfRule>
  </conditionalFormatting>
  <conditionalFormatting sqref="K666">
    <cfRule type="expression" dxfId="65" priority="34">
      <formula>$F666="F"</formula>
    </cfRule>
  </conditionalFormatting>
  <conditionalFormatting sqref="J666:K666">
    <cfRule type="expression" dxfId="64" priority="33">
      <formula>$F666="F"</formula>
    </cfRule>
  </conditionalFormatting>
  <conditionalFormatting sqref="K666">
    <cfRule type="expression" dxfId="63" priority="32">
      <formula>$F666="F"</formula>
    </cfRule>
  </conditionalFormatting>
  <conditionalFormatting sqref="L667">
    <cfRule type="expression" dxfId="62" priority="31">
      <formula>$F667="F"</formula>
    </cfRule>
  </conditionalFormatting>
  <conditionalFormatting sqref="L667">
    <cfRule type="expression" dxfId="61" priority="30">
      <formula>$F667="F"</formula>
    </cfRule>
  </conditionalFormatting>
  <conditionalFormatting sqref="L667">
    <cfRule type="expression" dxfId="60" priority="29">
      <formula>$F667="F"</formula>
    </cfRule>
  </conditionalFormatting>
  <conditionalFormatting sqref="M667">
    <cfRule type="expression" dxfId="59" priority="28">
      <formula>#REF!="F"</formula>
    </cfRule>
  </conditionalFormatting>
  <conditionalFormatting sqref="M667">
    <cfRule type="expression" dxfId="58" priority="27">
      <formula>#REF!="F"</formula>
    </cfRule>
  </conditionalFormatting>
  <conditionalFormatting sqref="K667">
    <cfRule type="expression" dxfId="57" priority="26">
      <formula>$F667="F"</formula>
    </cfRule>
  </conditionalFormatting>
  <conditionalFormatting sqref="K667">
    <cfRule type="expression" dxfId="56" priority="25">
      <formula>$F667="F"</formula>
    </cfRule>
  </conditionalFormatting>
  <conditionalFormatting sqref="K667">
    <cfRule type="expression" dxfId="55" priority="24">
      <formula>$F667="F"</formula>
    </cfRule>
  </conditionalFormatting>
  <conditionalFormatting sqref="K667">
    <cfRule type="expression" dxfId="54" priority="23">
      <formula>$F667="F"</formula>
    </cfRule>
  </conditionalFormatting>
  <conditionalFormatting sqref="J667:K667">
    <cfRule type="expression" dxfId="53" priority="22">
      <formula>$F667="F"</formula>
    </cfRule>
  </conditionalFormatting>
  <conditionalFormatting sqref="K667">
    <cfRule type="expression" dxfId="52" priority="21">
      <formula>$F667="F"</formula>
    </cfRule>
  </conditionalFormatting>
  <conditionalFormatting sqref="K661">
    <cfRule type="expression" dxfId="51" priority="20">
      <formula>$F661="F"</formula>
    </cfRule>
  </conditionalFormatting>
  <conditionalFormatting sqref="K661">
    <cfRule type="expression" dxfId="50" priority="19">
      <formula>$F661="F"</formula>
    </cfRule>
  </conditionalFormatting>
  <conditionalFormatting sqref="K661">
    <cfRule type="expression" dxfId="49" priority="18">
      <formula>$F661="F"</formula>
    </cfRule>
  </conditionalFormatting>
  <conditionalFormatting sqref="K661">
    <cfRule type="expression" dxfId="48" priority="17">
      <formula>$F661="F"</formula>
    </cfRule>
  </conditionalFormatting>
  <conditionalFormatting sqref="J661:K661">
    <cfRule type="expression" dxfId="47" priority="16">
      <formula>$F661="F"</formula>
    </cfRule>
  </conditionalFormatting>
  <conditionalFormatting sqref="K661">
    <cfRule type="expression" dxfId="46" priority="15">
      <formula>$F661="F"</formula>
    </cfRule>
  </conditionalFormatting>
  <conditionalFormatting sqref="K662">
    <cfRule type="expression" dxfId="45" priority="14">
      <formula>$F662="F"</formula>
    </cfRule>
  </conditionalFormatting>
  <conditionalFormatting sqref="K662">
    <cfRule type="expression" dxfId="44" priority="13">
      <formula>$F662="F"</formula>
    </cfRule>
  </conditionalFormatting>
  <conditionalFormatting sqref="K662">
    <cfRule type="expression" dxfId="43" priority="12">
      <formula>$F662="F"</formula>
    </cfRule>
  </conditionalFormatting>
  <conditionalFormatting sqref="K662">
    <cfRule type="expression" dxfId="42" priority="11">
      <formula>$F662="F"</formula>
    </cfRule>
  </conditionalFormatting>
  <conditionalFormatting sqref="J662:K662">
    <cfRule type="expression" dxfId="41" priority="10">
      <formula>$F662="F"</formula>
    </cfRule>
  </conditionalFormatting>
  <conditionalFormatting sqref="K662">
    <cfRule type="expression" dxfId="40" priority="9">
      <formula>$F662="F"</formula>
    </cfRule>
  </conditionalFormatting>
  <conditionalFormatting sqref="K663">
    <cfRule type="expression" dxfId="39" priority="8">
      <formula>$F663="F"</formula>
    </cfRule>
  </conditionalFormatting>
  <conditionalFormatting sqref="K663">
    <cfRule type="expression" dxfId="38" priority="7">
      <formula>$F663="F"</formula>
    </cfRule>
  </conditionalFormatting>
  <conditionalFormatting sqref="K663">
    <cfRule type="expression" dxfId="37" priority="6">
      <formula>$F663="F"</formula>
    </cfRule>
  </conditionalFormatting>
  <conditionalFormatting sqref="K663">
    <cfRule type="expression" dxfId="36" priority="5">
      <formula>$F663="F"</formula>
    </cfRule>
  </conditionalFormatting>
  <conditionalFormatting sqref="J663:K663">
    <cfRule type="expression" dxfId="35" priority="4">
      <formula>$F663="F"</formula>
    </cfRule>
  </conditionalFormatting>
  <conditionalFormatting sqref="K663">
    <cfRule type="expression" dxfId="34" priority="3">
      <formula>$F663="F"</formula>
    </cfRule>
  </conditionalFormatting>
  <conditionalFormatting sqref="E661">
    <cfRule type="expression" dxfId="33" priority="2">
      <formula>$F661="F"</formula>
    </cfRule>
  </conditionalFormatting>
  <conditionalFormatting sqref="D661">
    <cfRule type="expression" dxfId="32" priority="1">
      <formula>$F661="F"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I67" r:id="rId44"/>
    <hyperlink ref="I71" r:id="rId45"/>
    <hyperlink ref="I80" r:id="rId46"/>
    <hyperlink ref="I294" r:id="rId47"/>
    <hyperlink ref="I297" r:id="rId48"/>
    <hyperlink ref="I295" r:id="rId49"/>
    <hyperlink ref="I296" r:id="rId50"/>
    <hyperlink ref="I306" r:id="rId51" location="/consulta"/>
    <hyperlink ref="I304" r:id="rId52"/>
    <hyperlink ref="I303" r:id="rId53"/>
    <hyperlink ref="I305" r:id="rId54"/>
    <hyperlink ref="I133" r:id="rId55"/>
    <hyperlink ref="I100" r:id="rId56"/>
    <hyperlink ref="I137" r:id="rId57"/>
    <hyperlink ref="I138" r:id="rId58"/>
    <hyperlink ref="I139" r:id="rId59"/>
    <hyperlink ref="I140" r:id="rId60"/>
    <hyperlink ref="I117" r:id="rId61"/>
    <hyperlink ref="I118" r:id="rId62"/>
    <hyperlink ref="I119" r:id="rId63"/>
    <hyperlink ref="I72" r:id="rId64"/>
    <hyperlink ref="I114" r:id="rId65"/>
    <hyperlink ref="I115" r:id="rId66"/>
    <hyperlink ref="I229" r:id="rId67"/>
    <hyperlink ref="I230" r:id="rId68" display="http://minuta.gestaourbana.prefeitura.sp.gov.br/pl-arco-jurubatuba/static/pdf/2_PERIMETROS_DE_ADESAO_E_PERIMETRO_EXPANDIDO.pdf"/>
    <hyperlink ref="I231" r:id="rId69" display="http://minuta.gestaourbana.prefeitura.sp.gov.br/pl-arco-jurubatuba/static/pdf/3_PARAMETROS_URBANISTICOS.pdf"/>
    <hyperlink ref="I232" r:id="rId70" display="http://minuta.gestaourbana.prefeitura.sp.gov.br/pl-arco-jurubatuba/static/pdf/4_COMPARTIMENTOS AMBIENTAIS E SISTEMA DE DRENAGEM.pdf"/>
    <hyperlink ref="I233" r:id="rId71" display="http://minuta.gestaourbana.prefeitura.sp.gov.br/pl-arco-jurubatuba/static/pdf/5_FAVELAS_ZEIS.pdf"/>
    <hyperlink ref="I234" r:id="rId72" display="http://minuta.gestaourbana.prefeitura.sp.gov.br/pl-arco-jurubatuba/static/pdf/6_AREAS_VERDES.pdf"/>
    <hyperlink ref="I235" r:id="rId73" display="http://minuta.gestaourbana.prefeitura.sp.gov.br/pl-arco-jurubatuba/static/pdf/7_PLANO_MELHORAMENTOS_VIARIOS.pdf"/>
    <hyperlink ref="I236" r:id="rId74" display="http://minuta.gestaourbana.prefeitura.sp.gov.br/pl-arco-jurubatuba/static/pdf/8_PROGRAMA_DE_INTERVENCOES.pdf"/>
    <hyperlink ref="I238" r:id="rId75" display="http://minuta.gestaourbana.prefeitura.sp.gov.br/pl-arco-jurubatuba/static/pdf/ACJ_Quadro_1A.pdf"/>
    <hyperlink ref="I239" r:id="rId76" display="http://minuta.gestaourbana.prefeitura.sp.gov.br/pl-arco-jurubatuba/static/pdf/ACJ_Quadro_1B.pdf"/>
    <hyperlink ref="I240" r:id="rId77" display="http://minuta.gestaourbana.prefeitura.sp.gov.br/pl-arco-jurubatuba/static/pdf/ACJ_Quadro_1C.pdf"/>
    <hyperlink ref="I241" r:id="rId78" display="http://minuta.gestaourbana.prefeitura.sp.gov.br/pl-arco-jurubatuba/static/pdf/ACJ_Quadro_1D.pdf"/>
    <hyperlink ref="I242" r:id="rId79" display="http://minuta.gestaourbana.prefeitura.sp.gov.br/pl-arco-jurubatuba/static/pdf/ACJ_Quadro_2.pdf"/>
    <hyperlink ref="I243" r:id="rId80" display="http://minuta.gestaourbana.prefeitura.sp.gov.br/pl-arco-jurubatuba/static/pdf/ACJ_Quadro_2A.pdf"/>
    <hyperlink ref="I244" r:id="rId81" display="http://minuta.gestaourbana.prefeitura.sp.gov.br/pl-arco-jurubatuba/static/pdf/ACJ_Quadro_3.pdf"/>
    <hyperlink ref="I385" r:id="rId82"/>
    <hyperlink ref="I386" r:id="rId83"/>
    <hyperlink ref="I400" r:id="rId84" location="/campo-limpo"/>
    <hyperlink ref="I383" r:id="rId85"/>
    <hyperlink ref="I52" r:id="rId86"/>
    <hyperlink ref="I53" r:id="rId87"/>
    <hyperlink ref="I54" r:id="rId88"/>
    <hyperlink ref="I55" r:id="rId89"/>
    <hyperlink ref="I56" r:id="rId90"/>
    <hyperlink ref="I57" r:id="rId91"/>
    <hyperlink ref="I58" r:id="rId92"/>
    <hyperlink ref="I59" r:id="rId93"/>
    <hyperlink ref="I60" r:id="rId94"/>
    <hyperlink ref="I61" r:id="rId95"/>
    <hyperlink ref="I62" r:id="rId96"/>
    <hyperlink ref="I63" r:id="rId97"/>
    <hyperlink ref="I64" r:id="rId98"/>
    <hyperlink ref="I65" r:id="rId99"/>
    <hyperlink ref="I66" r:id="rId100"/>
    <hyperlink ref="I68" r:id="rId101"/>
    <hyperlink ref="I69" r:id="rId102"/>
    <hyperlink ref="I116" r:id="rId103"/>
    <hyperlink ref="I120" r:id="rId104"/>
    <hyperlink ref="I121" r:id="rId105"/>
    <hyperlink ref="I122" r:id="rId106"/>
    <hyperlink ref="I123" r:id="rId107"/>
    <hyperlink ref="I124" r:id="rId108"/>
    <hyperlink ref="I125" r:id="rId109"/>
    <hyperlink ref="I126" r:id="rId110"/>
    <hyperlink ref="I127" r:id="rId111"/>
    <hyperlink ref="I128" r:id="rId112"/>
    <hyperlink ref="I129" r:id="rId113"/>
    <hyperlink ref="I130" r:id="rId114"/>
    <hyperlink ref="I131" r:id="rId115"/>
    <hyperlink ref="I132" r:id="rId116"/>
    <hyperlink ref="I134" r:id="rId117"/>
    <hyperlink ref="I135" r:id="rId118"/>
    <hyperlink ref="I136" r:id="rId119"/>
    <hyperlink ref="I291" r:id="rId120"/>
    <hyperlink ref="I278" r:id="rId121"/>
    <hyperlink ref="I282" r:id="rId122" display="http://minuta.gestaourbana.prefeitura.sp.gov.br/piu-pacaembu/static/xls/piu-pacaembu_consulta_respostas_2018-02-08.zip"/>
    <hyperlink ref="I34" r:id="rId123" location="/"/>
    <hyperlink ref="I42" r:id="rId124"/>
    <hyperlink ref="I44" r:id="rId125"/>
    <hyperlink ref="I45" r:id="rId126"/>
    <hyperlink ref="I46" r:id="rId127"/>
    <hyperlink ref="I47" r:id="rId128"/>
    <hyperlink ref="I271" r:id="rId129" location="/"/>
    <hyperlink ref="I272" r:id="rId130"/>
    <hyperlink ref="I273" r:id="rId131"/>
    <hyperlink ref="I274" r:id="rId132"/>
    <hyperlink ref="I279" r:id="rId133"/>
    <hyperlink ref="I283" r:id="rId134" location="/consulta"/>
    <hyperlink ref="I398" r:id="rId135"/>
    <hyperlink ref="I411" r:id="rId136"/>
    <hyperlink ref="I399" r:id="rId137"/>
    <hyperlink ref="I412" r:id="rId138"/>
    <hyperlink ref="I388" r:id="rId139" location="/item-1"/>
    <hyperlink ref="I406" r:id="rId140" location="/item-1"/>
    <hyperlink ref="I419" r:id="rId141" location="/item-1"/>
    <hyperlink ref="I255" r:id="rId142"/>
    <hyperlink ref="I256" r:id="rId143"/>
    <hyperlink ref="I257" r:id="rId144"/>
    <hyperlink ref="I258" r:id="rId145"/>
    <hyperlink ref="I260" r:id="rId146"/>
    <hyperlink ref="I259" r:id="rId147"/>
    <hyperlink ref="I185" r:id="rId148"/>
    <hyperlink ref="I186" r:id="rId149"/>
    <hyperlink ref="I187" r:id="rId150"/>
    <hyperlink ref="I188" r:id="rId151"/>
    <hyperlink ref="I189" r:id="rId152"/>
    <hyperlink ref="I190" r:id="rId153"/>
    <hyperlink ref="I191" r:id="rId154"/>
    <hyperlink ref="I192" r:id="rId155"/>
    <hyperlink ref="I193" r:id="rId156"/>
    <hyperlink ref="I194" r:id="rId157"/>
    <hyperlink ref="I195" r:id="rId158"/>
    <hyperlink ref="I184" r:id="rId159"/>
    <hyperlink ref="I141" r:id="rId160"/>
    <hyperlink ref="I300" r:id="rId161"/>
    <hyperlink ref="I371" r:id="rId162"/>
    <hyperlink ref="I290" r:id="rId163"/>
    <hyperlink ref="I377" r:id="rId164"/>
    <hyperlink ref="I378" r:id="rId165"/>
    <hyperlink ref="I335" r:id="rId166"/>
    <hyperlink ref="I336" r:id="rId167"/>
    <hyperlink ref="I337" r:id="rId168"/>
    <hyperlink ref="I379" r:id="rId169"/>
    <hyperlink ref="I380" r:id="rId170"/>
    <hyperlink ref="I381" r:id="rId171"/>
    <hyperlink ref="I338" r:id="rId172"/>
    <hyperlink ref="I339" r:id="rId173"/>
    <hyperlink ref="I340" r:id="rId174"/>
    <hyperlink ref="I341" r:id="rId175"/>
    <hyperlink ref="I316" r:id="rId176"/>
    <hyperlink ref="I323" r:id="rId177"/>
    <hyperlink ref="L338" r:id="rId178"/>
    <hyperlink ref="I342" r:id="rId179"/>
    <hyperlink ref="I311" r:id="rId180"/>
    <hyperlink ref="I312" r:id="rId181"/>
    <hyperlink ref="I313" r:id="rId182"/>
    <hyperlink ref="I314" r:id="rId183"/>
    <hyperlink ref="I315" r:id="rId184"/>
    <hyperlink ref="I317" r:id="rId185"/>
    <hyperlink ref="I318" r:id="rId186"/>
    <hyperlink ref="I319" r:id="rId187"/>
    <hyperlink ref="I320" r:id="rId188"/>
    <hyperlink ref="I321" r:id="rId189"/>
    <hyperlink ref="I322" r:id="rId190"/>
    <hyperlink ref="I324" r:id="rId191"/>
    <hyperlink ref="I382" r:id="rId192"/>
    <hyperlink ref="I349" r:id="rId193"/>
    <hyperlink ref="I350" r:id="rId194"/>
    <hyperlink ref="I351" r:id="rId195"/>
    <hyperlink ref="I352" r:id="rId196"/>
    <hyperlink ref="I353" r:id="rId197"/>
    <hyperlink ref="I354" r:id="rId198"/>
    <hyperlink ref="I343" r:id="rId199"/>
    <hyperlink ref="I356" r:id="rId200" display="http://gestaourbana.prefeitura.sp.gov.br/18120-2/"/>
    <hyperlink ref="I358" r:id="rId201" display="http://gestaourbana.prefeitura.sp.gov.br/reuniao-com-representantes-dos-movimentos-de-moradia-da-regiao/"/>
    <hyperlink ref="I360" r:id="rId202" display="http://gestaourbana.prefeitura.sp.gov.br/noticias/conselho-municipal-de-politica-urbana-realiza-primeira-reuniao-ordinaria-com-novos-integrantes-eleitos/"/>
    <hyperlink ref="I325" r:id="rId203" display="http://gestaourbana.prefeitura.sp.gov.br/noticias/operacao-urbana-mooca-vila-carioca-encerra-ciclo-de-audiencias-publicas/"/>
    <hyperlink ref="I326" r:id="rId204" display="http://gestaourbana.prefeitura.sp.gov.br/noticias/segunda-audiencia-publica-da-operacao-urbana-mooca-vila-carioca-da-continuidade-a-discussao-sobre-o-licenciamento-ambiental-para-os-bairros-do-tamanduatei/"/>
    <hyperlink ref="I327" r:id="rId205" display="http://gestaourbana.prefeitura.sp.gov.br/noticias/primeira-audiencia-publica-da-operacao-urbana-mooca-vila-carioca-reune-180-pessoas/"/>
    <hyperlink ref="I372" r:id="rId206"/>
    <hyperlink ref="I373" r:id="rId207"/>
    <hyperlink ref="I374" r:id="rId208"/>
    <hyperlink ref="I376" r:id="rId209"/>
    <hyperlink ref="I369" r:id="rId210"/>
    <hyperlink ref="I375" r:id="rId211"/>
    <hyperlink ref="I344" r:id="rId212"/>
    <hyperlink ref="I144" r:id="rId213"/>
    <hyperlink ref="I161" r:id="rId214"/>
    <hyperlink ref="I156" r:id="rId215"/>
    <hyperlink ref="I157" r:id="rId216"/>
    <hyperlink ref="I158" r:id="rId217"/>
    <hyperlink ref="I145" r:id="rId218"/>
    <hyperlink ref="I146" r:id="rId219"/>
    <hyperlink ref="I148" r:id="rId220"/>
    <hyperlink ref="I147" r:id="rId221"/>
    <hyperlink ref="I170" r:id="rId222"/>
    <hyperlink ref="I165" r:id="rId223"/>
    <hyperlink ref="I164" r:id="rId224"/>
    <hyperlink ref="I163" r:id="rId225"/>
    <hyperlink ref="I162" r:id="rId226"/>
    <hyperlink ref="I111" r:id="rId227"/>
    <hyperlink ref="I113" r:id="rId228"/>
    <hyperlink ref="I112" r:id="rId229"/>
    <hyperlink ref="I110" r:id="rId230"/>
    <hyperlink ref="I109" r:id="rId231"/>
    <hyperlink ref="I108" r:id="rId232"/>
    <hyperlink ref="I103" r:id="rId233"/>
    <hyperlink ref="I104" r:id="rId234"/>
    <hyperlink ref="I106" r:id="rId235"/>
    <hyperlink ref="I107" r:id="rId236"/>
    <hyperlink ref="I105" r:id="rId237"/>
    <hyperlink ref="I142" r:id="rId238"/>
    <hyperlink ref="I365" r:id="rId239"/>
    <hyperlink ref="I366" r:id="rId240"/>
    <hyperlink ref="I367" r:id="rId241"/>
    <hyperlink ref="I368" r:id="rId242"/>
    <hyperlink ref="I348" r:id="rId243"/>
    <hyperlink ref="I160" r:id="rId244"/>
    <hyperlink ref="I262" r:id="rId245"/>
    <hyperlink ref="I264" r:id="rId246"/>
    <hyperlink ref="I3" r:id="rId247"/>
    <hyperlink ref="I425" r:id="rId248"/>
    <hyperlink ref="I426" r:id="rId249"/>
    <hyperlink ref="I427" r:id="rId250"/>
    <hyperlink ref="I428" r:id="rId251" location="/"/>
    <hyperlink ref="I431" r:id="rId252"/>
    <hyperlink ref="I430" r:id="rId253"/>
    <hyperlink ref="I12" r:id="rId254"/>
    <hyperlink ref="I18" r:id="rId255"/>
    <hyperlink ref="I307" r:id="rId256"/>
    <hyperlink ref="I308" r:id="rId257"/>
    <hyperlink ref="I432" r:id="rId258" location="/"/>
    <hyperlink ref="I442" r:id="rId259"/>
    <hyperlink ref="I443" r:id="rId260"/>
    <hyperlink ref="I462" r:id="rId261"/>
    <hyperlink ref="I464" r:id="rId262"/>
    <hyperlink ref="I471" r:id="rId263"/>
    <hyperlink ref="I473" r:id="rId264"/>
    <hyperlink ref="I474" r:id="rId265"/>
    <hyperlink ref="I472" r:id="rId266" location="/anhembi2"/>
    <hyperlink ref="I477" r:id="rId267"/>
    <hyperlink ref="I480" r:id="rId268"/>
    <hyperlink ref="I481" r:id="rId269"/>
    <hyperlink ref="I486" r:id="rId270"/>
    <hyperlink ref="I482" r:id="rId271"/>
    <hyperlink ref="I483" r:id="rId272"/>
    <hyperlink ref="I484" r:id="rId273"/>
    <hyperlink ref="I485" r:id="rId274"/>
    <hyperlink ref="I487" r:id="rId275"/>
    <hyperlink ref="I493" r:id="rId276"/>
    <hyperlink ref="I503" r:id="rId277"/>
    <hyperlink ref="I515" r:id="rId278" display="http://gestaourbana.prefeitura.sp.gov.br/wp-content/uploads/piu-monitoramento/PA_20160193579_6/PA"/>
    <hyperlink ref="I523" r:id="rId279" display="http://gestaourbana.prefeitura.sp.gov.br/wp-content/uploads/piu-monitoramento/PA_20160193579_6/PA"/>
    <hyperlink ref="I518" r:id="rId280" display="http://gestaourbana.prefeitura.sp.gov.br/wp-content/uploads/piu-monitoramento/PA_20160193579_6/PA"/>
    <hyperlink ref="I524" r:id="rId281" display="http://gestaourbana.prefeitura.sp.gov.br/wp-content/uploads/piu-monitoramento/PA_20160193579_6/PA"/>
    <hyperlink ref="I519" r:id="rId282" display="http://gestaourbana.prefeitura.sp.gov.br/wp-content/uploads/piu-monitoramento/PA_20160193579_6/PA"/>
    <hyperlink ref="I525" r:id="rId283" display="http://gestaourbana.prefeitura.sp.gov.br/wp-content/uploads/piu-monitoramento/PA_20160193579_6/PA"/>
    <hyperlink ref="I520" r:id="rId284" display="http://gestaourbana.prefeitura.sp.gov.br/wp-content/uploads/piu-monitoramento/PA_20160193579_6/PA"/>
    <hyperlink ref="I516" r:id="rId285" display="http://gestaourbana.prefeitura.sp.gov.br/wp-content/uploads/piu-monitoramento/PA_20160193579_6/PA"/>
    <hyperlink ref="I521" r:id="rId286" display="http://gestaourbana.prefeitura.sp.gov.br/wp-content/uploads/piu-monitoramento/PA_20160193579_6/PA"/>
    <hyperlink ref="I517" r:id="rId287" display="http://gestaourbana.prefeitura.sp.gov.br/wp-content/uploads/piu-monitoramento/PA_20160193579_6/PA"/>
    <hyperlink ref="I522" r:id="rId288" display="http://gestaourbana.prefeitura.sp.gov.br/wp-content/uploads/piu-monitoramento/PA_20160193579_6/PA"/>
    <hyperlink ref="I292" r:id="rId289"/>
    <hyperlink ref="I293" r:id="rId290"/>
    <hyperlink ref="I453" r:id="rId291"/>
    <hyperlink ref="I543" r:id="rId292"/>
    <hyperlink ref="I548" r:id="rId293"/>
    <hyperlink ref="H577" r:id="rId294" display="about:blank"/>
    <hyperlink ref="I584" r:id="rId295"/>
    <hyperlink ref="I585" r:id="rId296" display="https://esaj.tjsp.jus.br/cposg/show.do?processo.foro=990&amp;processo.codigo=RI00513JK0000"/>
    <hyperlink ref="I586" r:id="rId297"/>
    <hyperlink ref="I587" r:id="rId298"/>
    <hyperlink ref="I589" r:id="rId299"/>
    <hyperlink ref="I590" r:id="rId300"/>
    <hyperlink ref="I591" r:id="rId301"/>
    <hyperlink ref="I592" r:id="rId302"/>
    <hyperlink ref="I593" r:id="rId303"/>
    <hyperlink ref="I594" r:id="rId304"/>
    <hyperlink ref="I595" r:id="rId305"/>
    <hyperlink ref="I596" r:id="rId306"/>
    <hyperlink ref="I478" r:id="rId307"/>
    <hyperlink ref="I598" r:id="rId308"/>
    <hyperlink ref="I599" r:id="rId309"/>
    <hyperlink ref="I600" r:id="rId310"/>
    <hyperlink ref="I601" r:id="rId311"/>
    <hyperlink ref="I602" r:id="rId312"/>
    <hyperlink ref="I604" r:id="rId313"/>
    <hyperlink ref="I605" r:id="rId314"/>
    <hyperlink ref="I606" r:id="rId315"/>
    <hyperlink ref="I607" r:id="rId316"/>
    <hyperlink ref="I608" r:id="rId317"/>
    <hyperlink ref="I609" r:id="rId318"/>
    <hyperlink ref="I610" r:id="rId319"/>
    <hyperlink ref="I611" r:id="rId320"/>
    <hyperlink ref="I612" r:id="rId321"/>
    <hyperlink ref="I613" r:id="rId322"/>
    <hyperlink ref="I614" r:id="rId323"/>
    <hyperlink ref="I615" r:id="rId324"/>
    <hyperlink ref="I616" r:id="rId325" display="https://www.prefeitura.sp.gov.br/cidade/secretarias/upload/desenvolvimento_urbano/PIU MINHOCAO.pdf"/>
    <hyperlink ref="I617" r:id="rId326"/>
    <hyperlink ref="I618" r:id="rId327"/>
    <hyperlink ref="I621" r:id="rId328"/>
    <hyperlink ref="I622" r:id="rId329"/>
    <hyperlink ref="I623" r:id="rId330"/>
    <hyperlink ref="I624" r:id="rId331"/>
    <hyperlink ref="I619" r:id="rId332"/>
    <hyperlink ref="I620" r:id="rId333"/>
    <hyperlink ref="I627" r:id="rId334"/>
    <hyperlink ref="I629" r:id="rId335"/>
    <hyperlink ref="I628" r:id="rId336"/>
    <hyperlink ref="I603" r:id="rId337"/>
    <hyperlink ref="I630" r:id="rId338"/>
    <hyperlink ref="I631" r:id="rId339"/>
    <hyperlink ref="I625" r:id="rId340"/>
    <hyperlink ref="I626" r:id="rId341"/>
    <hyperlink ref="I632" r:id="rId342"/>
    <hyperlink ref="I634" r:id="rId343"/>
    <hyperlink ref="I636" r:id="rId344"/>
    <hyperlink ref="I635" r:id="rId345"/>
    <hyperlink ref="I637" r:id="rId346"/>
    <hyperlink ref="I638" r:id="rId347"/>
    <hyperlink ref="I639" r:id="rId348"/>
    <hyperlink ref="I640" r:id="rId349"/>
    <hyperlink ref="I641" r:id="rId350"/>
    <hyperlink ref="I643" r:id="rId351"/>
    <hyperlink ref="I644" r:id="rId352"/>
    <hyperlink ref="I645" r:id="rId353"/>
    <hyperlink ref="I646" r:id="rId354"/>
    <hyperlink ref="I647" r:id="rId355"/>
    <hyperlink ref="I650" r:id="rId356"/>
    <hyperlink ref="I649" r:id="rId357"/>
    <hyperlink ref="I651" r:id="rId358"/>
    <hyperlink ref="I652" r:id="rId359"/>
    <hyperlink ref="I653" r:id="rId360"/>
    <hyperlink ref="I648" r:id="rId361"/>
    <hyperlink ref="I655" r:id="rId362"/>
    <hyperlink ref="I656" r:id="rId363"/>
    <hyperlink ref="I660" r:id="rId364"/>
  </hyperlinks>
  <pageMargins left="0.511811024" right="0.511811024" top="0.78740157499999996" bottom="0.78740157499999996" header="0.31496062000000002" footer="0.31496062000000002"/>
  <pageSetup paperSize="9" orientation="portrait" horizontalDpi="4294967294" verticalDpi="4294967294" r:id="rId365"/>
  <ignoredErrors>
    <ignoredError sqref="B478" formula="1"/>
  </ignoredErrors>
  <legacyDrawing r:id="rId36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A1:AF27"/>
  <sheetViews>
    <sheetView workbookViewId="0">
      <selection activeCell="B6" sqref="B6"/>
    </sheetView>
  </sheetViews>
  <sheetFormatPr defaultRowHeight="15" x14ac:dyDescent="0.2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x14ac:dyDescent="0.3">
      <c r="A1" s="431" t="s">
        <v>1140</v>
      </c>
      <c r="B1" s="432">
        <v>1</v>
      </c>
      <c r="C1" s="432">
        <v>1</v>
      </c>
      <c r="D1" s="432">
        <v>1</v>
      </c>
      <c r="E1" s="432">
        <v>1</v>
      </c>
      <c r="F1" s="432">
        <v>2</v>
      </c>
      <c r="G1" s="432">
        <v>2</v>
      </c>
      <c r="H1" s="432">
        <v>2</v>
      </c>
      <c r="I1" s="432">
        <v>2</v>
      </c>
      <c r="J1" s="432">
        <v>2</v>
      </c>
      <c r="K1" s="432">
        <v>2</v>
      </c>
      <c r="L1" s="432">
        <v>3</v>
      </c>
      <c r="M1" s="432">
        <v>4</v>
      </c>
      <c r="N1" s="432">
        <v>5</v>
      </c>
      <c r="O1" s="432"/>
      <c r="P1" s="432"/>
      <c r="Q1" s="432">
        <v>5</v>
      </c>
      <c r="R1" s="432">
        <v>5</v>
      </c>
      <c r="S1" s="432">
        <v>5</v>
      </c>
      <c r="T1" s="432">
        <v>5</v>
      </c>
      <c r="U1" s="432">
        <v>5</v>
      </c>
      <c r="V1" s="432">
        <v>6</v>
      </c>
      <c r="W1" s="432">
        <v>6</v>
      </c>
      <c r="X1" s="432">
        <v>7</v>
      </c>
      <c r="Y1" s="432">
        <v>8</v>
      </c>
      <c r="Z1" s="440"/>
      <c r="AA1" s="433">
        <v>8</v>
      </c>
      <c r="AB1" s="433">
        <v>8</v>
      </c>
      <c r="AC1" s="433">
        <v>8</v>
      </c>
    </row>
    <row r="2" spans="1:31" ht="45.75" thickBot="1" x14ac:dyDescent="0.3">
      <c r="A2" s="434" t="s">
        <v>1225</v>
      </c>
      <c r="B2" s="434"/>
      <c r="C2" s="434" t="s">
        <v>1226</v>
      </c>
      <c r="D2" s="434" t="s">
        <v>39</v>
      </c>
      <c r="E2" s="434" t="s">
        <v>1227</v>
      </c>
      <c r="F2" s="434" t="s">
        <v>1229</v>
      </c>
      <c r="G2" s="434" t="s">
        <v>1228</v>
      </c>
      <c r="H2" s="434" t="s">
        <v>1230</v>
      </c>
      <c r="I2" s="434" t="s">
        <v>1231</v>
      </c>
      <c r="J2" s="434" t="s">
        <v>1232</v>
      </c>
      <c r="K2" s="434" t="s">
        <v>1233</v>
      </c>
      <c r="L2" s="434" t="s">
        <v>1233</v>
      </c>
      <c r="M2" s="434" t="s">
        <v>1234</v>
      </c>
      <c r="N2" s="434" t="s">
        <v>1235</v>
      </c>
      <c r="O2" s="434"/>
      <c r="P2" s="434"/>
      <c r="Q2" s="434" t="s">
        <v>1042</v>
      </c>
      <c r="R2" s="434" t="s">
        <v>1244</v>
      </c>
      <c r="S2" s="434" t="s">
        <v>1243</v>
      </c>
      <c r="T2" s="434" t="s">
        <v>1231</v>
      </c>
      <c r="U2" s="434" t="s">
        <v>1245</v>
      </c>
      <c r="V2" s="434" t="s">
        <v>1246</v>
      </c>
      <c r="W2" s="445" t="s">
        <v>1257</v>
      </c>
      <c r="X2" s="434" t="s">
        <v>565</v>
      </c>
      <c r="Y2" s="434" t="s">
        <v>1247</v>
      </c>
      <c r="Z2" s="434"/>
      <c r="AA2" s="434" t="s">
        <v>1248</v>
      </c>
      <c r="AB2" s="434" t="s">
        <v>1249</v>
      </c>
      <c r="AC2" s="434" t="s">
        <v>1250</v>
      </c>
      <c r="AD2" s="434" t="s">
        <v>1014</v>
      </c>
    </row>
    <row r="3" spans="1:31" hidden="1" x14ac:dyDescent="0.25">
      <c r="A3" s="310">
        <v>1</v>
      </c>
      <c r="B3" s="400">
        <v>8</v>
      </c>
      <c r="C3" s="400">
        <v>12</v>
      </c>
      <c r="D3" s="400">
        <v>19</v>
      </c>
      <c r="E3" s="400">
        <v>20</v>
      </c>
      <c r="F3" s="400">
        <v>28</v>
      </c>
      <c r="G3" s="400">
        <v>31</v>
      </c>
      <c r="H3" s="400">
        <v>32</v>
      </c>
      <c r="I3" s="400">
        <v>34</v>
      </c>
      <c r="J3" s="400">
        <v>41</v>
      </c>
      <c r="K3" s="400">
        <v>43</v>
      </c>
      <c r="L3" s="400">
        <v>55</v>
      </c>
      <c r="M3" s="400">
        <v>60</v>
      </c>
      <c r="N3" s="400">
        <v>71</v>
      </c>
      <c r="O3" s="402"/>
      <c r="P3" s="402"/>
      <c r="Q3" s="400">
        <v>81</v>
      </c>
      <c r="R3" s="400">
        <v>86</v>
      </c>
      <c r="S3" s="400">
        <v>89</v>
      </c>
      <c r="T3" s="400">
        <v>92</v>
      </c>
      <c r="U3" s="400">
        <v>95</v>
      </c>
      <c r="V3" s="400">
        <v>96</v>
      </c>
      <c r="W3" s="400">
        <v>104</v>
      </c>
      <c r="X3" s="400">
        <v>111</v>
      </c>
      <c r="Y3" s="400">
        <v>121</v>
      </c>
      <c r="Z3" s="402"/>
    </row>
    <row r="4" spans="1:31" ht="15.75" thickBot="1" x14ac:dyDescent="0.3">
      <c r="A4" s="451">
        <v>1</v>
      </c>
      <c r="B4" s="451">
        <v>8</v>
      </c>
      <c r="C4" s="451">
        <v>12</v>
      </c>
      <c r="D4" s="451">
        <v>19</v>
      </c>
      <c r="E4" s="451">
        <v>20</v>
      </c>
      <c r="F4" s="451">
        <v>28</v>
      </c>
      <c r="G4" s="451">
        <v>31</v>
      </c>
      <c r="H4" s="451">
        <v>32</v>
      </c>
      <c r="I4" s="451">
        <v>34</v>
      </c>
      <c r="J4" s="451">
        <v>41</v>
      </c>
      <c r="K4" s="451">
        <v>43</v>
      </c>
      <c r="L4" s="451">
        <v>55</v>
      </c>
      <c r="M4" s="451">
        <v>60</v>
      </c>
      <c r="N4" s="451">
        <v>71</v>
      </c>
      <c r="O4" s="466">
        <v>76</v>
      </c>
      <c r="P4" s="466">
        <v>77</v>
      </c>
      <c r="Q4" s="451">
        <v>80</v>
      </c>
      <c r="R4" s="451">
        <v>81</v>
      </c>
      <c r="S4" s="451">
        <v>84</v>
      </c>
      <c r="T4" s="451">
        <v>85</v>
      </c>
      <c r="U4" s="451">
        <v>86</v>
      </c>
      <c r="V4" s="451">
        <v>89</v>
      </c>
      <c r="W4" s="451">
        <v>92</v>
      </c>
      <c r="X4" s="451">
        <v>95</v>
      </c>
      <c r="Y4" s="451">
        <v>96</v>
      </c>
      <c r="Z4" s="466">
        <v>98</v>
      </c>
      <c r="AA4" s="451">
        <v>104</v>
      </c>
      <c r="AB4" s="451">
        <v>111</v>
      </c>
      <c r="AC4" s="451">
        <v>118</v>
      </c>
      <c r="AD4" s="451">
        <v>121</v>
      </c>
    </row>
    <row r="5" spans="1:31" ht="63.75" x14ac:dyDescent="0.25">
      <c r="A5" s="446" t="str">
        <f>HLOOKUP(A$4,BD!$A$1:$EX$10,10,FALSE)</f>
        <v>ID_rev</v>
      </c>
      <c r="B5" s="447" t="str">
        <f>HLOOKUP(B$4,BD!$A$1:$EX$10,10,FALSE)</f>
        <v>Registro Administrativo (PA ou SEI)</v>
      </c>
      <c r="C5" s="447" t="str">
        <f>HLOOKUP(C$4,BD!$A$1:$EX$10,10,FALSE)</f>
        <v>Tipo_Documentação_proposição</v>
      </c>
      <c r="D5" s="447" t="str">
        <f>HLOOKUP(D$4,BD!$A$1:$EX$10,10,FALSE)</f>
        <v xml:space="preserve">Parecer </v>
      </c>
      <c r="E5" s="448" t="str">
        <f>HLOOKUP(E$4,BD!$A$1:$EX$10,10,FALSE)</f>
        <v>Status_Preparação texto consulta pública</v>
      </c>
      <c r="F5" s="449" t="str">
        <f>HLOOKUP(F$4,BD!$A$1:$EX$10,10,FALSE)</f>
        <v>Oficio_Instancias</v>
      </c>
      <c r="G5" s="449" t="str">
        <f>HLOOKUP(G$4,BD!$A$1:$EX$10,10,FALSE)</f>
        <v>Registro_apresentacao_Instancia</v>
      </c>
      <c r="H5" s="449" t="str">
        <f>HLOOKUP(H$4,BD!$A$1:$EX$10,10,FALSE)</f>
        <v>Registro contribuições Instancia</v>
      </c>
      <c r="I5" s="447" t="str">
        <f>HLOOKUP(I$4,BD!$A$1:$EX$10,10,FALSE)</f>
        <v>Registro abertura da consulta</v>
      </c>
      <c r="J5" s="447" t="str">
        <f>HLOOKUP(J$4,BD!$A$1:$EX$10,10,FALSE)</f>
        <v>Publicação contribuições consulta</v>
      </c>
      <c r="K5" s="447" t="str">
        <f>HLOOKUP(K$4,BD!$A$1:$EX$10,10,FALSE)</f>
        <v>Parecer (Aprovação ou reprovação)</v>
      </c>
      <c r="L5" s="447" t="str">
        <f>HLOOKUP(L$4,BD!$A$1:$EX$10,10,FALSE)</f>
        <v>Parecer Departamento análise</v>
      </c>
      <c r="M5" s="448" t="str">
        <f>HLOOKUP(M$4,BD!$A$1:$EX$10,10,FALSE)</f>
        <v>Documentação_Desenvolvimento_Inicial</v>
      </c>
      <c r="N5" s="448" t="str">
        <f>HLOOKUP(N$4,BD!$A$1:$EX$10,10,FALSE)</f>
        <v>Publicação cronograma processo participativo</v>
      </c>
      <c r="O5" s="318" t="str">
        <f>HLOOKUP(O$4,BD!$A$1:$EX$10,10,FALSE)</f>
        <v>Registro_apresentacao_Instancia</v>
      </c>
      <c r="P5" s="313" t="str">
        <f>HLOOKUP(P$4,BD!$A$1:$EX$10,10,FALSE)</f>
        <v>Registro contribuições Instancia</v>
      </c>
      <c r="Q5" s="450" t="str">
        <f>HLOOKUP(Q$4,BD!$A$1:$EX$10,10,FALSE)</f>
        <v>Registro abertura da consulta_Caderno</v>
      </c>
      <c r="R5" s="447" t="str">
        <f>HLOOKUP(R$4,BD!$A$1:$EX$10,10,FALSE)</f>
        <v>Status_Consulta_Internet_Caderno</v>
      </c>
      <c r="S5" s="450" t="str">
        <f>HLOOKUP(S$4,BD!$A$1:$EX$10,10,FALSE)</f>
        <v>Avaliação Pós Consulta Pública_Caderno</v>
      </c>
      <c r="T5" s="450" t="str">
        <f>HLOOKUP(T$4,BD!$A$1:$EX$10,10,FALSE)</f>
        <v>Registro abertura da consulta internet</v>
      </c>
      <c r="U5" s="447" t="str">
        <f>HLOOKUP(U$4,BD!$A$1:$EX$10,10,FALSE)</f>
        <v>Status_Consulta_Internet_Minuta</v>
      </c>
      <c r="V5" s="447" t="str">
        <f>HLOOKUP(V$4,BD!$A$1:$EX$10,10,FALSE)</f>
        <v>Publicação contribuições consulta</v>
      </c>
      <c r="W5" s="447" t="str">
        <f>HLOOKUP(W$4,BD!$A$1:$EX$10,10,FALSE)</f>
        <v>Registro divulgação audiencia</v>
      </c>
      <c r="X5" s="450" t="str">
        <f>HLOOKUP(X$4,BD!$A$1:$EX$10,10,FALSE)</f>
        <v>Registro_apresentacao_Audiencia</v>
      </c>
      <c r="Y5" s="448" t="str">
        <f>HLOOKUP(Y$4,BD!$A$1:$EX$10,10,FALSE)</f>
        <v>Registro contribuições Audiência</v>
      </c>
      <c r="Z5" s="312" t="str">
        <f>HLOOKUP(Z$4,BD!$A$1:$EX$10,10,FALSE)</f>
        <v>Outras atividades participativas</v>
      </c>
      <c r="AA5" s="447" t="str">
        <f>HLOOKUP(AA$4,BD!$A$1:$EX$10,10,FALSE)</f>
        <v>Instrumento juridico necessário</v>
      </c>
      <c r="AB5" s="447" t="str">
        <f>HLOOKUP(AB$4,BD!$A$1:$EX$10,10,FALSE)</f>
        <v>Parecer sobre consolidação minuta</v>
      </c>
      <c r="AC5" s="447" t="str">
        <f>HLOOKUP(AC$4,BD!$A$1:$EX$10,10,FALSE)</f>
        <v>Registro público de envio normativo</v>
      </c>
      <c r="AD5" s="447" t="str">
        <f>HLOOKUP(AD$4,BD!$A$1:$EX$10,10,FALSE)</f>
        <v>Normativo_Número_Ano</v>
      </c>
    </row>
    <row r="6" spans="1:31" x14ac:dyDescent="0.25">
      <c r="A6" s="464">
        <v>1</v>
      </c>
      <c r="B6" s="436" t="str">
        <f>HLOOKUP(B$4,BD!$A$1:$FD$33,11,0)</f>
        <v>NC</v>
      </c>
      <c r="C6" s="436" t="str">
        <f>HLOOKUP(C$4,BD!$A$1:$FD$33,11,0)</f>
        <v>-</v>
      </c>
      <c r="D6" s="442" t="str">
        <f>HLOOKUP(D$4,BD!$A$1:$FD$33,11,0)</f>
        <v>Reprovado</v>
      </c>
      <c r="E6" s="441" t="str">
        <f>HLOOKUP(E$4,BD!$A$1:$FD$33,11,0)</f>
        <v>Finalizada</v>
      </c>
      <c r="F6" s="436" t="str">
        <f>HLOOKUP(F$4,BD!$A$1:$FD$33,11,0)</f>
        <v>-</v>
      </c>
      <c r="G6" s="436" t="str">
        <f>HLOOKUP(G$4,BD!$A$1:$FD$33,11,0)</f>
        <v>-</v>
      </c>
      <c r="H6" s="436" t="str">
        <f>HLOOKUP(H$4,BD!$A$1:$FD$33,11,0)</f>
        <v>-</v>
      </c>
      <c r="I6" s="441" t="str">
        <f>HLOOKUP(I$4,BD!$A$1:$FD$33,11,0)</f>
        <v>URL</v>
      </c>
      <c r="J6" s="441" t="str">
        <f>HLOOKUP(J$4,BD!$A$1:$FD$33,11,0)</f>
        <v>SIM</v>
      </c>
      <c r="K6" s="442" t="str">
        <f>HLOOKUP(K$4,BD!$A$1:$FD$33,11,0)</f>
        <v>NC</v>
      </c>
      <c r="L6" s="436" t="str">
        <f>HLOOKUP(L$4,BD!$A$1:$FD$33,11,0)</f>
        <v>-</v>
      </c>
      <c r="M6" s="436" t="str">
        <f>HLOOKUP(M$4,BD!$A$1:$FD$33,11,0)</f>
        <v>-</v>
      </c>
      <c r="N6" s="436" t="str">
        <f>HLOOKUP(N$4,BD!$A$1:$FD$33,11,0)</f>
        <v>-</v>
      </c>
      <c r="O6" s="436"/>
      <c r="P6" s="436"/>
      <c r="Q6" s="436" t="str">
        <f>HLOOKUP(Q$4,BD!$A$1:$FD$33,11,0)</f>
        <v>-</v>
      </c>
      <c r="R6" s="436" t="str">
        <f>HLOOKUP(R$4,BD!$A$1:$FD$33,11,0)</f>
        <v>-</v>
      </c>
      <c r="S6" s="436" t="str">
        <f>HLOOKUP(S$4,BD!$A$1:$FD$33,11,0)</f>
        <v>-</v>
      </c>
      <c r="T6" s="436" t="str">
        <f>HLOOKUP(T$4,BD!$A$1:$FD$33,11,0)</f>
        <v>-</v>
      </c>
      <c r="U6" s="436" t="str">
        <f>HLOOKUP(U$4,BD!$A$1:$FD$33,11,0)</f>
        <v>-</v>
      </c>
      <c r="V6" s="436" t="str">
        <f>HLOOKUP(V$4,BD!$A$1:$FD$33,11,0)</f>
        <v>-</v>
      </c>
      <c r="W6" s="436" t="str">
        <f>HLOOKUP(W$4,BD!$A$1:$FD$33,11,0)</f>
        <v>-</v>
      </c>
      <c r="X6" s="436" t="str">
        <f>HLOOKUP(X$4,BD!$A$1:$FD$33,11,0)</f>
        <v>-</v>
      </c>
      <c r="Y6" s="436" t="str">
        <f>HLOOKUP(Y$4,BD!$A$1:$FD$33,11,0)</f>
        <v>-</v>
      </c>
      <c r="Z6" s="436"/>
      <c r="AA6" s="436" t="str">
        <f>HLOOKUP(AA$4,BD!$A$1:$FD$33,11,0)</f>
        <v>-</v>
      </c>
      <c r="AB6" s="436" t="str">
        <f>HLOOKUP(AB$4,BD!$A$1:$FD$33,11,0)</f>
        <v>-</v>
      </c>
      <c r="AC6" s="436" t="str">
        <f>HLOOKUP(AC$4,BD!$A$1:$FD$33,11,0)</f>
        <v>-</v>
      </c>
      <c r="AE6" s="141" t="s">
        <v>1252</v>
      </c>
    </row>
    <row r="7" spans="1:31" x14ac:dyDescent="0.25">
      <c r="A7" s="464">
        <v>2</v>
      </c>
      <c r="B7" s="436" t="str">
        <f>HLOOKUP(B$4,BD!$A$1:$FD$33,12,0)</f>
        <v>2016-0.193.579-6</v>
      </c>
      <c r="C7" s="441" t="str">
        <f>HLOOKUP(C$4,BD!$A$1:$FD$33,12,0)</f>
        <v>MIP</v>
      </c>
      <c r="D7" s="441" t="str">
        <f>HLOOKUP(D$4,BD!$A$1:$FD$33,12,0)</f>
        <v>6 (Juridico, DDE, DEUSO, DEURB,AJ, Gabinete)</v>
      </c>
      <c r="E7" s="441" t="str">
        <f>HLOOKUP(E$4,BD!$A$1:$FD$33,12,0)</f>
        <v>Finalizada</v>
      </c>
      <c r="F7" s="441" t="str">
        <f>HLOOKUP(F$4,BD!$A$1:$FD$33,12,0)</f>
        <v>DOC 21/10/2016 fl. 41</v>
      </c>
      <c r="G7" s="441" t="str">
        <f>HLOOKUP(G$4,BD!$A$1:$FD$33,12,0)</f>
        <v>PPT audiencia</v>
      </c>
      <c r="H7" s="441">
        <f>HLOOKUP(H$4,BD!$A$1:$FD$33,12,0)</f>
        <v>14</v>
      </c>
      <c r="I7" s="441" t="str">
        <f>HLOOKUP(I$4,BD!$A$1:$FD$33,12,0)</f>
        <v>URL</v>
      </c>
      <c r="J7" s="441" t="str">
        <f>HLOOKUP(J$4,BD!$A$1:$FD$33,12,0)</f>
        <v>SIM</v>
      </c>
      <c r="K7" s="441" t="str">
        <f>HLOOKUP(K$4,BD!$A$1:$FD$33,12,0)</f>
        <v xml:space="preserve">DEURB </v>
      </c>
      <c r="L7" s="441" t="str">
        <f>HLOOKUP(L$4,BD!$A$1:$FD$33,12,0)</f>
        <v>2 + anteriores  (DEURB/ DEUSO)</v>
      </c>
      <c r="M7" s="441" t="str">
        <f>HLOOKUP(M$4,BD!$A$1:$FD$33,12,0)</f>
        <v>DOC (SPURB) -  MIP (Privado) -  Parecer SPURB sobre MIP (PDF rede)</v>
      </c>
      <c r="N7" s="436" t="str">
        <f>HLOOKUP(N$4,BD!$A$1:$FD$33,12,0)</f>
        <v>em elaboração</v>
      </c>
      <c r="O7" s="436"/>
      <c r="P7" s="436"/>
      <c r="Q7" s="441" t="str">
        <f>HLOOKUP(Q$4,BD!$A$1:$FD$33,12,0)</f>
        <v>URL</v>
      </c>
      <c r="R7" s="441" t="str">
        <f>HLOOKUP(R$4,BD!$A$1:$FD$33,12,0)</f>
        <v>Encerrada</v>
      </c>
      <c r="S7" s="436" t="str">
        <f>HLOOKUP(S$4,BD!$A$1:$FD$33,12,0)</f>
        <v>Ainda nã publicado</v>
      </c>
      <c r="T7" s="436" t="str">
        <f>HLOOKUP(T$4,BD!$A$1:$FD$33,12,0)</f>
        <v>-</v>
      </c>
      <c r="U7" s="436" t="str">
        <f>HLOOKUP(U$4,BD!$A$1:$FD$33,12,0)</f>
        <v>-</v>
      </c>
      <c r="V7" s="436" t="str">
        <f>HLOOKUP(V$4,BD!$A$1:$FD$33,12,0)</f>
        <v>-</v>
      </c>
      <c r="W7" s="441" t="str">
        <f>HLOOKUP(W$4,BD!$A$1:$FD$33,12,0)</f>
        <v>DOC, Jornal de grande circulação, Gestão Urbana, assessoria comunicação SMUL, email mailing colegiados, Prefeitura Regional</v>
      </c>
      <c r="X7" s="441" t="str">
        <f>HLOOKUP(X$4,BD!$A$1:$FD$33,12,0)</f>
        <v>PPT</v>
      </c>
      <c r="Y7" s="441" t="str">
        <f>HLOOKUP(Y$4,BD!$A$1:$FD$33,12,0)</f>
        <v>Ata</v>
      </c>
      <c r="Z7" s="441"/>
      <c r="AA7" s="436" t="str">
        <f>HLOOKUP(AA$4,BD!$A$1:$FD$33,12,0)</f>
        <v>-</v>
      </c>
      <c r="AB7" s="436" t="str">
        <f>HLOOKUP(AB$4,BD!$A$1:$FD$33,12,0)</f>
        <v>-</v>
      </c>
      <c r="AC7" s="436" t="str">
        <f>HLOOKUP(AC$4,BD!$A$1:$FD$33,12,0)</f>
        <v>-</v>
      </c>
    </row>
    <row r="8" spans="1:31" x14ac:dyDescent="0.25">
      <c r="A8" s="435">
        <v>3</v>
      </c>
      <c r="B8" s="436" t="str">
        <f>HLOOKUP(B$4,BD!$A$1:$FD$33,13,0)</f>
        <v>2016.0-240.627-4</v>
      </c>
      <c r="C8" s="436" t="str">
        <f>HLOOKUP(C$4,BD!$A$1:$FD$33,13,0)</f>
        <v>Ofício</v>
      </c>
      <c r="D8" s="436" t="str">
        <f>HLOOKUP(D$4,BD!$A$1:$FD$33,13,0)</f>
        <v>NA</v>
      </c>
      <c r="E8" s="436" t="str">
        <f>HLOOKUP(E$4,BD!$A$1:$FD$33,13,0)</f>
        <v>Finalizada</v>
      </c>
      <c r="F8" s="436" t="str">
        <f>HLOOKUP(F$4,BD!$A$1:$FD$33,13,0)</f>
        <v>-</v>
      </c>
      <c r="G8" s="436" t="str">
        <f>HLOOKUP(G$4,BD!$A$1:$FD$33,13,0)</f>
        <v>-</v>
      </c>
      <c r="H8" s="436" t="str">
        <f>HLOOKUP(H$4,BD!$A$1:$FD$33,13,0)</f>
        <v>-</v>
      </c>
      <c r="I8" s="436" t="str">
        <f>HLOOKUP(I$4,BD!$A$1:$FD$33,13,0)</f>
        <v>-</v>
      </c>
      <c r="J8" s="436" t="str">
        <f>HLOOKUP(J$4,BD!$A$1:$FD$33,13,0)</f>
        <v>SIM</v>
      </c>
      <c r="K8" s="436" t="str">
        <f>HLOOKUP(K$4,BD!$A$1:$FD$33,13,0)</f>
        <v>-</v>
      </c>
      <c r="L8" s="436" t="str">
        <f>HLOOKUP(L$4,BD!$A$1:$FD$33,13,0)</f>
        <v>-</v>
      </c>
      <c r="M8" s="436">
        <f>HLOOKUP(M$4,BD!$A$1:$FD$33,13,0)</f>
        <v>0</v>
      </c>
      <c r="N8" s="436" t="str">
        <f>HLOOKUP(N$4,BD!$A$1:$FD$33,13,0)</f>
        <v>NA</v>
      </c>
      <c r="O8" s="436"/>
      <c r="P8" s="436"/>
      <c r="Q8" s="436" t="str">
        <f>HLOOKUP(Q$4,BD!$A$1:$FD$33,13,0)</f>
        <v>-</v>
      </c>
      <c r="R8" s="436" t="str">
        <f>HLOOKUP(R$4,BD!$A$1:$FD$33,13,0)</f>
        <v>-</v>
      </c>
      <c r="S8" s="436" t="str">
        <f>HLOOKUP(S$4,BD!$A$1:$FD$33,13,0)</f>
        <v>-</v>
      </c>
      <c r="T8" s="441" t="str">
        <f>HLOOKUP(T$4,BD!$A$1:$FD$33,13,0)</f>
        <v>URL</v>
      </c>
      <c r="U8" s="436" t="str">
        <f>HLOOKUP(U$4,BD!$A$1:$FD$33,13,0)</f>
        <v>encerrada</v>
      </c>
      <c r="V8" s="436" t="str">
        <f>HLOOKUP(V$4,BD!$A$1:$FD$33,13,0)</f>
        <v>SIM</v>
      </c>
      <c r="W8" s="436" t="str">
        <f>HLOOKUP(W$4,BD!$A$1:$FD$33,13,0)</f>
        <v>-</v>
      </c>
      <c r="X8" s="436" t="str">
        <f>HLOOKUP(X$4,BD!$A$1:$FD$33,13,0)</f>
        <v>PPT</v>
      </c>
      <c r="Y8" s="436" t="str">
        <f>HLOOKUP(Y$4,BD!$A$1:$FD$33,13,0)</f>
        <v>Atas</v>
      </c>
      <c r="Z8" s="436"/>
      <c r="AA8" s="436" t="str">
        <f>HLOOKUP(AA$4,BD!$A$1:$FD$33,13,0)</f>
        <v>Lei</v>
      </c>
      <c r="AB8" s="436" t="str">
        <f>HLOOKUP(AB$4,BD!$A$1:$FD$33,13,0)</f>
        <v>-</v>
      </c>
      <c r="AC8" s="436" t="str">
        <f>HLOOKUP(AC$4,BD!$A$1:$FD$33,13,0)</f>
        <v>-</v>
      </c>
    </row>
    <row r="9" spans="1:31" x14ac:dyDescent="0.25">
      <c r="A9" s="464">
        <v>4</v>
      </c>
      <c r="B9" s="436" t="str">
        <f>HLOOKUP(B$4,BD!$A$1:$FD$33,14,0)</f>
        <v>2016.0-163.343-9</v>
      </c>
      <c r="C9" s="441" t="str">
        <f>HLOOKUP(C$4,BD!$A$1:$FD$33,14,0)</f>
        <v>MIP</v>
      </c>
      <c r="D9" s="436" t="str">
        <f>HLOOKUP(D$4,BD!$A$1:$FD$33,14,0)</f>
        <v>Aprovado</v>
      </c>
      <c r="E9" s="441" t="str">
        <f>HLOOKUP(E$4,BD!$A$1:$FD$33,14,0)</f>
        <v>Finalizada</v>
      </c>
      <c r="F9" s="441" t="str">
        <f>HLOOKUP(F$4,BD!$A$1:$FD$33,14,0)</f>
        <v>DOC</v>
      </c>
      <c r="G9" s="441" t="str">
        <f>HLOOKUP(G$4,BD!$A$1:$FD$33,14,0)</f>
        <v>PPT audiencia</v>
      </c>
      <c r="H9" s="441">
        <f>HLOOKUP(H$4,BD!$A$1:$FD$33,14,0)</f>
        <v>16</v>
      </c>
      <c r="I9" s="441" t="str">
        <f>HLOOKUP(I$4,BD!$A$1:$FD$33,14,0)</f>
        <v>notícia</v>
      </c>
      <c r="J9" s="436" t="str">
        <f>HLOOKUP(J$4,BD!$A$1:$FD$33,14,0)</f>
        <v>NC</v>
      </c>
      <c r="K9" s="436" t="str">
        <f>HLOOKUP(K$4,BD!$A$1:$FD$33,14,0)</f>
        <v>-</v>
      </c>
      <c r="L9" s="436" t="str">
        <f>HLOOKUP(L$4,BD!$A$1:$FD$33,14,0)</f>
        <v>-</v>
      </c>
      <c r="M9" s="436">
        <f>HLOOKUP(M$4,BD!$A$1:$FD$33,14,0)</f>
        <v>0</v>
      </c>
      <c r="N9" s="436" t="str">
        <f>HLOOKUP(N$4,BD!$A$1:$FD$33,14,0)</f>
        <v>NA</v>
      </c>
      <c r="O9" s="436"/>
      <c r="P9" s="436"/>
      <c r="Q9" s="436" t="str">
        <f>HLOOKUP(Q$4,BD!$A$1:$FD$33,14,0)</f>
        <v>NA</v>
      </c>
      <c r="R9" s="436" t="str">
        <f>HLOOKUP(R$4,BD!$A$1:$FD$33,14,0)</f>
        <v>NA</v>
      </c>
      <c r="S9" s="436" t="str">
        <f>HLOOKUP(S$4,BD!$A$1:$FD$33,14,0)</f>
        <v>NA</v>
      </c>
      <c r="T9" s="436" t="str">
        <f>HLOOKUP(T$4,BD!$A$1:$FD$33,14,0)</f>
        <v>URL</v>
      </c>
      <c r="U9" s="441" t="str">
        <f>HLOOKUP(U$4,BD!$A$1:$FD$33,14,0)</f>
        <v>encerrada</v>
      </c>
      <c r="V9" s="441" t="str">
        <f>HLOOKUP(V$4,BD!$A$1:$FD$33,14,0)</f>
        <v>Scanear PA</v>
      </c>
      <c r="W9" s="441" t="str">
        <f>HLOOKUP(W$4,BD!$A$1:$FD$33,14,0)</f>
        <v>DOM 06/12/2016 fl. 104</v>
      </c>
      <c r="X9" s="441" t="str">
        <f>HLOOKUP(X$4,BD!$A$1:$FD$33,14,0)</f>
        <v>PPT</v>
      </c>
      <c r="Y9" s="441" t="str">
        <f>HLOOKUP(Y$4,BD!$A$1:$FD$33,14,0)</f>
        <v>Ata</v>
      </c>
      <c r="Z9" s="436"/>
      <c r="AA9" s="441" t="str">
        <f>HLOOKUP(AA$4,BD!$A$1:$FD$33,14,0)</f>
        <v>Decreto</v>
      </c>
      <c r="AB9" s="436" t="str">
        <f>HLOOKUP(AB$4,BD!$A$1:$FD$33,14,0)</f>
        <v>Oficio Gabinete SMDU</v>
      </c>
      <c r="AC9" s="436" t="str">
        <f>HLOOKUP(AC$4,BD!$A$1:$FD$33,14,0)</f>
        <v>-</v>
      </c>
    </row>
    <row r="10" spans="1:31" x14ac:dyDescent="0.25">
      <c r="A10" s="464">
        <v>5</v>
      </c>
      <c r="B10" s="436" t="str">
        <f>HLOOKUP(B$4,BD!$A$1:$FD$33,15,0)</f>
        <v>6068.2018/0000595-1 / 7810.2018/0000257-5</v>
      </c>
      <c r="C10" s="441" t="str">
        <f>HLOOKUP(C$4,BD!$A$1:$FD$33,15,0)</f>
        <v>Ofício</v>
      </c>
      <c r="D10" s="436" t="str">
        <f>HLOOKUP(D$4,BD!$A$1:$FD$33,15,0)</f>
        <v>NA</v>
      </c>
      <c r="E10" s="441" t="str">
        <f>HLOOKUP(E$4,BD!$A$1:$FD$33,15,0)</f>
        <v>Finalizada</v>
      </c>
      <c r="F10" s="436" t="str">
        <f>HLOOKUP(F$4,BD!$A$1:$FD$33,15,0)</f>
        <v>NA</v>
      </c>
      <c r="G10" s="436" t="str">
        <f>HLOOKUP(G$4,BD!$A$1:$FD$33,15,0)</f>
        <v>NA</v>
      </c>
      <c r="H10" s="436" t="str">
        <f>HLOOKUP(H$4,BD!$A$1:$FD$33,15,0)</f>
        <v>NA</v>
      </c>
      <c r="I10" s="441" t="str">
        <f>HLOOKUP(I$4,BD!$A$1:$FD$33,15,0)</f>
        <v>Notícia</v>
      </c>
      <c r="J10" s="441" t="str">
        <f>HLOOKUP(J$4,BD!$A$1:$FD$33,15,0)</f>
        <v>SIM</v>
      </c>
      <c r="K10" s="436" t="str">
        <f>HLOOKUP(K$4,BD!$A$1:$FD$33,15,0)</f>
        <v>-</v>
      </c>
      <c r="L10" s="436" t="str">
        <f>HLOOKUP(L$4,BD!$A$1:$FD$33,15,0)</f>
        <v>NA</v>
      </c>
      <c r="M10" s="436" t="str">
        <f>HLOOKUP(M$4,BD!$A$1:$FD$33,15,0)</f>
        <v>Pedido de Prorrogação de Prazo (Conselho Gestor de SMUL)</v>
      </c>
      <c r="N10" s="436" t="str">
        <f>HLOOKUP(N$4,BD!$A$1:$FD$33,15,0)</f>
        <v>NA</v>
      </c>
      <c r="O10" s="465" t="str">
        <f>HLOOKUP(O$4,BD!$A$1:$FD$33,15,0)</f>
        <v>-</v>
      </c>
      <c r="P10" s="465" t="str">
        <f>HLOOKUP(P$4,BD!$A$1:$FD$33,15,0)</f>
        <v>Ata ainda não publicada</v>
      </c>
      <c r="Q10" s="436" t="str">
        <f>HLOOKUP(Q$4,BD!$A$1:$FD$33,15,0)</f>
        <v>NA</v>
      </c>
      <c r="R10" s="436" t="str">
        <f>HLOOKUP(R$4,BD!$A$1:$FD$33,15,0)</f>
        <v>NA</v>
      </c>
      <c r="S10" s="436" t="str">
        <f>HLOOKUP(S$4,BD!$A$1:$FD$33,15,0)</f>
        <v>NA</v>
      </c>
      <c r="T10" s="441" t="str">
        <f>HLOOKUP(T$4,BD!$A$1:$FD$33,15,0)</f>
        <v>URL</v>
      </c>
      <c r="U10" s="441" t="str">
        <f>HLOOKUP(U$4,BD!$A$1:$FD$33,15,0)</f>
        <v>encerrada</v>
      </c>
      <c r="V10" s="442" t="str">
        <f>HLOOKUP(V$4,BD!$A$1:$FD$33,15,0)</f>
        <v>Publicado</v>
      </c>
      <c r="W10" s="436" t="str">
        <f>HLOOKUP(W$4,BD!$A$1:$FD$33,15,0)</f>
        <v>-</v>
      </c>
      <c r="X10" s="441" t="str">
        <f>HLOOKUP(X$4,BD!$A$1:$FD$33,15,0)</f>
        <v>PPT</v>
      </c>
      <c r="Y10" s="441" t="str">
        <f>HLOOKUP(Y$4,BD!$A$1:$FD$33,15,0)</f>
        <v>Ata, lista ou contribuicoes presenciais</v>
      </c>
      <c r="Z10" s="441" t="str">
        <f>HLOOKUP(Z$4,BD!$A$1:$FD$33,15,0)</f>
        <v>Reuniões bilaterais</v>
      </c>
      <c r="AA10" s="436" t="str">
        <f>HLOOKUP(AA$4,BD!$A$1:$FD$33,15,0)</f>
        <v>Lei</v>
      </c>
      <c r="AB10" s="436" t="str">
        <f>HLOOKUP(AB$4,BD!$A$1:$FD$33,15,0)</f>
        <v>NC</v>
      </c>
      <c r="AC10" s="442" t="str">
        <f>HLOOKUP(AC$4,BD!$A$1:$FD$33,15,0)</f>
        <v xml:space="preserve">DOM 04/05/2018 </v>
      </c>
      <c r="AD10" s="442" t="str">
        <f>HLOOKUP(AD$4,BD!$A$1:$FD$33,15,0)</f>
        <v>PL 204/2018</v>
      </c>
    </row>
    <row r="11" spans="1:31" x14ac:dyDescent="0.25">
      <c r="A11" s="437"/>
      <c r="B11" s="436" t="str">
        <f>HLOOKUP(B$4,BD!$A$1:$FD$33,16,0)</f>
        <v>-</v>
      </c>
      <c r="C11" s="436" t="str">
        <f>HLOOKUP(C$4,BD!$A$1:$FD$33,16,0)</f>
        <v>-</v>
      </c>
      <c r="D11" s="436" t="str">
        <f>HLOOKUP(D$4,BD!$A$1:$FD$33,16,0)</f>
        <v>-</v>
      </c>
      <c r="E11" s="436" t="str">
        <f>HLOOKUP(E$4,BD!$A$1:$FD$33,16,0)</f>
        <v>-</v>
      </c>
      <c r="F11" s="436" t="str">
        <f>HLOOKUP(F$4,BD!$A$1:$FD$33,16,0)</f>
        <v>-</v>
      </c>
      <c r="G11" s="436" t="str">
        <f>HLOOKUP(G$4,BD!$A$1:$FD$33,16,0)</f>
        <v>-</v>
      </c>
      <c r="H11" s="436" t="str">
        <f>HLOOKUP(H$4,BD!$A$1:$FD$33,16,0)</f>
        <v>-</v>
      </c>
      <c r="I11" s="436" t="str">
        <f>HLOOKUP(I$4,BD!$A$1:$FD$33,16,0)</f>
        <v>-</v>
      </c>
      <c r="J11" s="436" t="str">
        <f>HLOOKUP(J$4,BD!$A$1:$FD$33,16,0)</f>
        <v>-</v>
      </c>
      <c r="K11" s="436" t="str">
        <f>HLOOKUP(K$4,BD!$A$1:$FD$33,16,0)</f>
        <v>-</v>
      </c>
      <c r="L11" s="436" t="str">
        <f>HLOOKUP(L$4,BD!$A$1:$FD$33,16,0)</f>
        <v>-</v>
      </c>
      <c r="M11" s="436" t="str">
        <f>HLOOKUP(M$4,BD!$A$1:$FD$33,16,0)</f>
        <v>-</v>
      </c>
      <c r="N11" s="436" t="str">
        <f>HLOOKUP(N$4,BD!$A$1:$FD$33,16,0)</f>
        <v>-</v>
      </c>
      <c r="O11" s="436"/>
      <c r="P11" s="436"/>
      <c r="Q11" s="436" t="str">
        <f>HLOOKUP(Q$4,BD!$A$1:$FD$33,16,0)</f>
        <v>-</v>
      </c>
      <c r="R11" s="436" t="str">
        <f>HLOOKUP(R$4,BD!$A$1:$FD$33,16,0)</f>
        <v>-</v>
      </c>
      <c r="S11" s="436" t="str">
        <f>HLOOKUP(S$4,BD!$A$1:$FD$33,16,0)</f>
        <v>-</v>
      </c>
      <c r="T11" s="436" t="str">
        <f>HLOOKUP(T$4,BD!$A$1:$FD$33,16,0)</f>
        <v>-</v>
      </c>
      <c r="U11" s="436" t="str">
        <f>HLOOKUP(U$4,BD!$A$1:$FD$33,16,0)</f>
        <v>-</v>
      </c>
      <c r="V11" s="436" t="str">
        <f>HLOOKUP(V$4,BD!$A$1:$FD$33,16,0)</f>
        <v>-</v>
      </c>
      <c r="W11" s="436" t="str">
        <f>HLOOKUP(W$4,BD!$A$1:$FD$33,16,0)</f>
        <v>-</v>
      </c>
      <c r="X11" s="436" t="str">
        <f>HLOOKUP(X$4,BD!$A$1:$FD$33,16,0)</f>
        <v>-</v>
      </c>
      <c r="Y11" s="436" t="str">
        <f>HLOOKUP(Y$4,BD!$A$1:$FD$33,16,0)</f>
        <v>-</v>
      </c>
      <c r="Z11" s="436"/>
      <c r="AA11" s="436" t="str">
        <f>HLOOKUP(AA$4,BD!$A$1:$FD$33,16,0)</f>
        <v>-</v>
      </c>
      <c r="AB11" s="436" t="str">
        <f>HLOOKUP(AB$4,BD!$A$1:$FD$33,16,0)</f>
        <v>-</v>
      </c>
      <c r="AC11" s="436" t="str">
        <f>HLOOKUP(AC$4,BD!$A$1:$FD$33,16,0)</f>
        <v>-</v>
      </c>
    </row>
    <row r="12" spans="1:31" x14ac:dyDescent="0.25">
      <c r="A12" s="464">
        <v>7</v>
      </c>
      <c r="B12" s="436" t="str">
        <f>HLOOKUP(B$4,BD!$A$1:$FD$33,17,0)</f>
        <v>7810.2018/0000069-6 / 2017-0.186.671-0</v>
      </c>
      <c r="C12" s="441" t="str">
        <f>HLOOKUP(C$4,BD!$A$1:$FD$33,17,0)</f>
        <v>Ofício</v>
      </c>
      <c r="D12" s="436" t="str">
        <f>HLOOKUP(D$4,BD!$A$1:$FD$33,17,0)</f>
        <v>-</v>
      </c>
      <c r="E12" s="441" t="str">
        <f>HLOOKUP(E$4,BD!$A$1:$FD$33,17,0)</f>
        <v>Finalizada</v>
      </c>
      <c r="F12" s="436" t="str">
        <f>HLOOKUP(F$4,BD!$A$1:$FD$33,17,0)</f>
        <v>NA</v>
      </c>
      <c r="G12" s="436" t="str">
        <f>HLOOKUP(G$4,BD!$A$1:$FD$33,17,0)</f>
        <v>NA</v>
      </c>
      <c r="H12" s="436" t="str">
        <f>HLOOKUP(H$4,BD!$A$1:$FD$33,17,0)</f>
        <v>NA</v>
      </c>
      <c r="I12" s="441" t="str">
        <f>HLOOKUP(I$4,BD!$A$1:$FD$33,17,0)</f>
        <v>Notícia</v>
      </c>
      <c r="J12" s="436" t="str">
        <f>HLOOKUP(J$4,BD!$A$1:$FD$33,17,0)</f>
        <v>-</v>
      </c>
      <c r="K12" s="436" t="str">
        <f>HLOOKUP(K$4,BD!$A$1:$FD$33,17,0)</f>
        <v>-</v>
      </c>
      <c r="L12" s="436" t="str">
        <f>HLOOKUP(L$4,BD!$A$1:$FD$33,17,0)</f>
        <v>-</v>
      </c>
      <c r="M12" s="436" t="str">
        <f>HLOOKUP(M$4,BD!$A$1:$FD$33,17,0)</f>
        <v>-</v>
      </c>
      <c r="N12" s="436" t="str">
        <f>HLOOKUP(N$4,BD!$A$1:$FD$33,17,0)</f>
        <v>-</v>
      </c>
      <c r="O12" s="436"/>
      <c r="P12" s="436"/>
      <c r="Q12" s="436" t="str">
        <f>HLOOKUP(Q$4,BD!$A$1:$FD$33,17,0)</f>
        <v>-</v>
      </c>
      <c r="R12" s="436" t="str">
        <f>HLOOKUP(R$4,BD!$A$1:$FD$33,17,0)</f>
        <v>-</v>
      </c>
      <c r="S12" s="436" t="str">
        <f>HLOOKUP(S$4,BD!$A$1:$FD$33,17,0)</f>
        <v>-</v>
      </c>
      <c r="T12" s="436" t="str">
        <f>HLOOKUP(T$4,BD!$A$1:$FD$33,17,0)</f>
        <v>-</v>
      </c>
      <c r="U12" s="436" t="str">
        <f>HLOOKUP(U$4,BD!$A$1:$FD$33,17,0)</f>
        <v>-</v>
      </c>
      <c r="V12" s="436" t="str">
        <f>HLOOKUP(V$4,BD!$A$1:$FD$33,17,0)</f>
        <v>-</v>
      </c>
      <c r="W12" s="436" t="str">
        <f>HLOOKUP(W$4,BD!$A$1:$FD$33,17,0)</f>
        <v>-</v>
      </c>
      <c r="X12" s="436" t="str">
        <f>HLOOKUP(X$4,BD!$A$1:$FD$33,17,0)</f>
        <v>-</v>
      </c>
      <c r="Y12" s="436" t="str">
        <f>HLOOKUP(Y$4,BD!$A$1:$FD$33,17,0)</f>
        <v>-</v>
      </c>
      <c r="Z12" s="436"/>
      <c r="AA12" s="436" t="str">
        <f>HLOOKUP(AA$4,BD!$A$1:$FD$33,17,0)</f>
        <v>-</v>
      </c>
      <c r="AB12" s="436" t="str">
        <f>HLOOKUP(AB$4,BD!$A$1:$FD$33,17,0)</f>
        <v>-</v>
      </c>
      <c r="AC12" s="436" t="str">
        <f>HLOOKUP(AC$4,BD!$A$1:$FD$33,17,0)</f>
        <v>-</v>
      </c>
    </row>
    <row r="13" spans="1:31" x14ac:dyDescent="0.25">
      <c r="A13" s="464">
        <v>8</v>
      </c>
      <c r="B13" s="436" t="str">
        <f>HLOOKUP(B$4,BD!$A$1:$FD$33,18,0)</f>
        <v>6068.2018/0000591-9 /  7810.2018/0000331-8</v>
      </c>
      <c r="C13" s="441" t="str">
        <f>HLOOKUP(C$4,BD!$A$1:$FD$33,18,0)</f>
        <v>Ofício</v>
      </c>
      <c r="D13" s="441" t="str">
        <f>HLOOKUP(D$4,BD!$A$1:$FD$33,18,0)</f>
        <v>Aprovado</v>
      </c>
      <c r="E13" s="441" t="str">
        <f>HLOOKUP(E$4,BD!$A$1:$FD$33,18,0)</f>
        <v>Finalizada</v>
      </c>
      <c r="F13" s="436" t="str">
        <f>HLOOKUP(F$4,BD!$A$1:$FD$33,18,0)</f>
        <v>NA</v>
      </c>
      <c r="G13" s="436" t="str">
        <f>HLOOKUP(G$4,BD!$A$1:$FD$33,18,0)</f>
        <v>NA</v>
      </c>
      <c r="H13" s="436" t="str">
        <f>HLOOKUP(H$4,BD!$A$1:$FD$33,18,0)</f>
        <v>NA</v>
      </c>
      <c r="I13" s="442" t="str">
        <f>HLOOKUP(I$4,BD!$A$1:$FD$33,18,0)</f>
        <v>Notícia</v>
      </c>
      <c r="J13" s="441" t="str">
        <f>HLOOKUP(J$4,BD!$A$1:$FD$33,18,0)</f>
        <v>SIM</v>
      </c>
      <c r="K13" s="441" t="str">
        <f>HLOOKUP(K$4,BD!$A$1:$FD$33,18,0)</f>
        <v>SIM</v>
      </c>
      <c r="L13" s="441" t="str">
        <f>HLOOKUP(L$4,BD!$A$1:$FD$33,18,0)</f>
        <v>AJ SMUL e Gabinete (TID 17013274)</v>
      </c>
      <c r="M13" s="436" t="str">
        <f>HLOOKUP(M$4,BD!$A$1:$FD$33,18,0)</f>
        <v>NA</v>
      </c>
      <c r="N13" s="436" t="str">
        <f>HLOOKUP(N$4,BD!$A$1:$FD$33,18,0)</f>
        <v>NA</v>
      </c>
      <c r="O13" s="436" t="str">
        <f>HLOOKUP(O$4,BD!$A$1:$FD$33,18,0)</f>
        <v>NA</v>
      </c>
      <c r="P13" s="436" t="str">
        <f>HLOOKUP(P$4,BD!$A$1:$FD$33,18,0)</f>
        <v>NA</v>
      </c>
      <c r="Q13" s="436" t="str">
        <f>HLOOKUP(Q$4,BD!$A$1:$FD$33,18,0)</f>
        <v>NA</v>
      </c>
      <c r="R13" s="436" t="str">
        <f>HLOOKUP(R$4,BD!$A$1:$FD$33,18,0)</f>
        <v>NA</v>
      </c>
      <c r="S13" s="436" t="str">
        <f>HLOOKUP(S$4,BD!$A$1:$FD$33,18,0)</f>
        <v>NA</v>
      </c>
      <c r="T13" s="441" t="str">
        <f>HLOOKUP(T$4,BD!$A$1:$FD$33,18,0)</f>
        <v>Notícia</v>
      </c>
      <c r="U13" s="441" t="str">
        <f>HLOOKUP(U$4,BD!$A$1:$FD$33,18,0)</f>
        <v>encerrada</v>
      </c>
      <c r="V13" s="441" t="str">
        <f>HLOOKUP(V$4,BD!$A$1:$FD$33,18,0)</f>
        <v>Não publicado (SEI 8327792)</v>
      </c>
      <c r="W13" s="436" t="str">
        <f>HLOOKUP(W$4,BD!$A$1:$FD$33,18,0)</f>
        <v>NA</v>
      </c>
      <c r="X13" s="436" t="str">
        <f>HLOOKUP(X$4,BD!$A$1:$FD$33,18,0)</f>
        <v>NA</v>
      </c>
      <c r="Y13" s="436" t="str">
        <f>HLOOKUP(Y$4,BD!$A$1:$FD$33,18,0)</f>
        <v>NA</v>
      </c>
      <c r="Z13" s="436" t="str">
        <f>HLOOKUP(Z$4,BD!$A$1:$FD$33,18,0)</f>
        <v>NA</v>
      </c>
      <c r="AA13" s="441" t="str">
        <f>HLOOKUP(AA$4,BD!$A$1:$FD$33,18,0)</f>
        <v>Decreto (SPURB/DDE)</v>
      </c>
      <c r="AB13" s="441" t="str">
        <f>HLOOKUP(AB$4,BD!$A$1:$FD$33,18,0)</f>
        <v>Oficio AJ e Gabinete SMUL</v>
      </c>
      <c r="AC13" s="441" t="str">
        <f>HLOOKUP(AC$4,BD!$A$1:$FD$33,18,0)</f>
        <v>DOC</v>
      </c>
      <c r="AD13" s="441" t="str">
        <f>HLOOKUP(AD$4,BD!$A$1:$FD$33,18,0)</f>
        <v>58.226/2018</v>
      </c>
    </row>
    <row r="14" spans="1:31" x14ac:dyDescent="0.25">
      <c r="A14" s="464">
        <v>9</v>
      </c>
      <c r="B14" s="436" t="str">
        <f>HLOOKUP(B$4,BD!$A$1:$FD$33,19,0)</f>
        <v>2017-0.150.852-0</v>
      </c>
      <c r="C14" s="436" t="str">
        <f>HLOOKUP(C$4,BD!$A$1:$FD$33,19,0)</f>
        <v>MIP</v>
      </c>
      <c r="D14" s="441" t="str">
        <f>HLOOKUP(D$4,BD!$A$1:$FD$33,19,0)</f>
        <v>AJ SPURB,  SEP</v>
      </c>
      <c r="E14" s="441" t="str">
        <f>HLOOKUP(E$4,BD!$A$1:$FD$33,19,0)</f>
        <v>Finalizada</v>
      </c>
      <c r="F14" s="441" t="str">
        <f>HLOOKUP(F$4,BD!$A$1:$FD$33,19,0)</f>
        <v>Convocação Conselho Gestor OUCFL</v>
      </c>
      <c r="G14" s="441" t="str">
        <f>HLOOKUP(G$4,BD!$A$1:$FD$33,19,0)</f>
        <v>SIM</v>
      </c>
      <c r="H14" s="436" t="str">
        <f>HLOOKUP(H$4,BD!$A$1:$FD$33,19,0)</f>
        <v>sem ATA ainda</v>
      </c>
      <c r="I14" s="441" t="str">
        <f>HLOOKUP(I$4,BD!$A$1:$FD$33,19,0)</f>
        <v>Notícia</v>
      </c>
      <c r="J14" s="436" t="str">
        <f>HLOOKUP(J$4,BD!$A$1:$FD$33,19,0)</f>
        <v>SIM</v>
      </c>
      <c r="K14" s="436" t="str">
        <f>HLOOKUP(K$4,BD!$A$1:$FD$33,19,0)</f>
        <v>Em elaboração</v>
      </c>
      <c r="L14" s="436" t="str">
        <f>HLOOKUP(L$4,BD!$A$1:$FD$33,19,0)</f>
        <v>-</v>
      </c>
      <c r="M14" s="436" t="str">
        <f>HLOOKUP(M$4,BD!$A$1:$FD$33,19,0)</f>
        <v>-</v>
      </c>
      <c r="N14" s="436" t="str">
        <f>HLOOKUP(N$4,BD!$A$1:$FD$33,19,0)</f>
        <v>-</v>
      </c>
      <c r="O14" s="436"/>
      <c r="P14" s="436"/>
      <c r="Q14" s="436" t="str">
        <f>HLOOKUP(Q$4,BD!$A$1:$FD$33,19,0)</f>
        <v>-</v>
      </c>
      <c r="R14" s="436" t="str">
        <f>HLOOKUP(R$4,BD!$A$1:$FD$33,19,0)</f>
        <v>-</v>
      </c>
      <c r="S14" s="436" t="str">
        <f>HLOOKUP(S$4,BD!$A$1:$FD$33,19,0)</f>
        <v>-</v>
      </c>
      <c r="T14" s="436" t="str">
        <f>HLOOKUP(T$4,BD!$A$1:$FD$33,19,0)</f>
        <v>-</v>
      </c>
      <c r="U14" s="436" t="str">
        <f>HLOOKUP(U$4,BD!$A$1:$FD$33,19,0)</f>
        <v>-</v>
      </c>
      <c r="V14" s="436" t="str">
        <f>HLOOKUP(V$4,BD!$A$1:$FD$33,19,0)</f>
        <v>-</v>
      </c>
      <c r="W14" s="436" t="str">
        <f>HLOOKUP(W$4,BD!$A$1:$FD$33,19,0)</f>
        <v>-</v>
      </c>
      <c r="X14" s="436" t="str">
        <f>HLOOKUP(X$4,BD!$A$1:$FD$33,19,0)</f>
        <v>-</v>
      </c>
      <c r="Y14" s="436" t="str">
        <f>HLOOKUP(Y$4,BD!$A$1:$FD$33,19,0)</f>
        <v>-</v>
      </c>
      <c r="Z14" s="436"/>
      <c r="AA14" s="436" t="str">
        <f>HLOOKUP(AA$4,BD!$A$1:$FD$33,19,0)</f>
        <v>-</v>
      </c>
      <c r="AB14" s="436" t="str">
        <f>HLOOKUP(AB$4,BD!$A$1:$FD$33,19,0)</f>
        <v>-</v>
      </c>
      <c r="AC14" s="436" t="str">
        <f>HLOOKUP(AC$4,BD!$A$1:$FD$33,19,0)</f>
        <v>-</v>
      </c>
    </row>
    <row r="15" spans="1:31" x14ac:dyDescent="0.25">
      <c r="A15" s="464">
        <v>10</v>
      </c>
      <c r="B15" s="436" t="str">
        <f>HLOOKUP(B$4,BD!$A$1:$FD$33,20,0)</f>
        <v>7810.2018/0000074-2</v>
      </c>
      <c r="C15" s="441" t="str">
        <f>HLOOKUP(C$4,BD!$A$1:$FD$33,20,0)</f>
        <v>Protocolo de intenções entre PMSP e Interessado terreno Parque Augusta (Ação civil pública: 1017163-55.2016.8.26.0053 (13a. Vara da Fazenda Pública de São Paulo) - Folha 2975 e 2988. Decisão homologatória: Folhas 2996-2998)</v>
      </c>
      <c r="D15" s="436" t="str">
        <f>HLOOKUP(D$4,BD!$A$1:$FD$33,20,0)</f>
        <v>Aprovado</v>
      </c>
      <c r="E15" s="441" t="str">
        <f>HLOOKUP(E$4,BD!$A$1:$FD$33,20,0)</f>
        <v>Finalizada</v>
      </c>
      <c r="F15" s="436" t="str">
        <f>HLOOKUP(F$4,BD!$A$1:$FD$33,20,0)</f>
        <v>Convocação Conselho Gestor OUCFL</v>
      </c>
      <c r="G15" s="436" t="str">
        <f>HLOOKUP(G$4,BD!$A$1:$FD$33,20,0)</f>
        <v>SIM</v>
      </c>
      <c r="H15" s="436" t="str">
        <f>HLOOKUP(H$4,BD!$A$1:$FD$33,20,0)</f>
        <v>sem ATA ainda</v>
      </c>
      <c r="I15" s="441" t="str">
        <f>HLOOKUP(I$4,BD!$A$1:$FD$33,20,0)</f>
        <v>Notícia</v>
      </c>
      <c r="J15" s="442" t="str">
        <f>HLOOKUP(J$4,BD!$A$1:$FD$33,20,0)</f>
        <v>SIM</v>
      </c>
      <c r="K15" s="436" t="str">
        <f>HLOOKUP(K$4,BD!$A$1:$FD$33,20,0)</f>
        <v>Submetido a análise</v>
      </c>
      <c r="L15" s="436" t="str">
        <f>HLOOKUP(L$4,BD!$A$1:$FD$33,20,0)</f>
        <v>-</v>
      </c>
      <c r="M15" s="436" t="str">
        <f>HLOOKUP(M$4,BD!$A$1:$FD$33,20,0)</f>
        <v>-</v>
      </c>
      <c r="N15" s="436" t="str">
        <f>HLOOKUP(N$4,BD!$A$1:$FD$33,20,0)</f>
        <v>-</v>
      </c>
      <c r="O15" s="436"/>
      <c r="P15" s="436"/>
      <c r="Q15" s="436" t="str">
        <f>HLOOKUP(Q$4,BD!$A$1:$FD$33,20,0)</f>
        <v>-</v>
      </c>
      <c r="R15" s="436" t="str">
        <f>HLOOKUP(R$4,BD!$A$1:$FD$33,20,0)</f>
        <v>-</v>
      </c>
      <c r="S15" s="436" t="str">
        <f>HLOOKUP(S$4,BD!$A$1:$FD$33,20,0)</f>
        <v>-</v>
      </c>
      <c r="T15" s="436" t="str">
        <f>HLOOKUP(T$4,BD!$A$1:$FD$33,20,0)</f>
        <v>-</v>
      </c>
      <c r="U15" s="436" t="str">
        <f>HLOOKUP(U$4,BD!$A$1:$FD$33,20,0)</f>
        <v>-</v>
      </c>
      <c r="V15" s="436" t="str">
        <f>HLOOKUP(V$4,BD!$A$1:$FD$33,20,0)</f>
        <v>-</v>
      </c>
      <c r="W15" s="436" t="str">
        <f>HLOOKUP(W$4,BD!$A$1:$FD$33,20,0)</f>
        <v>-</v>
      </c>
      <c r="X15" s="436" t="str">
        <f>HLOOKUP(X$4,BD!$A$1:$FD$33,20,0)</f>
        <v>-</v>
      </c>
      <c r="Y15" s="436" t="str">
        <f>HLOOKUP(Y$4,BD!$A$1:$FD$33,20,0)</f>
        <v>-</v>
      </c>
      <c r="Z15" s="436"/>
      <c r="AA15" s="436" t="str">
        <f>HLOOKUP(AA$4,BD!$A$1:$FD$33,20,0)</f>
        <v>-</v>
      </c>
      <c r="AB15" s="436" t="str">
        <f>HLOOKUP(AB$4,BD!$A$1:$FD$33,20,0)</f>
        <v>-</v>
      </c>
      <c r="AC15" s="436" t="str">
        <f>HLOOKUP(AC$4,BD!$A$1:$FD$33,20,0)</f>
        <v>-</v>
      </c>
    </row>
    <row r="16" spans="1:31" x14ac:dyDescent="0.25">
      <c r="A16" s="435">
        <v>11</v>
      </c>
      <c r="B16" s="436" t="str">
        <f>HLOOKUP(B$4,BD!$A$1:$FD$33,21,0)</f>
        <v>7810.2018/0000071-8</v>
      </c>
      <c r="C16" s="436" t="str">
        <f>HLOOKUP(C$4,BD!$A$1:$FD$33,21,0)</f>
        <v>Ofício</v>
      </c>
      <c r="D16" s="436" t="str">
        <f>HLOOKUP(D$4,BD!$A$1:$FD$33,21,0)</f>
        <v>NA</v>
      </c>
      <c r="E16" s="436" t="str">
        <f>HLOOKUP(E$4,BD!$A$1:$FD$33,21,0)</f>
        <v>Elaboração</v>
      </c>
      <c r="F16" s="436" t="str">
        <f>HLOOKUP(F$4,BD!$A$1:$FD$33,21,0)</f>
        <v>-</v>
      </c>
      <c r="G16" s="436" t="str">
        <f>HLOOKUP(G$4,BD!$A$1:$FD$33,21,0)</f>
        <v>PPT CMH</v>
      </c>
      <c r="H16" s="436" t="str">
        <f>HLOOKUP(H$4,BD!$A$1:$FD$33,21,0)</f>
        <v>-</v>
      </c>
      <c r="I16" s="436" t="str">
        <f>HLOOKUP(I$4,BD!$A$1:$FD$33,21,0)</f>
        <v>-</v>
      </c>
      <c r="J16" s="436" t="str">
        <f>HLOOKUP(J$4,BD!$A$1:$FD$33,21,0)</f>
        <v>-</v>
      </c>
      <c r="K16" s="436" t="str">
        <f>HLOOKUP(K$4,BD!$A$1:$FD$33,21,0)</f>
        <v>-</v>
      </c>
      <c r="L16" s="436" t="str">
        <f>HLOOKUP(L$4,BD!$A$1:$FD$33,21,0)</f>
        <v>-</v>
      </c>
      <c r="M16" s="436" t="str">
        <f>HLOOKUP(M$4,BD!$A$1:$FD$33,21,0)</f>
        <v>-</v>
      </c>
      <c r="N16" s="436" t="str">
        <f>HLOOKUP(N$4,BD!$A$1:$FD$33,21,0)</f>
        <v>-</v>
      </c>
      <c r="O16" s="436"/>
      <c r="P16" s="436"/>
      <c r="Q16" s="436" t="str">
        <f>HLOOKUP(Q$4,BD!$A$1:$FD$33,21,0)</f>
        <v>-</v>
      </c>
      <c r="R16" s="436" t="str">
        <f>HLOOKUP(R$4,BD!$A$1:$FD$33,21,0)</f>
        <v>-</v>
      </c>
      <c r="S16" s="436" t="str">
        <f>HLOOKUP(S$4,BD!$A$1:$FD$33,21,0)</f>
        <v>-</v>
      </c>
      <c r="T16" s="436" t="str">
        <f>HLOOKUP(T$4,BD!$A$1:$FD$33,21,0)</f>
        <v>-</v>
      </c>
      <c r="U16" s="436" t="str">
        <f>HLOOKUP(U$4,BD!$A$1:$FD$33,21,0)</f>
        <v>-</v>
      </c>
      <c r="V16" s="436" t="str">
        <f>HLOOKUP(V$4,BD!$A$1:$FD$33,21,0)</f>
        <v>-</v>
      </c>
      <c r="W16" s="436" t="str">
        <f>HLOOKUP(W$4,BD!$A$1:$FD$33,21,0)</f>
        <v>-</v>
      </c>
      <c r="X16" s="436" t="str">
        <f>HLOOKUP(X$4,BD!$A$1:$FD$33,21,0)</f>
        <v>-</v>
      </c>
      <c r="Y16" s="436" t="str">
        <f>HLOOKUP(Y$4,BD!$A$1:$FD$33,21,0)</f>
        <v>-</v>
      </c>
      <c r="Z16" s="436"/>
      <c r="AA16" s="436" t="str">
        <f>HLOOKUP(AA$4,BD!$A$1:$FD$33,21,0)</f>
        <v>-</v>
      </c>
      <c r="AB16" s="436" t="str">
        <f>HLOOKUP(AB$4,BD!$A$1:$FD$33,21,0)</f>
        <v>-</v>
      </c>
      <c r="AC16" s="436" t="str">
        <f>HLOOKUP(AC$4,BD!$A$1:$FD$33,21,0)</f>
        <v>-</v>
      </c>
    </row>
    <row r="17" spans="1:32" x14ac:dyDescent="0.25">
      <c r="A17" s="435">
        <v>12</v>
      </c>
      <c r="B17" s="436" t="str">
        <f>HLOOKUP(B$4,BD!$A$1:$FD$33,22,0)</f>
        <v>-</v>
      </c>
      <c r="C17" s="436" t="str">
        <f>HLOOKUP(C$4,BD!$A$1:$FD$33,22,0)</f>
        <v>Ofício</v>
      </c>
      <c r="D17" s="436" t="str">
        <f>HLOOKUP(D$4,BD!$A$1:$FD$33,22,0)</f>
        <v>NA</v>
      </c>
      <c r="E17" s="436" t="str">
        <f>HLOOKUP(E$4,BD!$A$1:$FD$33,22,0)</f>
        <v>Elaboração</v>
      </c>
      <c r="F17" s="436" t="str">
        <f>HLOOKUP(F$4,BD!$A$1:$FD$33,22,0)</f>
        <v>-</v>
      </c>
      <c r="G17" s="436" t="str">
        <f>HLOOKUP(G$4,BD!$A$1:$FD$33,22,0)</f>
        <v>-</v>
      </c>
      <c r="H17" s="436" t="str">
        <f>HLOOKUP(H$4,BD!$A$1:$FD$33,22,0)</f>
        <v>-</v>
      </c>
      <c r="I17" s="436" t="str">
        <f>HLOOKUP(I$4,BD!$A$1:$FD$33,22,0)</f>
        <v>-</v>
      </c>
      <c r="J17" s="436" t="str">
        <f>HLOOKUP(J$4,BD!$A$1:$FD$33,22,0)</f>
        <v>-</v>
      </c>
      <c r="K17" s="436" t="str">
        <f>HLOOKUP(K$4,BD!$A$1:$FD$33,22,0)</f>
        <v>-</v>
      </c>
      <c r="L17" s="436" t="str">
        <f>HLOOKUP(L$4,BD!$A$1:$FD$33,22,0)</f>
        <v>-</v>
      </c>
      <c r="M17" s="436" t="str">
        <f>HLOOKUP(M$4,BD!$A$1:$FD$33,22,0)</f>
        <v>-</v>
      </c>
      <c r="N17" s="436" t="str">
        <f>HLOOKUP(N$4,BD!$A$1:$FD$33,22,0)</f>
        <v>-</v>
      </c>
      <c r="O17" s="436"/>
      <c r="P17" s="436"/>
      <c r="Q17" s="436" t="str">
        <f>HLOOKUP(Q$4,BD!$A$1:$FD$33,22,0)</f>
        <v>-</v>
      </c>
      <c r="R17" s="436" t="str">
        <f>HLOOKUP(R$4,BD!$A$1:$FD$33,22,0)</f>
        <v>-</v>
      </c>
      <c r="S17" s="436" t="str">
        <f>HLOOKUP(S$4,BD!$A$1:$FD$33,22,0)</f>
        <v>-</v>
      </c>
      <c r="T17" s="436" t="str">
        <f>HLOOKUP(T$4,BD!$A$1:$FD$33,22,0)</f>
        <v>-</v>
      </c>
      <c r="U17" s="436" t="str">
        <f>HLOOKUP(U$4,BD!$A$1:$FD$33,22,0)</f>
        <v>-</v>
      </c>
      <c r="V17" s="436" t="str">
        <f>HLOOKUP(V$4,BD!$A$1:$FD$33,22,0)</f>
        <v>-</v>
      </c>
      <c r="W17" s="436" t="str">
        <f>HLOOKUP(W$4,BD!$A$1:$FD$33,22,0)</f>
        <v>-</v>
      </c>
      <c r="X17" s="436" t="str">
        <f>HLOOKUP(X$4,BD!$A$1:$FD$33,22,0)</f>
        <v>-</v>
      </c>
      <c r="Y17" s="436" t="str">
        <f>HLOOKUP(Y$4,BD!$A$1:$FD$33,22,0)</f>
        <v>-</v>
      </c>
      <c r="Z17" s="436"/>
      <c r="AA17" s="436" t="str">
        <f>HLOOKUP(AA$4,BD!$A$1:$FD$33,22,0)</f>
        <v>-</v>
      </c>
      <c r="AB17" s="436" t="str">
        <f>HLOOKUP(AB$4,BD!$A$1:$FD$33,22,0)</f>
        <v>-</v>
      </c>
      <c r="AC17" s="436" t="str">
        <f>HLOOKUP(AC$4,BD!$A$1:$FD$33,22,0)</f>
        <v>-</v>
      </c>
    </row>
    <row r="18" spans="1:32" x14ac:dyDescent="0.25">
      <c r="A18" s="435">
        <v>16</v>
      </c>
      <c r="B18" s="436" t="str">
        <f>HLOOKUP(B$4,BD!$A$1:$FD$33,23,0)</f>
        <v>SDE</v>
      </c>
      <c r="C18" s="436" t="str">
        <f>HLOOKUP(C$4,BD!$A$1:$FD$33,23,0)</f>
        <v>NC</v>
      </c>
      <c r="D18" s="436" t="str">
        <f>HLOOKUP(D$4,BD!$A$1:$FD$33,23,0)</f>
        <v>-</v>
      </c>
      <c r="E18" s="436" t="str">
        <f>HLOOKUP(E$4,BD!$A$1:$FD$33,23,0)</f>
        <v>-</v>
      </c>
      <c r="F18" s="436" t="str">
        <f>HLOOKUP(F$4,BD!$A$1:$FD$33,23,0)</f>
        <v>-</v>
      </c>
      <c r="G18" s="436" t="str">
        <f>HLOOKUP(G$4,BD!$A$1:$FD$33,23,0)</f>
        <v>-</v>
      </c>
      <c r="H18" s="436" t="str">
        <f>HLOOKUP(H$4,BD!$A$1:$FD$33,23,0)</f>
        <v>-</v>
      </c>
      <c r="I18" s="436" t="str">
        <f>HLOOKUP(I$4,BD!$A$1:$FD$33,23,0)</f>
        <v>-</v>
      </c>
      <c r="J18" s="436" t="str">
        <f>HLOOKUP(J$4,BD!$A$1:$FD$33,23,0)</f>
        <v>-</v>
      </c>
      <c r="K18" s="436" t="str">
        <f>HLOOKUP(K$4,BD!$A$1:$FD$33,23,0)</f>
        <v>-</v>
      </c>
      <c r="L18" s="436" t="str">
        <f>HLOOKUP(L$4,BD!$A$1:$FD$33,23,0)</f>
        <v>-</v>
      </c>
      <c r="M18" s="436" t="str">
        <f>HLOOKUP(M$4,BD!$A$1:$FD$33,23,0)</f>
        <v>-</v>
      </c>
      <c r="N18" s="436" t="str">
        <f>HLOOKUP(N$4,BD!$A$1:$FD$33,23,0)</f>
        <v>-</v>
      </c>
      <c r="O18" s="436"/>
      <c r="P18" s="436"/>
      <c r="Q18" s="436" t="str">
        <f>HLOOKUP(Q$4,BD!$A$1:$FD$33,23,0)</f>
        <v>-</v>
      </c>
      <c r="R18" s="436" t="str">
        <f>HLOOKUP(R$4,BD!$A$1:$FD$33,23,0)</f>
        <v>-</v>
      </c>
      <c r="S18" s="436" t="str">
        <f>HLOOKUP(S$4,BD!$A$1:$FD$33,23,0)</f>
        <v>-</v>
      </c>
      <c r="T18" s="436" t="str">
        <f>HLOOKUP(T$4,BD!$A$1:$FD$33,23,0)</f>
        <v>-</v>
      </c>
      <c r="U18" s="436" t="str">
        <f>HLOOKUP(U$4,BD!$A$1:$FD$33,23,0)</f>
        <v>-</v>
      </c>
      <c r="V18" s="436" t="str">
        <f>HLOOKUP(V$4,BD!$A$1:$FD$33,23,0)</f>
        <v>-</v>
      </c>
      <c r="W18" s="436" t="str">
        <f>HLOOKUP(W$4,BD!$A$1:$FD$33,23,0)</f>
        <v>-</v>
      </c>
      <c r="X18" s="436" t="str">
        <f>HLOOKUP(X$4,BD!$A$1:$FD$33,23,0)</f>
        <v>-</v>
      </c>
      <c r="Y18" s="436" t="str">
        <f>HLOOKUP(Y$4,BD!$A$1:$FD$33,23,0)</f>
        <v>-</v>
      </c>
      <c r="Z18" s="436"/>
      <c r="AA18" s="436" t="str">
        <f>HLOOKUP(AA$4,BD!$A$1:$FD$33,23,0)</f>
        <v>-</v>
      </c>
      <c r="AB18" s="436" t="str">
        <f>HLOOKUP(AB$4,BD!$A$1:$FD$33,23,0)</f>
        <v>-</v>
      </c>
      <c r="AC18" s="436" t="str">
        <f>HLOOKUP(AC$4,BD!$A$1:$FD$33,23,0)</f>
        <v>-</v>
      </c>
    </row>
    <row r="19" spans="1:32" x14ac:dyDescent="0.25">
      <c r="A19" s="464">
        <v>17</v>
      </c>
      <c r="B19" s="436" t="str">
        <f>HLOOKUP(B$4,BD!$A$1:$FD$33,24,0)</f>
        <v>N/C</v>
      </c>
      <c r="C19" s="436" t="str">
        <f>HLOOKUP(C$4,BD!$A$1:$FD$33,24,0)</f>
        <v>-</v>
      </c>
      <c r="D19" s="436" t="str">
        <f>HLOOKUP(D$4,BD!$A$1:$FD$33,24,0)</f>
        <v>-</v>
      </c>
      <c r="E19" s="441" t="str">
        <f>HLOOKUP(E$4,BD!$A$1:$FD$33,24,0)</f>
        <v>-</v>
      </c>
      <c r="F19" s="436" t="str">
        <f>HLOOKUP(F$4,BD!$A$1:$FD$33,24,0)</f>
        <v>-</v>
      </c>
      <c r="G19" s="436" t="str">
        <f>HLOOKUP(G$4,BD!$A$1:$FD$33,24,0)</f>
        <v>-</v>
      </c>
      <c r="H19" s="436" t="str">
        <f>HLOOKUP(H$4,BD!$A$1:$FD$33,24,0)</f>
        <v>-</v>
      </c>
      <c r="I19" s="436" t="str">
        <f>HLOOKUP(I$4,BD!$A$1:$FD$33,24,0)</f>
        <v>-</v>
      </c>
      <c r="J19" s="441" t="str">
        <f>HLOOKUP(J$4,BD!$A$1:$FD$33,24,0)</f>
        <v>-</v>
      </c>
      <c r="K19" s="441" t="str">
        <f>HLOOKUP(K$4,BD!$A$1:$FD$33,24,0)</f>
        <v>-</v>
      </c>
      <c r="L19" s="436" t="str">
        <f>HLOOKUP(L$4,BD!$A$1:$FD$33,24,0)</f>
        <v>-</v>
      </c>
      <c r="M19" s="436" t="str">
        <f>HLOOKUP(M$4,BD!$A$1:$FD$33,24,0)</f>
        <v>-</v>
      </c>
      <c r="N19" s="436" t="str">
        <f>HLOOKUP(N$4,BD!$A$1:$FD$33,24,0)</f>
        <v>-</v>
      </c>
      <c r="O19" s="436"/>
      <c r="P19" s="436"/>
      <c r="Q19" s="441" t="str">
        <f>HLOOKUP(Q$4,BD!$A$1:$FD$33,24,0)</f>
        <v>-</v>
      </c>
      <c r="R19" s="441" t="str">
        <f>HLOOKUP(R$4,BD!$A$1:$FD$33,24,0)</f>
        <v>-</v>
      </c>
      <c r="S19" s="436" t="str">
        <f>HLOOKUP(S$4,BD!$A$1:$FD$33,24,0)</f>
        <v>-</v>
      </c>
      <c r="T19" s="436" t="str">
        <f>HLOOKUP(T$4,BD!$A$1:$FD$33,24,0)</f>
        <v>-</v>
      </c>
      <c r="U19" s="436" t="str">
        <f>HLOOKUP(U$4,BD!$A$1:$FD$33,24,0)</f>
        <v>-</v>
      </c>
      <c r="V19" s="436" t="str">
        <f>HLOOKUP(V$4,BD!$A$1:$FD$33,24,0)</f>
        <v>-</v>
      </c>
      <c r="W19" s="436" t="str">
        <f>HLOOKUP(W$4,BD!$A$1:$FD$33,24,0)</f>
        <v>-</v>
      </c>
      <c r="X19" s="436" t="str">
        <f>HLOOKUP(X$4,BD!$A$1:$FD$33,24,0)</f>
        <v>-</v>
      </c>
      <c r="Y19" s="436" t="str">
        <f>HLOOKUP(Y$4,BD!$A$1:$FD$33,24,0)</f>
        <v>-</v>
      </c>
      <c r="Z19" s="436"/>
      <c r="AA19" s="436" t="str">
        <f>HLOOKUP(AA$4,BD!$A$1:$FD$33,24,0)</f>
        <v>-</v>
      </c>
      <c r="AB19" s="436" t="str">
        <f>HLOOKUP(AB$4,BD!$A$1:$FD$33,24,0)</f>
        <v>-</v>
      </c>
      <c r="AC19" s="436" t="str">
        <f>HLOOKUP(AC$4,BD!$A$1:$FD$33,24,0)</f>
        <v>-</v>
      </c>
    </row>
    <row r="20" spans="1:32" x14ac:dyDescent="0.25">
      <c r="A20" s="464">
        <v>18</v>
      </c>
      <c r="B20" s="436" t="str">
        <f>HLOOKUP(B$4,BD!$A$1:$FD$33,25,0)</f>
        <v>7810.2018/0000070-0</v>
      </c>
      <c r="C20" s="436" t="str">
        <f>HLOOKUP(C$4,BD!$A$1:$FD$33,25,0)</f>
        <v>-</v>
      </c>
      <c r="D20" s="436" t="str">
        <f>HLOOKUP(D$4,BD!$A$1:$FD$33,25,0)</f>
        <v>-</v>
      </c>
      <c r="E20" s="441" t="str">
        <f>HLOOKUP(E$4,BD!$A$1:$FD$33,25,0)</f>
        <v>-</v>
      </c>
      <c r="F20" s="436" t="str">
        <f>HLOOKUP(F$4,BD!$A$1:$FD$33,25,0)</f>
        <v>-</v>
      </c>
      <c r="G20" s="436" t="str">
        <f>HLOOKUP(G$4,BD!$A$1:$FD$33,25,0)</f>
        <v>-</v>
      </c>
      <c r="H20" s="436" t="str">
        <f>HLOOKUP(H$4,BD!$A$1:$FD$33,25,0)</f>
        <v>-</v>
      </c>
      <c r="I20" s="436" t="str">
        <f>HLOOKUP(I$4,BD!$A$1:$FD$33,25,0)</f>
        <v>-</v>
      </c>
      <c r="J20" s="441" t="str">
        <f>HLOOKUP(J$4,BD!$A$1:$FD$33,25,0)</f>
        <v>-</v>
      </c>
      <c r="K20" s="441" t="str">
        <f>HLOOKUP(K$4,BD!$A$1:$FD$33,25,0)</f>
        <v>-</v>
      </c>
      <c r="L20" s="436" t="str">
        <f>HLOOKUP(L$4,BD!$A$1:$FD$33,25,0)</f>
        <v>-</v>
      </c>
      <c r="M20" s="436" t="str">
        <f>HLOOKUP(M$4,BD!$A$1:$FD$33,25,0)</f>
        <v>-</v>
      </c>
      <c r="N20" s="436" t="str">
        <f>HLOOKUP(N$4,BD!$A$1:$FD$33,25,0)</f>
        <v>-</v>
      </c>
      <c r="O20" s="436"/>
      <c r="P20" s="436"/>
      <c r="Q20" s="441" t="str">
        <f>HLOOKUP(Q$4,BD!$A$1:$FD$33,25,0)</f>
        <v>-</v>
      </c>
      <c r="R20" s="441" t="str">
        <f>HLOOKUP(R$4,BD!$A$1:$FD$33,25,0)</f>
        <v>-</v>
      </c>
      <c r="S20" s="436" t="str">
        <f>HLOOKUP(S$4,BD!$A$1:$FD$33,25,0)</f>
        <v>-</v>
      </c>
      <c r="T20" s="436" t="str">
        <f>HLOOKUP(T$4,BD!$A$1:$FD$33,25,0)</f>
        <v>-</v>
      </c>
      <c r="U20" s="436" t="str">
        <f>HLOOKUP(U$4,BD!$A$1:$FD$33,25,0)</f>
        <v>-</v>
      </c>
      <c r="V20" s="436" t="str">
        <f>HLOOKUP(V$4,BD!$A$1:$FD$33,25,0)</f>
        <v>-</v>
      </c>
      <c r="W20" s="436" t="str">
        <f>HLOOKUP(W$4,BD!$A$1:$FD$33,25,0)</f>
        <v>-</v>
      </c>
      <c r="X20" s="436" t="str">
        <f>HLOOKUP(X$4,BD!$A$1:$FD$33,25,0)</f>
        <v>-</v>
      </c>
      <c r="Y20" s="436" t="str">
        <f>HLOOKUP(Y$4,BD!$A$1:$FD$33,25,0)</f>
        <v>-</v>
      </c>
      <c r="Z20" s="436"/>
      <c r="AA20" s="436" t="str">
        <f>HLOOKUP(AA$4,BD!$A$1:$FD$33,25,0)</f>
        <v>-</v>
      </c>
      <c r="AB20" s="436" t="str">
        <f>HLOOKUP(AB$4,BD!$A$1:$FD$33,25,0)</f>
        <v>-</v>
      </c>
      <c r="AC20" s="436" t="str">
        <f>HLOOKUP(AC$4,BD!$A$1:$FD$33,25,0)</f>
        <v>-</v>
      </c>
    </row>
    <row r="21" spans="1:32" x14ac:dyDescent="0.25">
      <c r="A21" s="464">
        <v>19</v>
      </c>
      <c r="B21" s="436" t="str">
        <f>HLOOKUP(B$4,BD!$A$1:$FD$33,26,0)</f>
        <v>2015-0.230.695-2</v>
      </c>
      <c r="C21" s="436">
        <f>HLOOKUP(C$4,BD!$A$1:$FD$33,26,0)</f>
        <v>0</v>
      </c>
      <c r="D21" s="436">
        <f>HLOOKUP(D$4,BD!$A$1:$FD$33,26,0)</f>
        <v>0</v>
      </c>
      <c r="E21" s="441">
        <f>HLOOKUP(E$4,BD!$A$1:$FD$33,26,0)</f>
        <v>0</v>
      </c>
      <c r="F21" s="436">
        <f>HLOOKUP(F$4,BD!$A$1:$FD$33,26,0)</f>
        <v>0</v>
      </c>
      <c r="G21" s="436">
        <f>HLOOKUP(G$4,BD!$A$1:$FD$33,26,0)</f>
        <v>0</v>
      </c>
      <c r="H21" s="436">
        <f>HLOOKUP(H$4,BD!$A$1:$FD$33,26,0)</f>
        <v>0</v>
      </c>
      <c r="I21" s="436">
        <f>HLOOKUP(I$4,BD!$A$1:$FD$33,26,0)</f>
        <v>0</v>
      </c>
      <c r="J21" s="441">
        <f>HLOOKUP(J$4,BD!$A$1:$FD$33,26,0)</f>
        <v>0</v>
      </c>
      <c r="K21" s="441">
        <f>HLOOKUP(K$4,BD!$A$1:$FD$33,26,0)</f>
        <v>0</v>
      </c>
      <c r="L21" s="436">
        <f>HLOOKUP(L$4,BD!$A$1:$FD$33,26,0)</f>
        <v>0</v>
      </c>
      <c r="M21" s="436">
        <f>HLOOKUP(M$4,BD!$A$1:$FD$33,26,0)</f>
        <v>0</v>
      </c>
      <c r="N21" s="436">
        <f>HLOOKUP(N$4,BD!$A$1:$FD$33,26,0)</f>
        <v>0</v>
      </c>
      <c r="O21" s="436"/>
      <c r="P21" s="436"/>
      <c r="Q21" s="441">
        <f>HLOOKUP(Q$4,BD!$A$1:$FD$33,26,0)</f>
        <v>0</v>
      </c>
      <c r="R21" s="441">
        <f>HLOOKUP(R$4,BD!$A$1:$FD$33,26,0)</f>
        <v>0</v>
      </c>
      <c r="S21" s="436">
        <f>HLOOKUP(S$4,BD!$A$1:$FD$33,26,0)</f>
        <v>0</v>
      </c>
      <c r="T21" s="436" t="str">
        <f>HLOOKUP(T$4,BD!$A$1:$FD$33,26,0)</f>
        <v>URL</v>
      </c>
      <c r="U21" s="436" t="str">
        <f>HLOOKUP(U$4,BD!$A$1:$FD$33,26,0)</f>
        <v>encerrada</v>
      </c>
      <c r="V21" s="436" t="str">
        <f>HLOOKUP(V$4,BD!$A$1:$FD$33,26,0)</f>
        <v>SIM</v>
      </c>
      <c r="W21" s="436">
        <f>HLOOKUP(W$4,BD!$A$1:$FD$33,26,0)</f>
        <v>0</v>
      </c>
      <c r="X21" s="436">
        <f>HLOOKUP(X$4,BD!$A$1:$FD$33,26,0)</f>
        <v>0</v>
      </c>
      <c r="Y21" s="436">
        <f>HLOOKUP(Y$4,BD!$A$1:$FD$33,26,0)</f>
        <v>0</v>
      </c>
      <c r="Z21" s="436"/>
      <c r="AA21" s="436">
        <f>HLOOKUP(AA$4,BD!$A$1:$FD$33,26,0)</f>
        <v>0</v>
      </c>
      <c r="AB21" s="436">
        <f>HLOOKUP(AB$4,BD!$A$1:$FD$33,26,0)</f>
        <v>0</v>
      </c>
      <c r="AC21" s="436">
        <f>HLOOKUP(AC$4,BD!$A$1:$FD$33,26,0)</f>
        <v>0</v>
      </c>
    </row>
    <row r="22" spans="1:32" x14ac:dyDescent="0.25">
      <c r="A22" s="438">
        <v>13</v>
      </c>
      <c r="B22" s="436" t="str">
        <f>HLOOKUP(B$4,BD!$A$1:$FD$33,27,0)</f>
        <v>7810.2018/0000075-0</v>
      </c>
      <c r="C22" s="436" t="str">
        <f>HLOOKUP(C$4,BD!$A$1:$FD$33,27,0)</f>
        <v>Ofício</v>
      </c>
      <c r="D22" s="436" t="str">
        <f>HLOOKUP(D$4,BD!$A$1:$FD$33,27,0)</f>
        <v>Aprovado</v>
      </c>
      <c r="E22" s="436" t="str">
        <f>HLOOKUP(E$4,BD!$A$1:$FD$33,27,0)</f>
        <v>Finalizada</v>
      </c>
      <c r="F22" s="436" t="str">
        <f>HLOOKUP(F$4,BD!$A$1:$FD$33,27,0)</f>
        <v>NA</v>
      </c>
      <c r="G22" s="436" t="str">
        <f>HLOOKUP(G$4,BD!$A$1:$FD$33,27,0)</f>
        <v>NA</v>
      </c>
      <c r="H22" s="436" t="str">
        <f>HLOOKUP(H$4,BD!$A$1:$FD$33,27,0)</f>
        <v>NA</v>
      </c>
      <c r="I22" s="436" t="str">
        <f>HLOOKUP(I$4,BD!$A$1:$FD$33,27,0)</f>
        <v>Notícia</v>
      </c>
      <c r="J22" s="436" t="str">
        <f>HLOOKUP(J$4,BD!$A$1:$FD$33,27,0)</f>
        <v>SIM</v>
      </c>
      <c r="K22" s="436" t="str">
        <f>HLOOKUP(K$4,BD!$A$1:$FD$33,27,0)</f>
        <v>SIM</v>
      </c>
      <c r="L22" s="436" t="str">
        <f>HLOOKUP(L$4,BD!$A$1:$FD$33,27,0)</f>
        <v>NA</v>
      </c>
      <c r="M22" s="436">
        <f>HLOOKUP(M$4,BD!$A$1:$FD$33,27,0)</f>
        <v>0</v>
      </c>
      <c r="N22" s="436" t="str">
        <f>HLOOKUP(N$4,BD!$A$1:$FD$33,27,0)</f>
        <v>NA</v>
      </c>
      <c r="O22" s="436"/>
      <c r="P22" s="436"/>
      <c r="Q22" s="436" t="str">
        <f>HLOOKUP(Q$4,BD!$A$1:$FD$33,27,0)</f>
        <v>URL</v>
      </c>
      <c r="R22" s="436" t="str">
        <f>HLOOKUP(R$4,BD!$A$1:$FD$33,27,0)</f>
        <v>encerrada</v>
      </c>
      <c r="S22" s="436" t="str">
        <f>HLOOKUP(S$4,BD!$A$1:$FD$33,27,0)</f>
        <v>Não publicado</v>
      </c>
      <c r="T22" s="436" t="str">
        <f>HLOOKUP(T$4,BD!$A$1:$FD$33,27,0)</f>
        <v>NA</v>
      </c>
      <c r="U22" s="436" t="str">
        <f>HLOOKUP(U$4,BD!$A$1:$FD$33,27,0)</f>
        <v>NA</v>
      </c>
      <c r="V22" s="436" t="str">
        <f>HLOOKUP(V$4,BD!$A$1:$FD$33,27,0)</f>
        <v>NA</v>
      </c>
      <c r="W22" s="436" t="str">
        <f>HLOOKUP(W$4,BD!$A$1:$FD$33,27,0)</f>
        <v>-</v>
      </c>
      <c r="X22" s="436" t="str">
        <f>HLOOKUP(X$4,BD!$A$1:$FD$33,27,0)</f>
        <v>-</v>
      </c>
      <c r="Y22" s="436" t="str">
        <f>HLOOKUP(Y$4,BD!$A$1:$FD$33,27,0)</f>
        <v>-</v>
      </c>
      <c r="Z22" s="436"/>
      <c r="AA22" s="436" t="str">
        <f>HLOOKUP(AA$4,BD!$A$1:$FD$33,27,0)</f>
        <v>-</v>
      </c>
      <c r="AB22" s="436" t="str">
        <f>HLOOKUP(AB$4,BD!$A$1:$FD$33,27,0)</f>
        <v>-</v>
      </c>
      <c r="AC22" s="436" t="str">
        <f>HLOOKUP(AC$4,BD!$A$1:$FD$33,27,0)</f>
        <v>-</v>
      </c>
    </row>
    <row r="23" spans="1:32" x14ac:dyDescent="0.25">
      <c r="A23" s="438">
        <v>14</v>
      </c>
      <c r="B23" s="436" t="str">
        <f>HLOOKUP(B$4,BD!$A$1:$FD$33,28,0)</f>
        <v>7810.2018/0000075-0</v>
      </c>
      <c r="C23" s="436" t="str">
        <f>HLOOKUP(C$4,BD!$A$1:$FD$33,28,0)</f>
        <v>Ofício</v>
      </c>
      <c r="D23" s="436" t="str">
        <f>HLOOKUP(D$4,BD!$A$1:$FD$33,28,0)</f>
        <v>Aprovado</v>
      </c>
      <c r="E23" s="436" t="str">
        <f>HLOOKUP(E$4,BD!$A$1:$FD$33,28,0)</f>
        <v>Finalizada</v>
      </c>
      <c r="F23" s="436" t="str">
        <f>HLOOKUP(F$4,BD!$A$1:$FD$33,28,0)</f>
        <v>NA</v>
      </c>
      <c r="G23" s="436" t="str">
        <f>HLOOKUP(G$4,BD!$A$1:$FD$33,28,0)</f>
        <v>NA</v>
      </c>
      <c r="H23" s="436" t="str">
        <f>HLOOKUP(H$4,BD!$A$1:$FD$33,28,0)</f>
        <v>NA</v>
      </c>
      <c r="I23" s="436" t="str">
        <f>HLOOKUP(I$4,BD!$A$1:$FD$33,28,0)</f>
        <v>Notícia</v>
      </c>
      <c r="J23" s="436" t="str">
        <f>HLOOKUP(J$4,BD!$A$1:$FD$33,28,0)</f>
        <v>SIM</v>
      </c>
      <c r="K23" s="436" t="str">
        <f>HLOOKUP(K$4,BD!$A$1:$FD$33,28,0)</f>
        <v>SIM</v>
      </c>
      <c r="L23" s="436" t="str">
        <f>HLOOKUP(L$4,BD!$A$1:$FD$33,28,0)</f>
        <v>NA</v>
      </c>
      <c r="M23" s="436">
        <f>HLOOKUP(M$4,BD!$A$1:$FD$33,28,0)</f>
        <v>0</v>
      </c>
      <c r="N23" s="436" t="str">
        <f>HLOOKUP(N$4,BD!$A$1:$FD$33,28,0)</f>
        <v>NA</v>
      </c>
      <c r="O23" s="436"/>
      <c r="P23" s="436"/>
      <c r="Q23" s="436" t="str">
        <f>HLOOKUP(Q$4,BD!$A$1:$FD$33,28,0)</f>
        <v>URL</v>
      </c>
      <c r="R23" s="436" t="str">
        <f>HLOOKUP(R$4,BD!$A$1:$FD$33,28,0)</f>
        <v>encerrada</v>
      </c>
      <c r="S23" s="436" t="str">
        <f>HLOOKUP(S$4,BD!$A$1:$FD$33,28,0)</f>
        <v>Não publicado</v>
      </c>
      <c r="T23" s="436" t="str">
        <f>HLOOKUP(T$4,BD!$A$1:$FD$33,28,0)</f>
        <v>NA</v>
      </c>
      <c r="U23" s="436" t="str">
        <f>HLOOKUP(U$4,BD!$A$1:$FD$33,28,0)</f>
        <v>NA</v>
      </c>
      <c r="V23" s="436" t="str">
        <f>HLOOKUP(V$4,BD!$A$1:$FD$33,28,0)</f>
        <v>NA</v>
      </c>
      <c r="W23" s="436" t="str">
        <f>HLOOKUP(W$4,BD!$A$1:$FD$33,28,0)</f>
        <v>-</v>
      </c>
      <c r="X23" s="436" t="str">
        <f>HLOOKUP(X$4,BD!$A$1:$FD$33,28,0)</f>
        <v>-</v>
      </c>
      <c r="Y23" s="436" t="str">
        <f>HLOOKUP(Y$4,BD!$A$1:$FD$33,28,0)</f>
        <v>-</v>
      </c>
      <c r="Z23" s="436"/>
      <c r="AA23" s="436" t="str">
        <f>HLOOKUP(AA$4,BD!$A$1:$FD$33,28,0)</f>
        <v>-</v>
      </c>
      <c r="AB23" s="436" t="str">
        <f>HLOOKUP(AB$4,BD!$A$1:$FD$33,28,0)</f>
        <v>-</v>
      </c>
      <c r="AC23" s="436" t="str">
        <f>HLOOKUP(AC$4,BD!$A$1:$FD$33,28,0)</f>
        <v>-</v>
      </c>
    </row>
    <row r="24" spans="1:32" ht="15.75" thickBot="1" x14ac:dyDescent="0.3">
      <c r="A24" s="439">
        <v>15</v>
      </c>
      <c r="B24" s="440" t="str">
        <f>HLOOKUP(B$4,BD!$A$1:$FD$33,29,0)</f>
        <v>7810.2018/0000075-0</v>
      </c>
      <c r="C24" s="440" t="str">
        <f>HLOOKUP(C$4,BD!$A$1:$FD$33,29,0)</f>
        <v>Ofício</v>
      </c>
      <c r="D24" s="440" t="str">
        <f>HLOOKUP(D$4,BD!$A$1:$FD$33,29,0)</f>
        <v>Aprovado</v>
      </c>
      <c r="E24" s="440" t="str">
        <f>HLOOKUP(E$4,BD!$A$1:$FD$33,29,0)</f>
        <v>Finalizada</v>
      </c>
      <c r="F24" s="440" t="str">
        <f>HLOOKUP(F$4,BD!$A$1:$FD$33,29,0)</f>
        <v>NA</v>
      </c>
      <c r="G24" s="440" t="str">
        <f>HLOOKUP(G$4,BD!$A$1:$FD$33,29,0)</f>
        <v>NA</v>
      </c>
      <c r="H24" s="440" t="str">
        <f>HLOOKUP(H$4,BD!$A$1:$FD$33,29,0)</f>
        <v>NA</v>
      </c>
      <c r="I24" s="440" t="str">
        <f>HLOOKUP(I$4,BD!$A$1:$FD$33,29,0)</f>
        <v>Notícia</v>
      </c>
      <c r="J24" s="440" t="str">
        <f>HLOOKUP(J$4,BD!$A$1:$FD$33,29,0)</f>
        <v>SIM</v>
      </c>
      <c r="K24" s="440" t="str">
        <f>HLOOKUP(K$4,BD!$A$1:$FD$33,29,0)</f>
        <v>SIM</v>
      </c>
      <c r="L24" s="440" t="str">
        <f>HLOOKUP(L$4,BD!$A$1:$FD$33,29,0)</f>
        <v>NA</v>
      </c>
      <c r="M24" s="440">
        <f>HLOOKUP(M$4,BD!$A$1:$FD$33,29,0)</f>
        <v>0</v>
      </c>
      <c r="N24" s="440" t="str">
        <f>HLOOKUP(N$4,BD!$A$1:$FD$33,29,0)</f>
        <v>NA</v>
      </c>
      <c r="O24" s="440"/>
      <c r="P24" s="440"/>
      <c r="Q24" s="440" t="str">
        <f>HLOOKUP(Q$4,BD!$A$1:$FD$33,29,0)</f>
        <v>URL</v>
      </c>
      <c r="R24" s="440" t="str">
        <f>HLOOKUP(R$4,BD!$A$1:$FD$33,29,0)</f>
        <v>encerrada</v>
      </c>
      <c r="S24" s="440" t="str">
        <f>HLOOKUP(S$4,BD!$A$1:$FD$33,29,0)</f>
        <v>Não publicado</v>
      </c>
      <c r="T24" s="440" t="str">
        <f>HLOOKUP(T$4,BD!$A$1:$FD$33,29,0)</f>
        <v>NA</v>
      </c>
      <c r="U24" s="440" t="str">
        <f>HLOOKUP(U$4,BD!$A$1:$FD$33,29,0)</f>
        <v>NA</v>
      </c>
      <c r="V24" s="440" t="str">
        <f>HLOOKUP(V$4,BD!$A$1:$FD$33,29,0)</f>
        <v>NA</v>
      </c>
      <c r="W24" s="440" t="str">
        <f>HLOOKUP(W$4,BD!$A$1:$FD$33,29,0)</f>
        <v>-</v>
      </c>
      <c r="X24" s="440" t="str">
        <f>HLOOKUP(X$4,BD!$A$1:$FD$33,29,0)</f>
        <v>-</v>
      </c>
      <c r="Y24" s="440" t="str">
        <f>HLOOKUP(Y$4,BD!$A$1:$FD$33,29,0)</f>
        <v>-</v>
      </c>
      <c r="Z24" s="440"/>
      <c r="AA24" s="440" t="str">
        <f>HLOOKUP(AA$4,BD!$A$1:$FD$33,29,0)</f>
        <v>-</v>
      </c>
      <c r="AB24" s="440" t="str">
        <f>HLOOKUP(AB$4,BD!$A$1:$FD$33,29,0)</f>
        <v>-</v>
      </c>
      <c r="AC24" s="440" t="str">
        <f>HLOOKUP(AC$4,BD!$A$1:$FD$33,29,0)</f>
        <v>-</v>
      </c>
    </row>
    <row r="25" spans="1:32" x14ac:dyDescent="0.25">
      <c r="A25" s="438"/>
      <c r="B25" s="443"/>
      <c r="C25" s="443"/>
      <c r="D25" s="443"/>
      <c r="E25" s="443"/>
      <c r="F25" s="443"/>
      <c r="G25" s="443"/>
      <c r="H25" s="443"/>
      <c r="I25" s="443"/>
      <c r="J25" s="443"/>
      <c r="K25" s="443"/>
      <c r="L25" s="443"/>
      <c r="M25" s="443"/>
      <c r="N25" s="443"/>
      <c r="O25" s="443"/>
      <c r="P25" s="443"/>
      <c r="Q25" s="443"/>
      <c r="R25" s="443"/>
      <c r="S25" s="443"/>
      <c r="T25" s="443"/>
      <c r="U25" s="443"/>
      <c r="V25" s="443"/>
      <c r="W25" s="443"/>
      <c r="X25" s="443"/>
      <c r="Y25" s="443"/>
      <c r="Z25" s="443"/>
      <c r="AA25" s="443"/>
      <c r="AB25" s="443"/>
      <c r="AC25" s="443"/>
      <c r="AE25" t="s">
        <v>1255</v>
      </c>
      <c r="AF25" t="s">
        <v>17</v>
      </c>
    </row>
    <row r="26" spans="1:32" x14ac:dyDescent="0.25">
      <c r="AE26">
        <v>1</v>
      </c>
      <c r="AF26" t="s">
        <v>1253</v>
      </c>
    </row>
    <row r="27" spans="1:32" x14ac:dyDescent="0.25">
      <c r="AE27">
        <v>1</v>
      </c>
      <c r="AF27" t="s">
        <v>1254</v>
      </c>
    </row>
  </sheetData>
  <autoFilter ref="A5:AC27"/>
  <conditionalFormatting sqref="AD10 AD13 A6:AC25">
    <cfRule type="cellIs" dxfId="31"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S63"/>
  <sheetViews>
    <sheetView topLeftCell="A16" zoomScale="90" zoomScaleNormal="90" workbookViewId="0">
      <selection activeCell="C46" sqref="C46"/>
    </sheetView>
  </sheetViews>
  <sheetFormatPr defaultRowHeight="14.25" x14ac:dyDescent="0.2"/>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x14ac:dyDescent="0.4">
      <c r="A1" s="94" t="s">
        <v>285</v>
      </c>
      <c r="C1" s="94"/>
      <c r="D1" s="94"/>
      <c r="M1" s="94" t="s">
        <v>286</v>
      </c>
    </row>
    <row r="2" spans="1:19" x14ac:dyDescent="0.2">
      <c r="A2" s="1162"/>
      <c r="B2" s="1163"/>
      <c r="C2" s="1163"/>
      <c r="D2" s="1163"/>
      <c r="E2" s="216" t="s">
        <v>287</v>
      </c>
      <c r="F2" s="216" t="s">
        <v>288</v>
      </c>
      <c r="G2" s="216" t="s">
        <v>289</v>
      </c>
      <c r="H2" s="216" t="s">
        <v>290</v>
      </c>
      <c r="I2" s="216" t="s">
        <v>291</v>
      </c>
      <c r="J2" s="216" t="s">
        <v>292</v>
      </c>
      <c r="K2" s="216" t="s">
        <v>293</v>
      </c>
      <c r="M2" s="217" t="s">
        <v>294</v>
      </c>
      <c r="N2" s="1163" t="s">
        <v>295</v>
      </c>
      <c r="O2" s="1163"/>
      <c r="P2" s="1164"/>
      <c r="Q2" s="217" t="s">
        <v>296</v>
      </c>
      <c r="R2" s="217" t="s">
        <v>297</v>
      </c>
      <c r="S2" s="217" t="s">
        <v>298</v>
      </c>
    </row>
    <row r="3" spans="1:19" ht="15.75" customHeight="1" x14ac:dyDescent="0.25">
      <c r="A3" s="1153" t="s">
        <v>209</v>
      </c>
      <c r="B3" s="110" t="s">
        <v>210</v>
      </c>
      <c r="C3" s="218"/>
      <c r="D3" s="219"/>
      <c r="E3" s="220"/>
      <c r="F3" s="220"/>
      <c r="G3" s="220"/>
      <c r="H3" s="220"/>
      <c r="I3" s="220"/>
      <c r="J3" s="220"/>
      <c r="K3" s="220"/>
      <c r="M3" s="107"/>
      <c r="N3" s="1156"/>
      <c r="O3" s="1157"/>
      <c r="P3" s="1158"/>
      <c r="Q3" s="220"/>
      <c r="R3" s="220"/>
      <c r="S3" s="125"/>
    </row>
    <row r="4" spans="1:19" ht="15" x14ac:dyDescent="0.2">
      <c r="A4" s="1154"/>
      <c r="B4" s="99"/>
      <c r="C4" s="98" t="s">
        <v>152</v>
      </c>
      <c r="D4" s="99"/>
      <c r="E4" s="107"/>
      <c r="F4" s="107"/>
      <c r="G4" s="107"/>
      <c r="H4" s="107"/>
      <c r="I4" s="107"/>
      <c r="J4" s="107"/>
      <c r="K4" s="107"/>
      <c r="M4" s="107"/>
      <c r="N4" s="97"/>
      <c r="O4" s="95"/>
      <c r="P4" s="221"/>
      <c r="Q4" s="107"/>
      <c r="R4" s="107"/>
      <c r="S4" s="125"/>
    </row>
    <row r="5" spans="1:19" ht="15.75" x14ac:dyDescent="0.25">
      <c r="A5" s="1154"/>
      <c r="B5" s="99"/>
      <c r="D5" s="106" t="s">
        <v>211</v>
      </c>
      <c r="E5" s="222" t="s">
        <v>299</v>
      </c>
      <c r="F5" s="247" t="s">
        <v>188</v>
      </c>
      <c r="G5" s="247" t="s">
        <v>188</v>
      </c>
      <c r="H5" s="222" t="s">
        <v>299</v>
      </c>
      <c r="I5" s="222" t="s">
        <v>299</v>
      </c>
      <c r="J5" s="247" t="s">
        <v>188</v>
      </c>
      <c r="K5" s="222" t="s">
        <v>299</v>
      </c>
      <c r="M5" s="107"/>
      <c r="N5" s="1147" t="s">
        <v>299</v>
      </c>
      <c r="O5" s="1148"/>
      <c r="P5" s="1149"/>
      <c r="Q5" s="107"/>
      <c r="R5" s="107"/>
      <c r="S5" s="125"/>
    </row>
    <row r="6" spans="1:19" x14ac:dyDescent="0.2">
      <c r="A6" s="1154"/>
      <c r="B6" s="107"/>
      <c r="C6" s="108" t="s">
        <v>212</v>
      </c>
      <c r="D6" s="109"/>
      <c r="E6" s="107"/>
      <c r="F6" s="107"/>
      <c r="G6" s="107"/>
      <c r="H6" s="107"/>
      <c r="I6" s="107"/>
      <c r="J6" s="107"/>
      <c r="K6" s="107"/>
      <c r="L6" s="100"/>
      <c r="M6" s="107"/>
      <c r="N6" s="97"/>
      <c r="O6" s="95"/>
      <c r="P6" s="221"/>
      <c r="Q6" s="107"/>
      <c r="R6" s="107"/>
      <c r="S6" s="125"/>
    </row>
    <row r="7" spans="1:19" ht="15" x14ac:dyDescent="0.25">
      <c r="A7" s="1154"/>
      <c r="B7" s="107"/>
      <c r="C7" s="108"/>
      <c r="D7" s="106" t="s">
        <v>213</v>
      </c>
      <c r="E7" s="223" t="s">
        <v>299</v>
      </c>
      <c r="F7" s="224" t="s">
        <v>299</v>
      </c>
      <c r="G7" s="224" t="s">
        <v>299</v>
      </c>
      <c r="H7" s="223" t="s">
        <v>299</v>
      </c>
      <c r="I7" s="249" t="s">
        <v>188</v>
      </c>
      <c r="J7" s="224" t="s">
        <v>299</v>
      </c>
      <c r="K7" s="223" t="s">
        <v>299</v>
      </c>
      <c r="L7" s="100"/>
      <c r="M7" s="107"/>
      <c r="N7" s="1147" t="s">
        <v>299</v>
      </c>
      <c r="O7" s="1148"/>
      <c r="P7" s="1149"/>
      <c r="Q7" s="107"/>
      <c r="R7" s="107"/>
      <c r="S7" s="125"/>
    </row>
    <row r="8" spans="1:19" ht="15.75" x14ac:dyDescent="0.25">
      <c r="A8" s="1153" t="s">
        <v>214</v>
      </c>
      <c r="B8" s="110" t="s">
        <v>215</v>
      </c>
      <c r="C8" s="111"/>
      <c r="D8" s="112"/>
      <c r="E8" s="225"/>
      <c r="F8" s="226"/>
      <c r="G8" s="226"/>
      <c r="H8" s="226"/>
      <c r="I8" s="226"/>
      <c r="J8" s="226"/>
      <c r="K8" s="226"/>
      <c r="L8" s="100"/>
      <c r="M8" s="220"/>
      <c r="N8" s="227"/>
      <c r="O8" s="228"/>
      <c r="P8" s="229"/>
      <c r="Q8" s="220"/>
      <c r="R8" s="220"/>
      <c r="S8" s="122"/>
    </row>
    <row r="9" spans="1:19" ht="15.75" customHeight="1" x14ac:dyDescent="0.25">
      <c r="A9" s="1154"/>
      <c r="B9" s="107"/>
      <c r="C9" s="113" t="s">
        <v>216</v>
      </c>
      <c r="D9" s="99"/>
      <c r="E9" s="247" t="s">
        <v>241</v>
      </c>
      <c r="F9" s="247" t="s">
        <v>241</v>
      </c>
      <c r="G9" s="222" t="s">
        <v>241</v>
      </c>
      <c r="H9" s="222" t="s">
        <v>145</v>
      </c>
      <c r="I9" s="247" t="s">
        <v>241</v>
      </c>
      <c r="J9" s="222" t="s">
        <v>241</v>
      </c>
      <c r="K9" s="247" t="s">
        <v>188</v>
      </c>
      <c r="L9" s="100"/>
      <c r="M9" s="107"/>
      <c r="N9" s="1159" t="s">
        <v>241</v>
      </c>
      <c r="O9" s="1160"/>
      <c r="P9" s="1161"/>
      <c r="Q9" s="107"/>
      <c r="R9" s="107"/>
      <c r="S9" s="125"/>
    </row>
    <row r="10" spans="1:19" ht="15" x14ac:dyDescent="0.25">
      <c r="A10" s="1154"/>
      <c r="B10" s="107"/>
      <c r="C10" s="114" t="s">
        <v>217</v>
      </c>
      <c r="D10" s="109"/>
      <c r="E10" s="247" t="s">
        <v>188</v>
      </c>
      <c r="F10" s="247" t="s">
        <v>188</v>
      </c>
      <c r="G10" s="222" t="s">
        <v>188</v>
      </c>
      <c r="H10" s="222" t="s">
        <v>145</v>
      </c>
      <c r="I10" s="247" t="s">
        <v>241</v>
      </c>
      <c r="J10" s="247" t="s">
        <v>188</v>
      </c>
      <c r="K10" s="247" t="s">
        <v>188</v>
      </c>
      <c r="L10" s="100"/>
      <c r="M10" s="107"/>
      <c r="N10" s="1159" t="s">
        <v>188</v>
      </c>
      <c r="O10" s="1160"/>
      <c r="P10" s="1161"/>
      <c r="Q10" s="107"/>
      <c r="R10" s="107"/>
      <c r="S10" s="125"/>
    </row>
    <row r="11" spans="1:19" ht="15" x14ac:dyDescent="0.25">
      <c r="A11" s="1154"/>
      <c r="B11" s="107"/>
      <c r="C11" s="114" t="s">
        <v>218</v>
      </c>
      <c r="D11" s="109"/>
      <c r="E11" s="248" t="s">
        <v>188</v>
      </c>
      <c r="F11" s="247" t="s">
        <v>188</v>
      </c>
      <c r="G11" s="222" t="s">
        <v>188</v>
      </c>
      <c r="H11" s="222" t="s">
        <v>145</v>
      </c>
      <c r="I11" s="222" t="s">
        <v>145</v>
      </c>
      <c r="J11" s="247" t="s">
        <v>188</v>
      </c>
      <c r="K11" s="247" t="s">
        <v>241</v>
      </c>
      <c r="L11" s="100"/>
      <c r="M11" s="107"/>
      <c r="N11" s="1159" t="s">
        <v>188</v>
      </c>
      <c r="O11" s="1160"/>
      <c r="P11" s="1161"/>
      <c r="Q11" s="107"/>
      <c r="R11" s="107"/>
      <c r="S11" s="125"/>
    </row>
    <row r="12" spans="1:19" ht="15.75" x14ac:dyDescent="0.25">
      <c r="A12" s="1154"/>
      <c r="B12" s="115" t="s">
        <v>219</v>
      </c>
      <c r="C12" s="116"/>
      <c r="D12" s="99"/>
      <c r="E12" s="222"/>
      <c r="F12" s="222"/>
      <c r="G12" s="222"/>
      <c r="H12" s="222"/>
      <c r="I12" s="222"/>
      <c r="J12" s="222"/>
      <c r="K12" s="222"/>
      <c r="L12" s="100"/>
      <c r="M12" s="107"/>
      <c r="N12" s="97"/>
      <c r="O12" s="95"/>
      <c r="P12" s="221"/>
      <c r="Q12" s="107"/>
      <c r="R12" s="107"/>
      <c r="S12" s="125"/>
    </row>
    <row r="13" spans="1:19" ht="15" x14ac:dyDescent="0.2">
      <c r="A13" s="1154"/>
      <c r="B13" s="99"/>
      <c r="C13" s="114" t="s">
        <v>220</v>
      </c>
      <c r="D13" s="99"/>
      <c r="E13" s="222"/>
      <c r="F13" s="222"/>
      <c r="G13" s="222"/>
      <c r="H13" s="222"/>
      <c r="I13" s="222"/>
      <c r="J13" s="222"/>
      <c r="K13" s="222"/>
      <c r="L13" s="100"/>
      <c r="M13" s="107"/>
      <c r="N13" s="97"/>
      <c r="O13" s="95"/>
      <c r="P13" s="221"/>
      <c r="Q13" s="107"/>
      <c r="R13" s="107"/>
      <c r="S13" s="125"/>
    </row>
    <row r="14" spans="1:19" ht="15.75" x14ac:dyDescent="0.25">
      <c r="A14" s="1154"/>
      <c r="B14" s="99"/>
      <c r="C14" s="114"/>
      <c r="D14" s="117" t="s">
        <v>221</v>
      </c>
      <c r="E14" s="247" t="s">
        <v>188</v>
      </c>
      <c r="F14" s="247" t="s">
        <v>188</v>
      </c>
      <c r="G14" s="222" t="s">
        <v>188</v>
      </c>
      <c r="H14" s="247" t="s">
        <v>188</v>
      </c>
      <c r="I14" s="222" t="s">
        <v>145</v>
      </c>
      <c r="J14" s="247" t="s">
        <v>188</v>
      </c>
      <c r="K14" s="247" t="s">
        <v>188</v>
      </c>
      <c r="L14" s="100"/>
      <c r="M14" s="107"/>
      <c r="N14" s="1159" t="s">
        <v>188</v>
      </c>
      <c r="O14" s="1160"/>
      <c r="P14" s="1161"/>
      <c r="Q14" s="107"/>
      <c r="R14" s="107"/>
      <c r="S14" s="125"/>
    </row>
    <row r="15" spans="1:19" ht="15.75" x14ac:dyDescent="0.25">
      <c r="A15" s="1154"/>
      <c r="B15" s="99"/>
      <c r="C15" s="98"/>
      <c r="D15" s="117" t="s">
        <v>222</v>
      </c>
      <c r="E15" s="247" t="s">
        <v>188</v>
      </c>
      <c r="F15" s="247" t="s">
        <v>188</v>
      </c>
      <c r="G15" s="222" t="s">
        <v>188</v>
      </c>
      <c r="H15" s="247" t="s">
        <v>188</v>
      </c>
      <c r="I15" s="247" t="s">
        <v>188</v>
      </c>
      <c r="J15" s="247" t="s">
        <v>188</v>
      </c>
      <c r="K15" s="247" t="s">
        <v>188</v>
      </c>
      <c r="L15" s="100"/>
      <c r="M15" s="107"/>
      <c r="N15" s="1159" t="s">
        <v>188</v>
      </c>
      <c r="O15" s="1160"/>
      <c r="P15" s="1161"/>
      <c r="Q15" s="107"/>
      <c r="R15" s="107"/>
      <c r="S15" s="125"/>
    </row>
    <row r="16" spans="1:19" ht="15.75" x14ac:dyDescent="0.25">
      <c r="A16" s="1154"/>
      <c r="B16" s="99"/>
      <c r="C16" s="98"/>
      <c r="D16" s="117" t="s">
        <v>223</v>
      </c>
      <c r="E16" s="247" t="s">
        <v>188</v>
      </c>
      <c r="F16" s="247" t="s">
        <v>188</v>
      </c>
      <c r="G16" s="222" t="s">
        <v>145</v>
      </c>
      <c r="H16" s="222"/>
      <c r="I16" s="247" t="s">
        <v>188</v>
      </c>
      <c r="J16" s="222"/>
      <c r="K16" s="222" t="s">
        <v>145</v>
      </c>
      <c r="L16" s="100"/>
      <c r="M16" s="107"/>
      <c r="N16" s="1159" t="s">
        <v>188</v>
      </c>
      <c r="O16" s="1160"/>
      <c r="P16" s="1161"/>
      <c r="Q16" s="107"/>
      <c r="R16" s="107"/>
      <c r="S16" s="125"/>
    </row>
    <row r="17" spans="1:19" ht="15.75" x14ac:dyDescent="0.25">
      <c r="A17" s="1154"/>
      <c r="B17" s="99"/>
      <c r="C17" s="98"/>
      <c r="D17" s="117" t="s">
        <v>224</v>
      </c>
      <c r="E17" s="222" t="s">
        <v>145</v>
      </c>
      <c r="F17" s="222" t="s">
        <v>145</v>
      </c>
      <c r="G17" s="222" t="s">
        <v>145</v>
      </c>
      <c r="H17" s="222"/>
      <c r="I17" s="222" t="s">
        <v>145</v>
      </c>
      <c r="J17" s="222"/>
      <c r="K17" s="222" t="s">
        <v>145</v>
      </c>
      <c r="L17" s="100"/>
      <c r="M17" s="107"/>
      <c r="N17" s="1159" t="s">
        <v>188</v>
      </c>
      <c r="O17" s="1160"/>
      <c r="P17" s="1161"/>
      <c r="Q17" s="107"/>
      <c r="R17" s="107"/>
      <c r="S17" s="125"/>
    </row>
    <row r="18" spans="1:19" ht="15" x14ac:dyDescent="0.2">
      <c r="A18" s="1154"/>
      <c r="B18" s="99"/>
      <c r="C18" s="114" t="s">
        <v>225</v>
      </c>
      <c r="D18" s="99"/>
      <c r="E18" s="222"/>
      <c r="F18" s="222"/>
      <c r="G18" s="222"/>
      <c r="H18" s="222"/>
      <c r="I18" s="222"/>
      <c r="J18" s="222"/>
      <c r="K18" s="222"/>
      <c r="L18" s="100"/>
      <c r="M18" s="107"/>
      <c r="N18" s="97"/>
      <c r="O18" s="95"/>
      <c r="P18" s="221"/>
      <c r="Q18" s="107"/>
      <c r="R18" s="107"/>
      <c r="S18" s="125"/>
    </row>
    <row r="19" spans="1:19" ht="15.75" x14ac:dyDescent="0.25">
      <c r="A19" s="1154"/>
      <c r="B19" s="99"/>
      <c r="C19" s="114"/>
      <c r="D19" s="117" t="s">
        <v>221</v>
      </c>
      <c r="E19" s="222" t="s">
        <v>299</v>
      </c>
      <c r="F19" s="247" t="s">
        <v>188</v>
      </c>
      <c r="G19" s="222" t="s">
        <v>188</v>
      </c>
      <c r="H19" s="247" t="s">
        <v>188</v>
      </c>
      <c r="I19" s="222" t="s">
        <v>299</v>
      </c>
      <c r="J19" s="222"/>
      <c r="K19" s="222"/>
      <c r="L19" s="100"/>
      <c r="M19" s="107"/>
      <c r="N19" s="1147" t="s">
        <v>299</v>
      </c>
      <c r="O19" s="1148"/>
      <c r="P19" s="1149"/>
      <c r="Q19" s="107"/>
      <c r="R19" s="107"/>
      <c r="S19" s="125"/>
    </row>
    <row r="20" spans="1:19" ht="15.75" x14ac:dyDescent="0.25">
      <c r="A20" s="1154"/>
      <c r="B20" s="99"/>
      <c r="C20" s="98"/>
      <c r="D20" s="117" t="s">
        <v>226</v>
      </c>
      <c r="E20" s="222" t="s">
        <v>299</v>
      </c>
      <c r="F20" s="247" t="s">
        <v>188</v>
      </c>
      <c r="G20" s="222" t="s">
        <v>188</v>
      </c>
      <c r="H20" s="222" t="s">
        <v>145</v>
      </c>
      <c r="I20" s="222" t="s">
        <v>299</v>
      </c>
      <c r="J20" s="222"/>
      <c r="K20" s="222"/>
      <c r="L20" s="100"/>
      <c r="M20" s="107"/>
      <c r="N20" s="1147" t="s">
        <v>299</v>
      </c>
      <c r="O20" s="1148"/>
      <c r="P20" s="1149"/>
      <c r="Q20" s="107"/>
      <c r="R20" s="107"/>
      <c r="S20" s="125"/>
    </row>
    <row r="21" spans="1:19" ht="15.75" x14ac:dyDescent="0.25">
      <c r="A21" s="1154"/>
      <c r="B21" s="99"/>
      <c r="C21" s="98"/>
      <c r="D21" s="117" t="s">
        <v>227</v>
      </c>
      <c r="E21" s="222" t="s">
        <v>299</v>
      </c>
      <c r="F21" s="247" t="s">
        <v>188</v>
      </c>
      <c r="G21" s="222" t="s">
        <v>188</v>
      </c>
      <c r="H21" s="222" t="s">
        <v>145</v>
      </c>
      <c r="I21" s="222" t="s">
        <v>299</v>
      </c>
      <c r="J21" s="222"/>
      <c r="K21" s="222"/>
      <c r="L21" s="100"/>
      <c r="M21" s="107"/>
      <c r="N21" s="1147" t="s">
        <v>299</v>
      </c>
      <c r="O21" s="1148"/>
      <c r="P21" s="1149"/>
      <c r="Q21" s="107"/>
      <c r="R21" s="107"/>
      <c r="S21" s="125"/>
    </row>
    <row r="22" spans="1:19" ht="15.75" x14ac:dyDescent="0.25">
      <c r="A22" s="1154"/>
      <c r="B22" s="99"/>
      <c r="C22" s="116"/>
      <c r="D22" s="117" t="s">
        <v>228</v>
      </c>
      <c r="E22" s="222" t="s">
        <v>299</v>
      </c>
      <c r="F22" s="247" t="s">
        <v>188</v>
      </c>
      <c r="G22" s="222" t="s">
        <v>188</v>
      </c>
      <c r="H22" s="247" t="s">
        <v>188</v>
      </c>
      <c r="I22" s="222" t="s">
        <v>299</v>
      </c>
      <c r="J22" s="222"/>
      <c r="K22" s="222"/>
      <c r="L22" s="100"/>
      <c r="M22" s="107"/>
      <c r="N22" s="1147" t="s">
        <v>299</v>
      </c>
      <c r="O22" s="1148"/>
      <c r="P22" s="1149"/>
      <c r="Q22" s="107"/>
      <c r="R22" s="107"/>
      <c r="S22" s="125"/>
    </row>
    <row r="23" spans="1:19" ht="15" x14ac:dyDescent="0.2">
      <c r="A23" s="1154"/>
      <c r="B23" s="99"/>
      <c r="C23" s="116"/>
      <c r="D23" s="117" t="s">
        <v>229</v>
      </c>
      <c r="E23" s="222" t="s">
        <v>299</v>
      </c>
      <c r="F23" s="222" t="s">
        <v>145</v>
      </c>
      <c r="G23" s="222" t="s">
        <v>188</v>
      </c>
      <c r="H23" s="222" t="s">
        <v>145</v>
      </c>
      <c r="I23" s="222" t="s">
        <v>299</v>
      </c>
      <c r="J23" s="222"/>
      <c r="K23" s="222"/>
      <c r="L23" s="100"/>
      <c r="M23" s="107"/>
      <c r="N23" s="1147" t="s">
        <v>299</v>
      </c>
      <c r="O23" s="1148"/>
      <c r="P23" s="1149"/>
      <c r="Q23" s="107"/>
      <c r="R23" s="107"/>
      <c r="S23" s="125"/>
    </row>
    <row r="24" spans="1:19" ht="15" x14ac:dyDescent="0.2">
      <c r="A24" s="1155"/>
      <c r="B24" s="118"/>
      <c r="C24" s="119"/>
      <c r="D24" s="120" t="s">
        <v>224</v>
      </c>
      <c r="E24" s="230" t="s">
        <v>299</v>
      </c>
      <c r="F24" s="224" t="s">
        <v>145</v>
      </c>
      <c r="G24" s="224" t="s">
        <v>145</v>
      </c>
      <c r="H24" s="224" t="s">
        <v>145</v>
      </c>
      <c r="I24" s="224" t="s">
        <v>299</v>
      </c>
      <c r="J24" s="120"/>
      <c r="K24" s="120"/>
      <c r="L24" s="100"/>
      <c r="M24" s="120"/>
      <c r="N24" s="1150" t="s">
        <v>299</v>
      </c>
      <c r="O24" s="1151"/>
      <c r="P24" s="1152"/>
      <c r="Q24" s="120"/>
      <c r="R24" s="120"/>
      <c r="S24" s="105"/>
    </row>
    <row r="25" spans="1:19" ht="15.75" customHeight="1" x14ac:dyDescent="0.25">
      <c r="A25" s="1153" t="s">
        <v>230</v>
      </c>
      <c r="B25" s="121" t="s">
        <v>231</v>
      </c>
      <c r="C25" s="122" t="s">
        <v>311</v>
      </c>
      <c r="D25" s="117"/>
      <c r="E25" s="226"/>
      <c r="F25" s="226" t="s">
        <v>188</v>
      </c>
      <c r="G25" s="226" t="s">
        <v>145</v>
      </c>
      <c r="H25" s="226"/>
      <c r="I25" s="250" t="s">
        <v>241</v>
      </c>
      <c r="J25" s="226"/>
      <c r="K25" s="226"/>
      <c r="L25" s="100"/>
      <c r="M25" s="220"/>
      <c r="N25" s="1156" t="s">
        <v>188</v>
      </c>
      <c r="O25" s="1157"/>
      <c r="P25" s="1158"/>
      <c r="Q25" s="220"/>
      <c r="R25" s="220"/>
      <c r="S25" s="122"/>
    </row>
    <row r="26" spans="1:19" ht="15.75" x14ac:dyDescent="0.25">
      <c r="A26" s="1154"/>
      <c r="B26" s="115" t="s">
        <v>233</v>
      </c>
      <c r="C26" s="123"/>
      <c r="D26" s="99"/>
      <c r="E26" s="222"/>
      <c r="F26" s="222"/>
      <c r="G26" s="222"/>
      <c r="H26" s="222"/>
      <c r="I26" s="222"/>
      <c r="J26" s="222"/>
      <c r="K26" s="222"/>
      <c r="L26" s="100"/>
      <c r="M26" s="107"/>
      <c r="N26" s="97"/>
      <c r="O26" s="95"/>
      <c r="P26" s="221"/>
      <c r="Q26" s="107"/>
      <c r="R26" s="107"/>
      <c r="S26" s="125"/>
    </row>
    <row r="27" spans="1:19" ht="15" x14ac:dyDescent="0.2">
      <c r="A27" s="1154"/>
      <c r="B27" s="107"/>
      <c r="C27" s="124" t="s">
        <v>234</v>
      </c>
      <c r="D27" s="99"/>
      <c r="E27" s="222"/>
      <c r="F27" s="222"/>
      <c r="G27" s="222"/>
      <c r="H27" s="222"/>
      <c r="I27" s="222"/>
      <c r="J27" s="222"/>
      <c r="K27" s="222"/>
      <c r="L27" s="100"/>
      <c r="M27" s="107"/>
      <c r="N27" s="97"/>
      <c r="O27" s="95"/>
      <c r="P27" s="221"/>
      <c r="Q27" s="107"/>
      <c r="R27" s="107"/>
      <c r="S27" s="125"/>
    </row>
    <row r="28" spans="1:19" ht="15" x14ac:dyDescent="0.25">
      <c r="A28" s="1154"/>
      <c r="B28" s="107"/>
      <c r="C28" s="124"/>
      <c r="D28" s="107" t="s">
        <v>221</v>
      </c>
      <c r="E28" s="222"/>
      <c r="F28" s="222"/>
      <c r="G28" s="222" t="s">
        <v>299</v>
      </c>
      <c r="H28" s="222"/>
      <c r="I28" s="247" t="s">
        <v>188</v>
      </c>
      <c r="J28" s="222"/>
      <c r="K28" s="222"/>
      <c r="L28" s="100"/>
      <c r="M28" s="107"/>
      <c r="N28" s="1147" t="s">
        <v>188</v>
      </c>
      <c r="O28" s="1148"/>
      <c r="P28" s="1149"/>
      <c r="Q28" s="107"/>
      <c r="R28" s="107"/>
      <c r="S28" s="125"/>
    </row>
    <row r="29" spans="1:19" ht="15" x14ac:dyDescent="0.25">
      <c r="A29" s="1154"/>
      <c r="B29" s="107"/>
      <c r="C29" s="125"/>
      <c r="D29" s="117" t="s">
        <v>222</v>
      </c>
      <c r="E29" s="222"/>
      <c r="F29" s="222" t="s">
        <v>188</v>
      </c>
      <c r="G29" s="222" t="s">
        <v>299</v>
      </c>
      <c r="H29" s="222"/>
      <c r="I29" s="247" t="s">
        <v>188</v>
      </c>
      <c r="J29" s="222"/>
      <c r="K29" s="222"/>
      <c r="L29" s="100"/>
      <c r="M29" s="107"/>
      <c r="N29" s="1147" t="s">
        <v>188</v>
      </c>
      <c r="O29" s="1148"/>
      <c r="P29" s="1149"/>
      <c r="Q29" s="107"/>
      <c r="R29" s="107"/>
      <c r="S29" s="125"/>
    </row>
    <row r="30" spans="1:19" x14ac:dyDescent="0.2">
      <c r="A30" s="1154"/>
      <c r="B30" s="107"/>
      <c r="C30" s="125"/>
      <c r="D30" s="117" t="s">
        <v>223</v>
      </c>
      <c r="E30" s="222"/>
      <c r="F30" s="222"/>
      <c r="G30" s="222" t="s">
        <v>299</v>
      </c>
      <c r="H30" s="222"/>
      <c r="I30" s="222"/>
      <c r="J30" s="222"/>
      <c r="K30" s="222"/>
      <c r="L30" s="100"/>
      <c r="M30" s="107"/>
      <c r="N30" s="1147"/>
      <c r="O30" s="1148"/>
      <c r="P30" s="1149"/>
      <c r="Q30" s="107"/>
      <c r="R30" s="107"/>
      <c r="S30" s="125"/>
    </row>
    <row r="31" spans="1:19" x14ac:dyDescent="0.2">
      <c r="A31" s="1154"/>
      <c r="B31" s="107"/>
      <c r="C31" s="125"/>
      <c r="D31" s="117" t="s">
        <v>224</v>
      </c>
      <c r="E31" s="222"/>
      <c r="F31" s="222"/>
      <c r="G31" s="222" t="s">
        <v>299</v>
      </c>
      <c r="H31" s="222"/>
      <c r="I31" s="222"/>
      <c r="J31" s="222"/>
      <c r="K31" s="222"/>
      <c r="L31" s="100"/>
      <c r="M31" s="107"/>
      <c r="N31" s="1147"/>
      <c r="O31" s="1148"/>
      <c r="P31" s="1149"/>
      <c r="Q31" s="107"/>
      <c r="R31" s="107"/>
      <c r="S31" s="125"/>
    </row>
    <row r="32" spans="1:19" ht="15" x14ac:dyDescent="0.2">
      <c r="A32" s="1154"/>
      <c r="B32" s="107"/>
      <c r="C32" s="124" t="s">
        <v>225</v>
      </c>
      <c r="D32" s="99"/>
      <c r="E32" s="222"/>
      <c r="F32" s="222"/>
      <c r="G32" s="222"/>
      <c r="H32" s="222"/>
      <c r="I32" s="222"/>
      <c r="J32" s="222"/>
      <c r="K32" s="222"/>
      <c r="L32" s="100"/>
      <c r="M32" s="107"/>
      <c r="N32" s="97"/>
      <c r="O32" s="95"/>
      <c r="P32" s="221"/>
      <c r="Q32" s="107"/>
      <c r="R32" s="107"/>
      <c r="S32" s="125"/>
    </row>
    <row r="33" spans="1:19" ht="15.75" customHeight="1" x14ac:dyDescent="0.2">
      <c r="A33" s="1154"/>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x14ac:dyDescent="0.2">
      <c r="A34" s="1154"/>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x14ac:dyDescent="0.2">
      <c r="A35" s="1154"/>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x14ac:dyDescent="0.2">
      <c r="A36" s="1154"/>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x14ac:dyDescent="0.2">
      <c r="A37" s="1155"/>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x14ac:dyDescent="0.2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x14ac:dyDescent="0.2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x14ac:dyDescent="0.2">
      <c r="A40" s="133"/>
      <c r="E40" s="93" t="s">
        <v>301</v>
      </c>
      <c r="L40" s="100"/>
    </row>
    <row r="41" spans="1:19" x14ac:dyDescent="0.2">
      <c r="A41" s="134"/>
      <c r="B41" s="100"/>
      <c r="F41" s="93" t="s">
        <v>302</v>
      </c>
      <c r="L41" s="100"/>
    </row>
    <row r="42" spans="1:19" x14ac:dyDescent="0.2">
      <c r="A42" s="101" t="s">
        <v>239</v>
      </c>
      <c r="B42" s="100"/>
      <c r="C42" s="100"/>
      <c r="F42" s="135"/>
      <c r="L42" s="100"/>
    </row>
    <row r="43" spans="1:19" ht="15" x14ac:dyDescent="0.2">
      <c r="A43" s="136" t="s">
        <v>188</v>
      </c>
      <c r="B43" s="100" t="s">
        <v>240</v>
      </c>
      <c r="C43" s="100"/>
      <c r="G43" s="93" t="s">
        <v>303</v>
      </c>
      <c r="L43" s="100"/>
    </row>
    <row r="44" spans="1:19" ht="15" x14ac:dyDescent="0.2">
      <c r="A44" s="136" t="s">
        <v>241</v>
      </c>
      <c r="B44" s="100" t="s">
        <v>242</v>
      </c>
      <c r="C44" s="100"/>
      <c r="D44" s="100"/>
      <c r="G44" s="93" t="s">
        <v>304</v>
      </c>
      <c r="L44" s="100"/>
    </row>
    <row r="45" spans="1:19" ht="15" x14ac:dyDescent="0.2">
      <c r="A45" s="136" t="s">
        <v>145</v>
      </c>
      <c r="B45" s="137" t="s">
        <v>243</v>
      </c>
      <c r="C45" s="137"/>
      <c r="D45" s="100"/>
      <c r="I45" s="135"/>
      <c r="L45" s="100"/>
    </row>
    <row r="46" spans="1:19" x14ac:dyDescent="0.2">
      <c r="A46" s="100"/>
      <c r="B46" s="138"/>
      <c r="C46" s="139"/>
      <c r="D46" s="100"/>
      <c r="I46" s="93" t="s">
        <v>305</v>
      </c>
      <c r="L46" s="100"/>
    </row>
    <row r="47" spans="1:19" x14ac:dyDescent="0.2">
      <c r="A47" s="100"/>
      <c r="B47" s="138"/>
      <c r="C47" s="138"/>
      <c r="D47" s="100"/>
      <c r="K47" s="93" t="s">
        <v>306</v>
      </c>
    </row>
    <row r="48" spans="1:19" x14ac:dyDescent="0.2">
      <c r="B48" s="138"/>
      <c r="C48" s="138"/>
      <c r="D48" s="100"/>
      <c r="K48" s="93" t="s">
        <v>307</v>
      </c>
    </row>
    <row r="49" spans="1:14" x14ac:dyDescent="0.2">
      <c r="A49" s="100"/>
      <c r="B49" s="138"/>
      <c r="C49" s="138"/>
      <c r="D49" s="100"/>
    </row>
    <row r="50" spans="1:14" x14ac:dyDescent="0.2">
      <c r="A50" s="100"/>
      <c r="B50" s="138"/>
      <c r="C50" s="138"/>
      <c r="D50" s="100"/>
      <c r="N50" s="93" t="s">
        <v>308</v>
      </c>
    </row>
    <row r="51" spans="1:14" x14ac:dyDescent="0.2">
      <c r="A51" s="100"/>
      <c r="B51" s="138"/>
      <c r="C51" s="138"/>
      <c r="D51" s="100"/>
    </row>
    <row r="52" spans="1:14" x14ac:dyDescent="0.2">
      <c r="A52" s="100"/>
      <c r="B52" s="138"/>
      <c r="C52" s="138"/>
      <c r="D52" s="100"/>
    </row>
    <row r="53" spans="1:14" ht="15" x14ac:dyDescent="0.2">
      <c r="A53" s="140"/>
      <c r="B53" s="138"/>
      <c r="C53" s="138"/>
      <c r="D53" s="100"/>
    </row>
    <row r="54" spans="1:14" ht="15" x14ac:dyDescent="0.2">
      <c r="A54" s="140"/>
      <c r="B54" s="100"/>
      <c r="C54" s="100"/>
      <c r="D54" s="100"/>
    </row>
    <row r="55" spans="1:14" x14ac:dyDescent="0.2">
      <c r="B55" s="100"/>
      <c r="C55" s="100"/>
      <c r="D55" s="100"/>
    </row>
    <row r="56" spans="1:14" x14ac:dyDescent="0.2">
      <c r="B56" s="101"/>
      <c r="C56" s="101"/>
      <c r="D56" s="100"/>
    </row>
    <row r="57" spans="1:14" x14ac:dyDescent="0.2">
      <c r="B57" s="138"/>
      <c r="C57" s="138"/>
      <c r="D57" s="100"/>
    </row>
    <row r="58" spans="1:14" x14ac:dyDescent="0.2">
      <c r="B58" s="138"/>
      <c r="C58" s="138"/>
      <c r="D58" s="100"/>
    </row>
    <row r="59" spans="1:14" x14ac:dyDescent="0.2">
      <c r="B59" s="138"/>
      <c r="C59" s="138"/>
      <c r="D59" s="100"/>
    </row>
    <row r="60" spans="1:14" x14ac:dyDescent="0.2">
      <c r="B60" s="100"/>
      <c r="C60" s="100"/>
      <c r="D60" s="100"/>
    </row>
    <row r="61" spans="1:14" x14ac:dyDescent="0.2">
      <c r="B61" s="100"/>
      <c r="C61" s="100"/>
      <c r="D61" s="100"/>
    </row>
    <row r="62" spans="1:14" x14ac:dyDescent="0.2">
      <c r="B62" s="100"/>
      <c r="C62" s="100"/>
      <c r="D62" s="100"/>
    </row>
    <row r="63" spans="1:14" x14ac:dyDescent="0.2">
      <c r="B63" s="100"/>
      <c r="C63" s="100"/>
      <c r="D63" s="100"/>
    </row>
  </sheetData>
  <mergeCells count="26">
    <mergeCell ref="N16:P16"/>
    <mergeCell ref="N17:P17"/>
    <mergeCell ref="N19:P19"/>
    <mergeCell ref="N20:P20"/>
    <mergeCell ref="A2:D2"/>
    <mergeCell ref="N2:P2"/>
    <mergeCell ref="A3:A7"/>
    <mergeCell ref="N3:P3"/>
    <mergeCell ref="N5:P5"/>
    <mergeCell ref="N7:P7"/>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s>
  <conditionalFormatting sqref="E12:E22 E25:K38 E23:K23 F24:H24 E10 F8:K8 F10:K22 E7:K7 E5:K5">
    <cfRule type="cellIs" dxfId="30" priority="13" operator="equal">
      <formula>"x"</formula>
    </cfRule>
  </conditionalFormatting>
  <conditionalFormatting sqref="Q1:S49 O1:P8 O12:P13 O18:P18 O33:P49 O20:P24 O26:P27 B1:N49 A1:A3 A8 A25:A49">
    <cfRule type="cellIs" dxfId="29" priority="9" operator="equal">
      <formula>"_"</formula>
    </cfRule>
    <cfRule type="cellIs" dxfId="28" priority="10" operator="equal">
      <formula>"-"</formula>
    </cfRule>
    <cfRule type="cellIs" dxfId="27" priority="11" operator="equal">
      <formula>"w"</formula>
    </cfRule>
    <cfRule type="cellIs" dxfId="26" priority="12" operator="equal">
      <formula>"X"</formula>
    </cfRule>
  </conditionalFormatting>
  <conditionalFormatting sqref="Q2:S2 M2:N2">
    <cfRule type="cellIs" dxfId="25" priority="8" operator="equal">
      <formula>"_"</formula>
    </cfRule>
  </conditionalFormatting>
  <conditionalFormatting sqref="Q2:S2 M2:N2">
    <cfRule type="cellIs" dxfId="24" priority="7" operator="equal">
      <formula>"-"</formula>
    </cfRule>
  </conditionalFormatting>
  <conditionalFormatting sqref="Q2:S2 M2:N2">
    <cfRule type="cellIs" dxfId="23" priority="5" operator="equal">
      <formula>"w"</formula>
    </cfRule>
    <cfRule type="cellIs" dxfId="22" priority="6" operator="equal">
      <formula>"X"</formula>
    </cfRule>
  </conditionalFormatting>
  <conditionalFormatting sqref="M1">
    <cfRule type="cellIs" dxfId="21" priority="2" operator="equal">
      <formula>"-"</formula>
    </cfRule>
    <cfRule type="cellIs" dxfId="20" priority="3" operator="equal">
      <formula>"w"</formula>
    </cfRule>
    <cfRule type="cellIs" dxfId="19" priority="4" operator="equal">
      <formula>"X"</formula>
    </cfRule>
  </conditionalFormatting>
  <conditionalFormatting sqref="M1">
    <cfRule type="cellIs" dxfId="18"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EJ25"/>
  <sheetViews>
    <sheetView workbookViewId="0">
      <selection activeCell="D15" sqref="D15"/>
    </sheetView>
  </sheetViews>
  <sheetFormatPr defaultRowHeight="15" x14ac:dyDescent="0.2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x14ac:dyDescent="0.3">
      <c r="A1" s="1140" t="s">
        <v>0</v>
      </c>
      <c r="B1" s="1141"/>
      <c r="C1" s="1141"/>
      <c r="D1" s="1141"/>
      <c r="E1" s="1141"/>
      <c r="F1" s="1141"/>
      <c r="G1" s="1141"/>
      <c r="H1" s="1141"/>
      <c r="I1" s="1142"/>
      <c r="J1" s="1166" t="s">
        <v>1</v>
      </c>
      <c r="K1" s="1167"/>
      <c r="L1" s="1167"/>
      <c r="M1" s="1167"/>
      <c r="N1" s="1167"/>
      <c r="O1" s="1167"/>
      <c r="P1" s="1167"/>
      <c r="Q1" s="1167"/>
      <c r="R1" s="1167"/>
      <c r="S1" s="1167"/>
      <c r="T1" s="1167"/>
      <c r="U1" s="1167"/>
      <c r="V1" s="1167"/>
      <c r="W1" s="1167"/>
      <c r="X1" s="1167"/>
      <c r="Y1" s="1167"/>
      <c r="Z1" s="1167"/>
      <c r="AA1" s="1167"/>
      <c r="AB1" s="1167"/>
      <c r="AC1" s="1167"/>
      <c r="AD1" s="1167"/>
      <c r="AE1" s="1167"/>
      <c r="AF1" s="1167"/>
      <c r="AG1" s="1167"/>
      <c r="AH1" s="1167"/>
      <c r="AI1" s="1167"/>
      <c r="AJ1" s="1167"/>
      <c r="AK1" s="1167"/>
      <c r="AL1" s="1167"/>
      <c r="AM1" s="1167"/>
      <c r="AN1" s="1167"/>
      <c r="AO1" s="1167"/>
      <c r="AP1" s="1167"/>
      <c r="AQ1" s="1167"/>
      <c r="AR1" s="1167"/>
      <c r="AS1" s="1167"/>
      <c r="AT1" s="1167"/>
      <c r="AU1" s="1167"/>
      <c r="AV1" s="1167"/>
      <c r="AW1" s="1167"/>
      <c r="AX1" s="1167"/>
      <c r="AY1" s="1167"/>
      <c r="AZ1" s="1167"/>
      <c r="BA1" s="1167"/>
      <c r="BB1" s="1167"/>
      <c r="BC1" s="1167"/>
      <c r="BD1" s="1167"/>
      <c r="BE1" s="1167"/>
      <c r="BF1" s="1167"/>
      <c r="BG1" s="1167"/>
      <c r="BH1" s="1167"/>
      <c r="BI1" s="1167"/>
      <c r="BJ1" s="1167"/>
      <c r="BK1" s="1167"/>
      <c r="BL1" s="1167"/>
      <c r="BM1" s="1167"/>
      <c r="BN1" s="1167"/>
      <c r="BO1" s="1167"/>
      <c r="BP1" s="1167"/>
      <c r="BQ1" s="1167"/>
      <c r="BR1" s="1167"/>
      <c r="BS1" s="1167"/>
      <c r="BT1" s="1167"/>
      <c r="BU1" s="1167"/>
      <c r="BV1" s="1167"/>
      <c r="BW1" s="1167"/>
      <c r="BX1" s="1167"/>
      <c r="BY1" s="1167"/>
      <c r="BZ1" s="1167"/>
      <c r="CA1" s="1167"/>
      <c r="CB1" s="1167"/>
      <c r="CC1" s="1167"/>
      <c r="CD1" s="1167"/>
      <c r="CE1" s="1167"/>
      <c r="CF1" s="1167"/>
      <c r="CG1" s="1167"/>
      <c r="CH1" s="1167"/>
      <c r="CI1" s="1167"/>
      <c r="CJ1" s="1167"/>
      <c r="CK1" s="1167"/>
      <c r="CL1" s="1167"/>
      <c r="CM1" s="1167"/>
      <c r="CN1" s="1167"/>
      <c r="CO1" s="1167"/>
      <c r="CP1" s="1167"/>
      <c r="CQ1" s="1167"/>
      <c r="CR1" s="1167"/>
      <c r="CS1" s="1167"/>
      <c r="CT1" s="1167"/>
      <c r="CU1" s="1167"/>
      <c r="CV1" s="1167"/>
      <c r="CW1" s="1167"/>
      <c r="CX1" s="1167"/>
      <c r="CY1" s="1167"/>
      <c r="CZ1" s="1167"/>
      <c r="DA1" s="1167"/>
      <c r="DB1" s="1167"/>
      <c r="DC1" s="1167"/>
      <c r="DD1" s="1167"/>
      <c r="DE1" s="1167"/>
      <c r="DF1" s="1167"/>
      <c r="DG1" s="1167"/>
      <c r="DH1" s="1167"/>
      <c r="DI1" s="1167"/>
      <c r="DJ1" s="1167"/>
      <c r="DK1" s="1167"/>
      <c r="DL1" s="1167"/>
      <c r="DM1" s="1168"/>
      <c r="DN1" s="1134" t="s">
        <v>2</v>
      </c>
      <c r="DO1" s="1135"/>
      <c r="DP1" s="1135"/>
      <c r="DQ1" s="1136"/>
      <c r="DR1" s="1136"/>
      <c r="DS1" s="1136"/>
      <c r="DT1" s="1136"/>
      <c r="DU1" s="1136"/>
      <c r="DV1" s="1135"/>
      <c r="DW1" s="1135"/>
      <c r="DX1" s="1135"/>
      <c r="DY1" s="1135"/>
      <c r="DZ1" s="1135"/>
      <c r="EA1" s="1135"/>
      <c r="EB1" s="1135"/>
      <c r="EC1" s="1135"/>
      <c r="ED1" s="1135"/>
      <c r="EE1" s="1135"/>
      <c r="EF1" s="1135"/>
      <c r="EG1" s="1135"/>
      <c r="EH1" s="1135"/>
      <c r="EI1" s="1137"/>
      <c r="EJ1" s="1"/>
    </row>
    <row r="2" spans="1:140" ht="31.5" x14ac:dyDescent="0.25">
      <c r="A2" s="1121" t="s">
        <v>3</v>
      </c>
      <c r="B2" s="1122"/>
      <c r="C2" s="1122"/>
      <c r="D2" s="1122"/>
      <c r="E2" s="1122"/>
      <c r="F2" s="1122"/>
      <c r="G2" s="1143"/>
      <c r="H2" s="1121" t="s">
        <v>4</v>
      </c>
      <c r="I2" s="1123"/>
      <c r="J2" s="1121" t="s">
        <v>5</v>
      </c>
      <c r="K2" s="1123"/>
      <c r="L2" s="1121" t="s">
        <v>6</v>
      </c>
      <c r="M2" s="1122"/>
      <c r="N2" s="1122"/>
      <c r="O2" s="1122"/>
      <c r="P2" s="1122"/>
      <c r="Q2" s="1122"/>
      <c r="R2" s="1122"/>
      <c r="S2" s="1122"/>
      <c r="T2" s="1122"/>
      <c r="U2" s="1122"/>
      <c r="V2" s="1123"/>
      <c r="W2" s="1127" t="s">
        <v>7</v>
      </c>
      <c r="X2" s="1129"/>
      <c r="Y2" s="1129"/>
      <c r="Z2" s="1129"/>
      <c r="AA2" s="1129"/>
      <c r="AB2" s="1129"/>
      <c r="AC2" s="1129"/>
      <c r="AD2" s="1129"/>
      <c r="AE2" s="1129"/>
      <c r="AF2" s="1129"/>
      <c r="AG2" s="1129"/>
      <c r="AH2" s="1129"/>
      <c r="AI2" s="1129"/>
      <c r="AJ2" s="1129"/>
      <c r="AK2" s="1129"/>
      <c r="AL2" s="1129"/>
      <c r="AM2" s="1129"/>
      <c r="AN2" s="1129"/>
      <c r="AO2" s="1130"/>
      <c r="AP2" s="1127" t="s">
        <v>8</v>
      </c>
      <c r="AQ2" s="1128"/>
      <c r="AR2" s="1129"/>
      <c r="AS2" s="1129"/>
      <c r="AT2" s="1129"/>
      <c r="AU2" s="1129"/>
      <c r="AV2" s="1129"/>
      <c r="AW2" s="1129"/>
      <c r="AX2" s="1129"/>
      <c r="AY2" s="1129"/>
      <c r="AZ2" s="1129"/>
      <c r="BA2" s="1129"/>
      <c r="BB2" s="1130"/>
      <c r="BC2" s="1127" t="s">
        <v>9</v>
      </c>
      <c r="BD2" s="1129"/>
      <c r="BE2" s="1129"/>
      <c r="BF2" s="1129"/>
      <c r="BG2" s="1129"/>
      <c r="BH2" s="1129"/>
      <c r="BI2" s="1129"/>
      <c r="BJ2" s="1129"/>
      <c r="BK2" s="1129"/>
      <c r="BL2" s="1130"/>
      <c r="BM2" s="1127" t="s">
        <v>10</v>
      </c>
      <c r="BN2" s="1129"/>
      <c r="BO2" s="1129"/>
      <c r="BP2" s="1129"/>
      <c r="BQ2" s="1129"/>
      <c r="BR2" s="1129"/>
      <c r="BS2" s="1129"/>
      <c r="BT2" s="1129"/>
      <c r="BU2" s="1129"/>
      <c r="BV2" s="1129"/>
      <c r="BW2" s="1129"/>
      <c r="BX2" s="1129"/>
      <c r="BY2" s="1129"/>
      <c r="BZ2" s="1129"/>
      <c r="CA2" s="1129"/>
      <c r="CB2" s="1129"/>
      <c r="CC2" s="1129"/>
      <c r="CD2" s="1129"/>
      <c r="CE2" s="1129"/>
      <c r="CF2" s="1129"/>
      <c r="CG2" s="1129"/>
      <c r="CH2" s="1129"/>
      <c r="CI2" s="1129"/>
      <c r="CJ2" s="1129"/>
      <c r="CK2" s="1129"/>
      <c r="CL2" s="1129"/>
      <c r="CM2" s="1129"/>
      <c r="CN2" s="1130"/>
      <c r="CO2" s="1127" t="s">
        <v>11</v>
      </c>
      <c r="CP2" s="1129"/>
      <c r="CQ2" s="1129"/>
      <c r="CR2" s="1129"/>
      <c r="CS2" s="1129"/>
      <c r="CT2" s="1129"/>
      <c r="CU2" s="1129"/>
      <c r="CV2" s="1129"/>
      <c r="CW2" s="1129"/>
      <c r="CX2" s="1129"/>
      <c r="CY2" s="1130"/>
      <c r="CZ2" s="1127" t="s">
        <v>12</v>
      </c>
      <c r="DA2" s="1129"/>
      <c r="DB2" s="1129"/>
      <c r="DC2" s="1129"/>
      <c r="DD2" s="1129"/>
      <c r="DE2" s="1129"/>
      <c r="DF2" s="1129"/>
      <c r="DG2" s="1129"/>
      <c r="DH2" s="1130"/>
      <c r="DI2" s="1127" t="s">
        <v>13</v>
      </c>
      <c r="DJ2" s="1129"/>
      <c r="DK2" s="1129"/>
      <c r="DL2" s="1129"/>
      <c r="DM2" s="1130"/>
      <c r="DN2" s="1127" t="s">
        <v>14</v>
      </c>
      <c r="DO2" s="1129"/>
      <c r="DP2" s="1138"/>
      <c r="DQ2" s="1121" t="s">
        <v>15</v>
      </c>
      <c r="DR2" s="1122"/>
      <c r="DS2" s="1122"/>
      <c r="DT2" s="1122"/>
      <c r="DU2" s="1123"/>
      <c r="DV2" s="1128" t="s">
        <v>16</v>
      </c>
      <c r="DW2" s="1129"/>
      <c r="DX2" s="1129"/>
      <c r="DY2" s="1129"/>
      <c r="DZ2" s="1129"/>
      <c r="EA2" s="1129"/>
      <c r="EB2" s="1129"/>
      <c r="EC2" s="1129"/>
      <c r="ED2" s="1129"/>
      <c r="EE2" s="1129"/>
      <c r="EF2" s="1129"/>
      <c r="EG2" s="1129"/>
      <c r="EH2" s="1129"/>
      <c r="EI2" s="1130"/>
      <c r="EJ2" s="2"/>
    </row>
    <row r="3" spans="1:140" x14ac:dyDescent="0.25">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x14ac:dyDescent="0.25">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x14ac:dyDescent="0.25">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x14ac:dyDescent="0.25">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x14ac:dyDescent="0.25">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IF($J7=#REF!,9,IF($J7=#REF!,10,IF($J7=#REF!,11,IFERROR(HLOOKUP([4]Resumo!$D$3,[4]Resumo!$D$3:$D$49,(ROW(7:7)-7)*3+2,FALSE),""))))</f>
        <v>#REF!</v>
      </c>
    </row>
    <row r="8" spans="1:140" x14ac:dyDescent="0.25">
      <c r="A8" s="65" t="s">
        <v>189</v>
      </c>
      <c r="B8" s="16"/>
      <c r="C8" s="15"/>
      <c r="D8" s="4"/>
      <c r="E8" s="4"/>
      <c r="F8" s="4"/>
      <c r="G8" s="5"/>
      <c r="H8" s="70"/>
      <c r="I8" s="6"/>
      <c r="J8" s="7"/>
      <c r="K8" s="50"/>
      <c r="L8" s="1165"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x14ac:dyDescent="0.25">
      <c r="A9" s="65"/>
      <c r="B9" s="16"/>
      <c r="C9" s="15"/>
      <c r="D9" s="4"/>
      <c r="E9" s="4"/>
      <c r="F9" s="4"/>
      <c r="G9" s="5"/>
      <c r="H9" s="68"/>
      <c r="I9" s="6"/>
      <c r="J9" s="7"/>
      <c r="K9" s="50"/>
      <c r="L9" s="1165"/>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x14ac:dyDescent="0.25">
      <c r="A10" s="65"/>
      <c r="B10" s="16"/>
      <c r="C10" s="15"/>
      <c r="D10" s="4"/>
      <c r="E10" s="4"/>
      <c r="F10" s="4"/>
      <c r="G10" s="5"/>
      <c r="H10" s="68"/>
      <c r="I10" s="6"/>
      <c r="J10" s="7"/>
      <c r="K10" s="50"/>
      <c r="L10" s="1165"/>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x14ac:dyDescent="0.25">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x14ac:dyDescent="0.25">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x14ac:dyDescent="0.25">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IF($J13=#REF!,9,IF($J13=#REF!,10,IF($J13=#REF!,11,IFERROR(HLOOKUP([4]Resumo!$D$3,[4]Resumo!$D$3:$D$49,(ROW(13:13)-7)*3+2,FALSE),""))))</f>
        <v>#REF!</v>
      </c>
    </row>
    <row r="14" spans="1:140" x14ac:dyDescent="0.25">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x14ac:dyDescent="0.25">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x14ac:dyDescent="0.25">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x14ac:dyDescent="0.25">
      <c r="A18" s="141" t="s">
        <v>206</v>
      </c>
    </row>
    <row r="19" spans="1:75" x14ac:dyDescent="0.25">
      <c r="A19" s="67"/>
      <c r="B19" s="41" t="s">
        <v>190</v>
      </c>
      <c r="C19" s="41"/>
      <c r="D19" s="41"/>
      <c r="BW19" t="s">
        <v>193</v>
      </c>
    </row>
    <row r="20" spans="1:75" x14ac:dyDescent="0.25">
      <c r="A20" s="42" t="s">
        <v>189</v>
      </c>
      <c r="B20" s="41" t="s">
        <v>196</v>
      </c>
      <c r="C20" s="41"/>
      <c r="D20" s="41"/>
      <c r="V20" s="91"/>
    </row>
    <row r="21" spans="1:75" x14ac:dyDescent="0.25">
      <c r="A21" s="28"/>
      <c r="B21" s="41" t="s">
        <v>191</v>
      </c>
      <c r="C21" s="41"/>
      <c r="D21" s="41"/>
    </row>
    <row r="22" spans="1:75" x14ac:dyDescent="0.25">
      <c r="A22" s="187"/>
      <c r="B22" s="41" t="s">
        <v>257</v>
      </c>
    </row>
    <row r="23" spans="1:75" x14ac:dyDescent="0.25">
      <c r="A23" s="179"/>
      <c r="B23" s="41" t="s">
        <v>248</v>
      </c>
    </row>
    <row r="24" spans="1:75" x14ac:dyDescent="0.25">
      <c r="A24" s="180" t="s">
        <v>246</v>
      </c>
    </row>
    <row r="25" spans="1:75" x14ac:dyDescent="0.25">
      <c r="A25" t="s">
        <v>247</v>
      </c>
    </row>
  </sheetData>
  <mergeCells count="18">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 ref="DI2:DM2"/>
  </mergeCells>
  <conditionalFormatting sqref="B7:C15">
    <cfRule type="containsText" dxfId="17" priority="4" operator="containsText" text="PIU">
      <formula>NOT(ISERROR(SEARCH("PIU",B7)))</formula>
    </cfRule>
  </conditionalFormatting>
  <conditionalFormatting sqref="B6:C15">
    <cfRule type="containsText" dxfId="16"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EN7"/>
  <sheetViews>
    <sheetView workbookViewId="0">
      <selection activeCell="P5" sqref="P5"/>
    </sheetView>
  </sheetViews>
  <sheetFormatPr defaultRowHeight="15" x14ac:dyDescent="0.2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x14ac:dyDescent="0.25">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x14ac:dyDescent="0.25">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x14ac:dyDescent="0.25">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x14ac:dyDescent="0.25">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x14ac:dyDescent="0.25">
      <c r="A6" t="s">
        <v>283</v>
      </c>
    </row>
    <row r="7" spans="1:144" x14ac:dyDescent="0.25">
      <c r="A7" t="s">
        <v>284</v>
      </c>
    </row>
  </sheetData>
  <conditionalFormatting sqref="C2:D2">
    <cfRule type="containsText" dxfId="15"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Hiperlinks - refugo</vt:lpstr>
      <vt:lpstr>BD!Area_de_impressao</vt:lpstr>
      <vt:lpstr>controle_hiperlinks!Area_de_impressao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Joyce Reis Ferreira da Silva</cp:lastModifiedBy>
  <dcterms:created xsi:type="dcterms:W3CDTF">2018-05-14T20:12:51Z</dcterms:created>
  <dcterms:modified xsi:type="dcterms:W3CDTF">2019-11-07T21:10:19Z</dcterms:modified>
</cp:coreProperties>
</file>