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4.xml" ContentType="application/vnd.openxmlformats-officedocument.spreadsheetml.externalLink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4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EstaPasta_de_trabalho" defaultThemeVersion="124226"/>
  <bookViews>
    <workbookView xWindow="13785" yWindow="435" windowWidth="14550" windowHeight="12375" activeTab="4"/>
  </bookViews>
  <sheets>
    <sheet name="INFOs" sheetId="3" r:id="rId1"/>
    <sheet name="BD" sheetId="15" r:id="rId2"/>
    <sheet name="documentacao" sheetId="7" r:id="rId3"/>
    <sheet name="controle hiperlinks" sheetId="17" r:id="rId4"/>
    <sheet name="hiperlinks" sheetId="12" r:id="rId5"/>
    <sheet name="SUPERADO_controle" sheetId="9" r:id="rId6"/>
    <sheet name="SUPERADO_exemplos" sheetId="1" r:id="rId7"/>
    <sheet name="SUPERADO" sheetId="6" r:id="rId8"/>
    <sheet name="Plan1" sheetId="14" r:id="rId9"/>
  </sheets>
  <externalReferences>
    <externalReference r:id="rId10"/>
    <externalReference r:id="rId11"/>
    <externalReference r:id="rId12"/>
    <externalReference r:id="rId13"/>
  </externalReferences>
  <definedNames>
    <definedName name="_xlnm._FilterDatabase" localSheetId="1" hidden="1">BD!$A$10:$EQ$111</definedName>
    <definedName name="_xlnm._FilterDatabase" localSheetId="3" hidden="1">'controle hiperlinks'!$A$5:$AC$27</definedName>
    <definedName name="_xlnm._FilterDatabase" localSheetId="2" hidden="1">documentacao!$A$3:$H$157</definedName>
    <definedName name="_xlnm._FilterDatabase" localSheetId="4" hidden="1">hiperlinks!$A$1:$J$295</definedName>
    <definedName name="_xlnm.Print_Area" localSheetId="1">BD!$A$6:$EC$25</definedName>
  </definedNames>
  <calcPr calcId="125725" concurrentCalc="0"/>
</workbook>
</file>

<file path=xl/calcChain.xml><?xml version="1.0" encoding="utf-8"?>
<calcChain xmlns="http://schemas.openxmlformats.org/spreadsheetml/2006/main">
  <c r="B122" i="12"/>
  <c r="H259"/>
  <c r="B259"/>
  <c r="H229"/>
  <c r="H254"/>
  <c r="B254"/>
  <c r="B244"/>
  <c r="B229"/>
  <c r="H208"/>
  <c r="H206"/>
  <c r="H204"/>
  <c r="B208"/>
  <c r="B206"/>
  <c r="B204"/>
  <c r="H194"/>
  <c r="B194"/>
  <c r="H139"/>
  <c r="B139"/>
  <c r="H42"/>
  <c r="B42"/>
  <c r="H7"/>
  <c r="B7"/>
  <c r="B295"/>
  <c r="H3"/>
  <c r="H4"/>
  <c r="H5"/>
  <c r="H6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3"/>
  <c r="H124"/>
  <c r="H125"/>
  <c r="H126"/>
  <c r="H127"/>
  <c r="H128"/>
  <c r="H129"/>
  <c r="H130"/>
  <c r="H131"/>
  <c r="H132"/>
  <c r="H133"/>
  <c r="H134"/>
  <c r="H135"/>
  <c r="H136"/>
  <c r="H137"/>
  <c r="H138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5"/>
  <c r="H196"/>
  <c r="H197"/>
  <c r="H198"/>
  <c r="H199"/>
  <c r="H200"/>
  <c r="H201"/>
  <c r="H202"/>
  <c r="H203"/>
  <c r="H205"/>
  <c r="H207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30"/>
  <c r="H231"/>
  <c r="H232"/>
  <c r="H233"/>
  <c r="H234"/>
  <c r="H235"/>
  <c r="H236"/>
  <c r="H237"/>
  <c r="H238"/>
  <c r="H239"/>
  <c r="H240"/>
  <c r="H241"/>
  <c r="H242"/>
  <c r="H243"/>
  <c r="H245"/>
  <c r="H246"/>
  <c r="H247"/>
  <c r="H248"/>
  <c r="H249"/>
  <c r="H250"/>
  <c r="H251"/>
  <c r="H252"/>
  <c r="H253"/>
  <c r="H255"/>
  <c r="H256"/>
  <c r="H257"/>
  <c r="H258"/>
  <c r="H260"/>
  <c r="H261"/>
  <c r="H262"/>
  <c r="H263"/>
  <c r="H264"/>
  <c r="H265"/>
  <c r="H266"/>
  <c r="H267"/>
  <c r="H268"/>
  <c r="H269"/>
  <c r="H270"/>
  <c r="H271"/>
  <c r="H272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"/>
  <c r="B3"/>
  <c r="B4"/>
  <c r="B5"/>
  <c r="B6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3"/>
  <c r="B124"/>
  <c r="B125"/>
  <c r="B126"/>
  <c r="B127"/>
  <c r="B128"/>
  <c r="B129"/>
  <c r="B130"/>
  <c r="B131"/>
  <c r="B132"/>
  <c r="B133"/>
  <c r="B134"/>
  <c r="B135"/>
  <c r="B136"/>
  <c r="B137"/>
  <c r="B138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5"/>
  <c r="B196"/>
  <c r="B197"/>
  <c r="B198"/>
  <c r="B199"/>
  <c r="B200"/>
  <c r="B201"/>
  <c r="B202"/>
  <c r="B203"/>
  <c r="B205"/>
  <c r="B207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30"/>
  <c r="B231"/>
  <c r="B232"/>
  <c r="B233"/>
  <c r="B234"/>
  <c r="B235"/>
  <c r="B236"/>
  <c r="B237"/>
  <c r="B238"/>
  <c r="B239"/>
  <c r="B240"/>
  <c r="B241"/>
  <c r="B242"/>
  <c r="B243"/>
  <c r="B245"/>
  <c r="B246"/>
  <c r="B247"/>
  <c r="B248"/>
  <c r="B249"/>
  <c r="B250"/>
  <c r="B251"/>
  <c r="B252"/>
  <c r="B253"/>
  <c r="B255"/>
  <c r="B256"/>
  <c r="B257"/>
  <c r="B258"/>
  <c r="B260"/>
  <c r="B261"/>
  <c r="B262"/>
  <c r="B263"/>
  <c r="B264"/>
  <c r="B265"/>
  <c r="B266"/>
  <c r="B267"/>
  <c r="B268"/>
  <c r="B269"/>
  <c r="B270"/>
  <c r="B271"/>
  <c r="B272"/>
  <c r="B273"/>
  <c r="B274"/>
  <c r="B275"/>
  <c r="B276"/>
  <c r="B277"/>
  <c r="B278"/>
  <c r="B279"/>
  <c r="B280"/>
  <c r="B281"/>
  <c r="B282"/>
  <c r="B283"/>
  <c r="B284"/>
  <c r="B285"/>
  <c r="B286"/>
  <c r="B287"/>
  <c r="B288"/>
  <c r="B289"/>
  <c r="B290"/>
  <c r="B291"/>
  <c r="B292"/>
  <c r="B293"/>
  <c r="B294"/>
  <c r="B2"/>
  <c r="J4"/>
  <c r="J5"/>
  <c r="J6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3"/>
  <c r="J124"/>
  <c r="J125"/>
  <c r="J126"/>
  <c r="J127"/>
  <c r="J128"/>
  <c r="J129"/>
  <c r="J130"/>
  <c r="J131"/>
  <c r="J132"/>
  <c r="J133"/>
  <c r="J134"/>
  <c r="J135"/>
  <c r="J136"/>
  <c r="J137"/>
  <c r="J138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J181"/>
  <c r="J182"/>
  <c r="J183"/>
  <c r="J184"/>
  <c r="J185"/>
  <c r="J186"/>
  <c r="J187"/>
  <c r="J188"/>
  <c r="J189"/>
  <c r="J190"/>
  <c r="J191"/>
  <c r="J192"/>
  <c r="J193"/>
  <c r="J195"/>
  <c r="J196"/>
  <c r="J197"/>
  <c r="J198"/>
  <c r="J199"/>
  <c r="J200"/>
  <c r="J201"/>
  <c r="J202"/>
  <c r="J203"/>
  <c r="J205"/>
  <c r="J207"/>
  <c r="J209"/>
  <c r="J210"/>
  <c r="J211"/>
  <c r="J212"/>
  <c r="J213"/>
  <c r="J214"/>
  <c r="J215"/>
  <c r="J216"/>
  <c r="J217"/>
  <c r="J218"/>
  <c r="J219"/>
  <c r="J220"/>
  <c r="J221"/>
  <c r="J222"/>
  <c r="J223"/>
  <c r="J224"/>
  <c r="J225"/>
  <c r="J226"/>
  <c r="J227"/>
  <c r="J228"/>
  <c r="J230"/>
  <c r="J231"/>
  <c r="J232"/>
  <c r="J233"/>
  <c r="J234"/>
  <c r="J235"/>
  <c r="J236"/>
  <c r="J237"/>
  <c r="J238"/>
  <c r="J239"/>
  <c r="J240"/>
  <c r="J241"/>
  <c r="J242"/>
  <c r="J243"/>
  <c r="J245"/>
  <c r="J246"/>
  <c r="J247"/>
  <c r="J248"/>
  <c r="J249"/>
  <c r="J250"/>
  <c r="J251"/>
  <c r="J252"/>
  <c r="J253"/>
  <c r="J255"/>
  <c r="J256"/>
  <c r="J257"/>
  <c r="J258"/>
  <c r="J260"/>
  <c r="J261"/>
  <c r="J262"/>
  <c r="J263"/>
  <c r="J264"/>
  <c r="J265"/>
  <c r="J266"/>
  <c r="J267"/>
  <c r="J268"/>
  <c r="J269"/>
  <c r="J270"/>
  <c r="J271"/>
  <c r="J272"/>
  <c r="J273"/>
  <c r="J274"/>
  <c r="J275"/>
  <c r="J276"/>
  <c r="J277"/>
  <c r="J278"/>
  <c r="J279"/>
  <c r="J280"/>
  <c r="J281"/>
  <c r="J282"/>
  <c r="J283"/>
  <c r="J284"/>
  <c r="J285"/>
  <c r="J286"/>
  <c r="J287"/>
  <c r="J288"/>
  <c r="J289"/>
  <c r="J290"/>
  <c r="J291"/>
  <c r="J292"/>
  <c r="J293"/>
  <c r="J294"/>
  <c r="J3"/>
  <c r="Z13" i="17"/>
  <c r="Z10"/>
  <c r="Z5"/>
  <c r="O13"/>
  <c r="P13"/>
  <c r="O10"/>
  <c r="P10"/>
  <c r="P5"/>
  <c r="O5"/>
  <c r="AD13"/>
  <c r="AD10"/>
  <c r="AD5"/>
  <c r="AC5"/>
  <c r="AB5"/>
  <c r="AA5"/>
  <c r="Y5"/>
  <c r="X5"/>
  <c r="W5"/>
  <c r="V5"/>
  <c r="U5"/>
  <c r="T5"/>
  <c r="S5"/>
  <c r="R5"/>
  <c r="Q5"/>
  <c r="N5"/>
  <c r="M5"/>
  <c r="L5"/>
  <c r="K5"/>
  <c r="J5"/>
  <c r="I5"/>
  <c r="H5"/>
  <c r="G5"/>
  <c r="F5"/>
  <c r="E5"/>
  <c r="D5"/>
  <c r="C5"/>
  <c r="B5"/>
  <c r="A5"/>
  <c r="C6"/>
  <c r="D6"/>
  <c r="E6"/>
  <c r="F6"/>
  <c r="G6"/>
  <c r="H6"/>
  <c r="I6"/>
  <c r="J6"/>
  <c r="K6"/>
  <c r="L6"/>
  <c r="M6"/>
  <c r="N6"/>
  <c r="Q6"/>
  <c r="R6"/>
  <c r="S6"/>
  <c r="T6"/>
  <c r="U6"/>
  <c r="V6"/>
  <c r="W6"/>
  <c r="X6"/>
  <c r="Y6"/>
  <c r="AA6"/>
  <c r="AB6"/>
  <c r="AC6"/>
  <c r="C7"/>
  <c r="D7"/>
  <c r="E7"/>
  <c r="F7"/>
  <c r="G7"/>
  <c r="H7"/>
  <c r="I7"/>
  <c r="J7"/>
  <c r="K7"/>
  <c r="L7"/>
  <c r="M7"/>
  <c r="N7"/>
  <c r="Q7"/>
  <c r="R7"/>
  <c r="S7"/>
  <c r="T7"/>
  <c r="U7"/>
  <c r="V7"/>
  <c r="W7"/>
  <c r="X7"/>
  <c r="Y7"/>
  <c r="AA7"/>
  <c r="AB7"/>
  <c r="AC7"/>
  <c r="C8"/>
  <c r="D8"/>
  <c r="E8"/>
  <c r="F8"/>
  <c r="G8"/>
  <c r="H8"/>
  <c r="I8"/>
  <c r="J8"/>
  <c r="K8"/>
  <c r="L8"/>
  <c r="M8"/>
  <c r="N8"/>
  <c r="Q8"/>
  <c r="R8"/>
  <c r="S8"/>
  <c r="T8"/>
  <c r="U8"/>
  <c r="V8"/>
  <c r="W8"/>
  <c r="X8"/>
  <c r="Y8"/>
  <c r="AA8"/>
  <c r="AB8"/>
  <c r="AC8"/>
  <c r="C9"/>
  <c r="D9"/>
  <c r="E9"/>
  <c r="F9"/>
  <c r="G9"/>
  <c r="H9"/>
  <c r="I9"/>
  <c r="J9"/>
  <c r="K9"/>
  <c r="L9"/>
  <c r="M9"/>
  <c r="N9"/>
  <c r="Q9"/>
  <c r="R9"/>
  <c r="S9"/>
  <c r="T9"/>
  <c r="U9"/>
  <c r="V9"/>
  <c r="W9"/>
  <c r="X9"/>
  <c r="Y9"/>
  <c r="AA9"/>
  <c r="AB9"/>
  <c r="AC9"/>
  <c r="C10"/>
  <c r="D10"/>
  <c r="E10"/>
  <c r="F10"/>
  <c r="G10"/>
  <c r="H10"/>
  <c r="I10"/>
  <c r="J10"/>
  <c r="K10"/>
  <c r="L10"/>
  <c r="M10"/>
  <c r="N10"/>
  <c r="Q10"/>
  <c r="R10"/>
  <c r="S10"/>
  <c r="T10"/>
  <c r="U10"/>
  <c r="V10"/>
  <c r="W10"/>
  <c r="X10"/>
  <c r="Y10"/>
  <c r="AA10"/>
  <c r="AB10"/>
  <c r="AC10"/>
  <c r="C11"/>
  <c r="D11"/>
  <c r="E11"/>
  <c r="F11"/>
  <c r="G11"/>
  <c r="H11"/>
  <c r="I11"/>
  <c r="J11"/>
  <c r="K11"/>
  <c r="L11"/>
  <c r="M11"/>
  <c r="N11"/>
  <c r="Q11"/>
  <c r="R11"/>
  <c r="S11"/>
  <c r="T11"/>
  <c r="U11"/>
  <c r="V11"/>
  <c r="W11"/>
  <c r="X11"/>
  <c r="Y11"/>
  <c r="AA11"/>
  <c r="AB11"/>
  <c r="AC11"/>
  <c r="C12"/>
  <c r="D12"/>
  <c r="E12"/>
  <c r="F12"/>
  <c r="G12"/>
  <c r="H12"/>
  <c r="I12"/>
  <c r="J12"/>
  <c r="K12"/>
  <c r="L12"/>
  <c r="M12"/>
  <c r="N12"/>
  <c r="Q12"/>
  <c r="R12"/>
  <c r="S12"/>
  <c r="T12"/>
  <c r="U12"/>
  <c r="V12"/>
  <c r="W12"/>
  <c r="X12"/>
  <c r="Y12"/>
  <c r="AA12"/>
  <c r="AB12"/>
  <c r="AC12"/>
  <c r="C13"/>
  <c r="D13"/>
  <c r="E13"/>
  <c r="F13"/>
  <c r="G13"/>
  <c r="H13"/>
  <c r="I13"/>
  <c r="J13"/>
  <c r="K13"/>
  <c r="L13"/>
  <c r="M13"/>
  <c r="N13"/>
  <c r="Q13"/>
  <c r="R13"/>
  <c r="S13"/>
  <c r="T13"/>
  <c r="U13"/>
  <c r="V13"/>
  <c r="W13"/>
  <c r="X13"/>
  <c r="Y13"/>
  <c r="AA13"/>
  <c r="AB13"/>
  <c r="AC13"/>
  <c r="C14"/>
  <c r="D14"/>
  <c r="E14"/>
  <c r="F14"/>
  <c r="G14"/>
  <c r="H14"/>
  <c r="I14"/>
  <c r="J14"/>
  <c r="K14"/>
  <c r="L14"/>
  <c r="M14"/>
  <c r="N14"/>
  <c r="Q14"/>
  <c r="R14"/>
  <c r="S14"/>
  <c r="T14"/>
  <c r="U14"/>
  <c r="V14"/>
  <c r="W14"/>
  <c r="X14"/>
  <c r="Y14"/>
  <c r="AA14"/>
  <c r="AB14"/>
  <c r="AC14"/>
  <c r="C15"/>
  <c r="D15"/>
  <c r="E15"/>
  <c r="F15"/>
  <c r="G15"/>
  <c r="H15"/>
  <c r="I15"/>
  <c r="J15"/>
  <c r="K15"/>
  <c r="L15"/>
  <c r="M15"/>
  <c r="N15"/>
  <c r="Q15"/>
  <c r="R15"/>
  <c r="S15"/>
  <c r="T15"/>
  <c r="U15"/>
  <c r="V15"/>
  <c r="W15"/>
  <c r="X15"/>
  <c r="Y15"/>
  <c r="AA15"/>
  <c r="AB15"/>
  <c r="AC15"/>
  <c r="C16"/>
  <c r="D16"/>
  <c r="E16"/>
  <c r="F16"/>
  <c r="G16"/>
  <c r="H16"/>
  <c r="I16"/>
  <c r="J16"/>
  <c r="K16"/>
  <c r="L16"/>
  <c r="M16"/>
  <c r="N16"/>
  <c r="Q16"/>
  <c r="R16"/>
  <c r="S16"/>
  <c r="T16"/>
  <c r="U16"/>
  <c r="V16"/>
  <c r="W16"/>
  <c r="X16"/>
  <c r="Y16"/>
  <c r="AA16"/>
  <c r="AB16"/>
  <c r="AC16"/>
  <c r="C17"/>
  <c r="D17"/>
  <c r="E17"/>
  <c r="F17"/>
  <c r="G17"/>
  <c r="H17"/>
  <c r="I17"/>
  <c r="J17"/>
  <c r="K17"/>
  <c r="L17"/>
  <c r="M17"/>
  <c r="N17"/>
  <c r="Q17"/>
  <c r="R17"/>
  <c r="S17"/>
  <c r="T17"/>
  <c r="U17"/>
  <c r="V17"/>
  <c r="W17"/>
  <c r="X17"/>
  <c r="Y17"/>
  <c r="AA17"/>
  <c r="AB17"/>
  <c r="AC17"/>
  <c r="C18"/>
  <c r="D18"/>
  <c r="E18"/>
  <c r="F18"/>
  <c r="G18"/>
  <c r="H18"/>
  <c r="I18"/>
  <c r="J18"/>
  <c r="K18"/>
  <c r="L18"/>
  <c r="M18"/>
  <c r="N18"/>
  <c r="Q18"/>
  <c r="R18"/>
  <c r="S18"/>
  <c r="T18"/>
  <c r="U18"/>
  <c r="V18"/>
  <c r="W18"/>
  <c r="X18"/>
  <c r="Y18"/>
  <c r="AA18"/>
  <c r="AB18"/>
  <c r="AC18"/>
  <c r="C19"/>
  <c r="D19"/>
  <c r="E19"/>
  <c r="F19"/>
  <c r="G19"/>
  <c r="H19"/>
  <c r="I19"/>
  <c r="J19"/>
  <c r="K19"/>
  <c r="L19"/>
  <c r="M19"/>
  <c r="N19"/>
  <c r="Q19"/>
  <c r="R19"/>
  <c r="S19"/>
  <c r="T19"/>
  <c r="U19"/>
  <c r="V19"/>
  <c r="W19"/>
  <c r="X19"/>
  <c r="Y19"/>
  <c r="AA19"/>
  <c r="AB19"/>
  <c r="AC19"/>
  <c r="C20"/>
  <c r="D20"/>
  <c r="E20"/>
  <c r="F20"/>
  <c r="G20"/>
  <c r="H20"/>
  <c r="I20"/>
  <c r="J20"/>
  <c r="K20"/>
  <c r="L20"/>
  <c r="M20"/>
  <c r="N20"/>
  <c r="Q20"/>
  <c r="R20"/>
  <c r="S20"/>
  <c r="T20"/>
  <c r="U20"/>
  <c r="V20"/>
  <c r="W20"/>
  <c r="X20"/>
  <c r="Y20"/>
  <c r="AA20"/>
  <c r="AB20"/>
  <c r="AC20"/>
  <c r="C21"/>
  <c r="D21"/>
  <c r="E21"/>
  <c r="F21"/>
  <c r="G21"/>
  <c r="H21"/>
  <c r="I21"/>
  <c r="J21"/>
  <c r="K21"/>
  <c r="L21"/>
  <c r="M21"/>
  <c r="N21"/>
  <c r="Q21"/>
  <c r="R21"/>
  <c r="S21"/>
  <c r="T21"/>
  <c r="U21"/>
  <c r="V21"/>
  <c r="W21"/>
  <c r="X21"/>
  <c r="Y21"/>
  <c r="AA21"/>
  <c r="AB21"/>
  <c r="AC21"/>
  <c r="C22"/>
  <c r="D22"/>
  <c r="E22"/>
  <c r="F22"/>
  <c r="G22"/>
  <c r="H22"/>
  <c r="I22"/>
  <c r="J22"/>
  <c r="K22"/>
  <c r="L22"/>
  <c r="M22"/>
  <c r="N22"/>
  <c r="Q22"/>
  <c r="R22"/>
  <c r="S22"/>
  <c r="T22"/>
  <c r="U22"/>
  <c r="V22"/>
  <c r="W22"/>
  <c r="X22"/>
  <c r="Y22"/>
  <c r="AA22"/>
  <c r="AB22"/>
  <c r="AC22"/>
  <c r="C23"/>
  <c r="D23"/>
  <c r="E23"/>
  <c r="F23"/>
  <c r="G23"/>
  <c r="H23"/>
  <c r="I23"/>
  <c r="J23"/>
  <c r="K23"/>
  <c r="L23"/>
  <c r="M23"/>
  <c r="N23"/>
  <c r="Q23"/>
  <c r="R23"/>
  <c r="S23"/>
  <c r="T23"/>
  <c r="U23"/>
  <c r="V23"/>
  <c r="W23"/>
  <c r="X23"/>
  <c r="Y23"/>
  <c r="AA23"/>
  <c r="AB23"/>
  <c r="AC23"/>
  <c r="C24"/>
  <c r="D24"/>
  <c r="E24"/>
  <c r="F24"/>
  <c r="G24"/>
  <c r="H24"/>
  <c r="I24"/>
  <c r="J24"/>
  <c r="K24"/>
  <c r="L24"/>
  <c r="M24"/>
  <c r="N24"/>
  <c r="Q24"/>
  <c r="R24"/>
  <c r="S24"/>
  <c r="T24"/>
  <c r="U24"/>
  <c r="V24"/>
  <c r="W24"/>
  <c r="X24"/>
  <c r="Y24"/>
  <c r="AA24"/>
  <c r="AB24"/>
  <c r="AC24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 i="7"/>
  <c r="C5"/>
  <c r="D5"/>
  <c r="E5"/>
  <c r="F5"/>
  <c r="G5"/>
  <c r="B6"/>
  <c r="C6"/>
  <c r="D6"/>
  <c r="E6"/>
  <c r="F6"/>
  <c r="G6"/>
  <c r="B7"/>
  <c r="C7"/>
  <c r="D7"/>
  <c r="E7"/>
  <c r="F7"/>
  <c r="G7"/>
  <c r="B8"/>
  <c r="C8"/>
  <c r="D8"/>
  <c r="E8"/>
  <c r="F8"/>
  <c r="G8"/>
  <c r="B9"/>
  <c r="C9"/>
  <c r="D9"/>
  <c r="E9"/>
  <c r="F9"/>
  <c r="G9"/>
  <c r="B10"/>
  <c r="C10"/>
  <c r="D10"/>
  <c r="E10"/>
  <c r="F10"/>
  <c r="G10"/>
  <c r="B11"/>
  <c r="C11"/>
  <c r="D11"/>
  <c r="E11"/>
  <c r="F11"/>
  <c r="G11"/>
  <c r="B12"/>
  <c r="C12"/>
  <c r="D12"/>
  <c r="E12"/>
  <c r="F12"/>
  <c r="G12"/>
  <c r="B13"/>
  <c r="C13"/>
  <c r="D13"/>
  <c r="E13"/>
  <c r="F13"/>
  <c r="G13"/>
  <c r="B14"/>
  <c r="C14"/>
  <c r="D14"/>
  <c r="E14"/>
  <c r="F14"/>
  <c r="G14"/>
  <c r="B15"/>
  <c r="C15"/>
  <c r="D15"/>
  <c r="E15"/>
  <c r="F15"/>
  <c r="G15"/>
  <c r="B16"/>
  <c r="C16"/>
  <c r="D16"/>
  <c r="E16"/>
  <c r="F16"/>
  <c r="G16"/>
  <c r="B17"/>
  <c r="C17"/>
  <c r="D17"/>
  <c r="E17"/>
  <c r="F17"/>
  <c r="G17"/>
  <c r="B18"/>
  <c r="C18"/>
  <c r="D18"/>
  <c r="E18"/>
  <c r="F18"/>
  <c r="G18"/>
  <c r="B19"/>
  <c r="C19"/>
  <c r="D19"/>
  <c r="E19"/>
  <c r="F19"/>
  <c r="G19"/>
  <c r="B20"/>
  <c r="C20"/>
  <c r="D20"/>
  <c r="E20"/>
  <c r="F20"/>
  <c r="G20"/>
  <c r="B21"/>
  <c r="C21"/>
  <c r="D21"/>
  <c r="E21"/>
  <c r="F21"/>
  <c r="G21"/>
  <c r="B22"/>
  <c r="C22"/>
  <c r="D22"/>
  <c r="E22"/>
  <c r="F22"/>
  <c r="G22"/>
  <c r="B23"/>
  <c r="C23"/>
  <c r="D23"/>
  <c r="E23"/>
  <c r="F23"/>
  <c r="G23"/>
  <c r="B24"/>
  <c r="C24"/>
  <c r="D24"/>
  <c r="E24"/>
  <c r="F24"/>
  <c r="G24"/>
  <c r="B25"/>
  <c r="C25"/>
  <c r="D25"/>
  <c r="E25"/>
  <c r="F25"/>
  <c r="G25"/>
  <c r="B26"/>
  <c r="C26"/>
  <c r="D26"/>
  <c r="E26"/>
  <c r="F26"/>
  <c r="G26"/>
  <c r="B27"/>
  <c r="C27"/>
  <c r="D27"/>
  <c r="E27"/>
  <c r="F27"/>
  <c r="G27"/>
  <c r="B28"/>
  <c r="C28"/>
  <c r="D28"/>
  <c r="E28"/>
  <c r="F28"/>
  <c r="G28"/>
  <c r="B29"/>
  <c r="C29"/>
  <c r="D29"/>
  <c r="E29"/>
  <c r="F29"/>
  <c r="G29"/>
  <c r="B30"/>
  <c r="C30"/>
  <c r="D30"/>
  <c r="E30"/>
  <c r="F30"/>
  <c r="G30"/>
  <c r="B31"/>
  <c r="C31"/>
  <c r="D31"/>
  <c r="E31"/>
  <c r="F31"/>
  <c r="G31"/>
  <c r="B32"/>
  <c r="C32"/>
  <c r="D32"/>
  <c r="E32"/>
  <c r="F32"/>
  <c r="G32"/>
  <c r="B33"/>
  <c r="C33"/>
  <c r="D33"/>
  <c r="E33"/>
  <c r="F33"/>
  <c r="G33"/>
  <c r="B34"/>
  <c r="C34"/>
  <c r="D34"/>
  <c r="E34"/>
  <c r="F34"/>
  <c r="G34"/>
  <c r="B35"/>
  <c r="C35"/>
  <c r="D35"/>
  <c r="E35"/>
  <c r="F35"/>
  <c r="G35"/>
  <c r="B36"/>
  <c r="C36"/>
  <c r="D36"/>
  <c r="E36"/>
  <c r="F36"/>
  <c r="G36"/>
  <c r="B37"/>
  <c r="C37"/>
  <c r="D37"/>
  <c r="E37"/>
  <c r="F37"/>
  <c r="G37"/>
  <c r="B38"/>
  <c r="C38"/>
  <c r="D38"/>
  <c r="E38"/>
  <c r="F38"/>
  <c r="G38"/>
  <c r="B39"/>
  <c r="C39"/>
  <c r="D39"/>
  <c r="E39"/>
  <c r="F39"/>
  <c r="G39"/>
  <c r="B40"/>
  <c r="C40"/>
  <c r="D40"/>
  <c r="E40"/>
  <c r="F40"/>
  <c r="G40"/>
  <c r="B41"/>
  <c r="C41"/>
  <c r="D41"/>
  <c r="E41"/>
  <c r="F41"/>
  <c r="G41"/>
  <c r="B42"/>
  <c r="C42"/>
  <c r="D42"/>
  <c r="E42"/>
  <c r="F42"/>
  <c r="G42"/>
  <c r="B43"/>
  <c r="C43"/>
  <c r="D43"/>
  <c r="E43"/>
  <c r="F43"/>
  <c r="G43"/>
  <c r="B44"/>
  <c r="C44"/>
  <c r="D44"/>
  <c r="E44"/>
  <c r="F44"/>
  <c r="G44"/>
  <c r="B45"/>
  <c r="C45"/>
  <c r="D45"/>
  <c r="E45"/>
  <c r="F45"/>
  <c r="G45"/>
  <c r="B46"/>
  <c r="C46"/>
  <c r="D46"/>
  <c r="E46"/>
  <c r="F46"/>
  <c r="G46"/>
  <c r="B47"/>
  <c r="C47"/>
  <c r="D47"/>
  <c r="E47"/>
  <c r="F47"/>
  <c r="G47"/>
  <c r="B48"/>
  <c r="C48"/>
  <c r="D48"/>
  <c r="E48"/>
  <c r="F48"/>
  <c r="G48"/>
  <c r="B49"/>
  <c r="C49"/>
  <c r="D49"/>
  <c r="E49"/>
  <c r="F49"/>
  <c r="G49"/>
  <c r="B50"/>
  <c r="C50"/>
  <c r="D50"/>
  <c r="E50"/>
  <c r="F50"/>
  <c r="G50"/>
  <c r="B51"/>
  <c r="C51"/>
  <c r="D51"/>
  <c r="E51"/>
  <c r="F51"/>
  <c r="G51"/>
  <c r="B52"/>
  <c r="C52"/>
  <c r="D52"/>
  <c r="E52"/>
  <c r="F52"/>
  <c r="G52"/>
  <c r="B53"/>
  <c r="C53"/>
  <c r="D53"/>
  <c r="E53"/>
  <c r="F53"/>
  <c r="G53"/>
  <c r="B54"/>
  <c r="C54"/>
  <c r="D54"/>
  <c r="E54"/>
  <c r="F54"/>
  <c r="G54"/>
  <c r="B55"/>
  <c r="C55"/>
  <c r="D55"/>
  <c r="E55"/>
  <c r="F55"/>
  <c r="G55"/>
  <c r="B56"/>
  <c r="C56"/>
  <c r="D56"/>
  <c r="E56"/>
  <c r="F56"/>
  <c r="G56"/>
  <c r="B57"/>
  <c r="C57"/>
  <c r="D57"/>
  <c r="E57"/>
  <c r="F57"/>
  <c r="G57"/>
  <c r="B58"/>
  <c r="C58"/>
  <c r="D58"/>
  <c r="E58"/>
  <c r="F58"/>
  <c r="G58"/>
  <c r="B59"/>
  <c r="C59"/>
  <c r="D59"/>
  <c r="E59"/>
  <c r="F59"/>
  <c r="G59"/>
  <c r="B60"/>
  <c r="C60"/>
  <c r="D60"/>
  <c r="E60"/>
  <c r="F60"/>
  <c r="G60"/>
  <c r="B61"/>
  <c r="C61"/>
  <c r="D61"/>
  <c r="E61"/>
  <c r="F61"/>
  <c r="G61"/>
  <c r="B62"/>
  <c r="C62"/>
  <c r="D62"/>
  <c r="E62"/>
  <c r="F62"/>
  <c r="G62"/>
  <c r="B63"/>
  <c r="C63"/>
  <c r="D63"/>
  <c r="E63"/>
  <c r="F63"/>
  <c r="G63"/>
  <c r="B64"/>
  <c r="C64"/>
  <c r="D64"/>
  <c r="E64"/>
  <c r="F64"/>
  <c r="G64"/>
  <c r="B65"/>
  <c r="C65"/>
  <c r="D65"/>
  <c r="E65"/>
  <c r="F65"/>
  <c r="G65"/>
  <c r="B66"/>
  <c r="C66"/>
  <c r="D66"/>
  <c r="E66"/>
  <c r="F66"/>
  <c r="G66"/>
  <c r="B67"/>
  <c r="C67"/>
  <c r="D67"/>
  <c r="E67"/>
  <c r="F67"/>
  <c r="G67"/>
  <c r="B68"/>
  <c r="C68"/>
  <c r="D68"/>
  <c r="E68"/>
  <c r="F68"/>
  <c r="G68"/>
  <c r="B69"/>
  <c r="C69"/>
  <c r="D69"/>
  <c r="E69"/>
  <c r="F69"/>
  <c r="G69"/>
  <c r="B70"/>
  <c r="C70"/>
  <c r="D70"/>
  <c r="E70"/>
  <c r="F70"/>
  <c r="G70"/>
  <c r="B71"/>
  <c r="C71"/>
  <c r="D71"/>
  <c r="E71"/>
  <c r="F71"/>
  <c r="G71"/>
  <c r="B72"/>
  <c r="C72"/>
  <c r="D72"/>
  <c r="E72"/>
  <c r="F72"/>
  <c r="G72"/>
  <c r="B73"/>
  <c r="C73"/>
  <c r="D73"/>
  <c r="E73"/>
  <c r="F73"/>
  <c r="G73"/>
  <c r="B74"/>
  <c r="C74"/>
  <c r="D74"/>
  <c r="E74"/>
  <c r="F74"/>
  <c r="G74"/>
  <c r="B75"/>
  <c r="C75"/>
  <c r="D75"/>
  <c r="E75"/>
  <c r="F75"/>
  <c r="G75"/>
  <c r="B76"/>
  <c r="C76"/>
  <c r="D76"/>
  <c r="E76"/>
  <c r="F76"/>
  <c r="G76"/>
  <c r="B77"/>
  <c r="C77"/>
  <c r="D77"/>
  <c r="E77"/>
  <c r="F77"/>
  <c r="G77"/>
  <c r="B78"/>
  <c r="C78"/>
  <c r="D78"/>
  <c r="E78"/>
  <c r="F78"/>
  <c r="G78"/>
  <c r="B79"/>
  <c r="C79"/>
  <c r="D79"/>
  <c r="E79"/>
  <c r="F79"/>
  <c r="G79"/>
  <c r="B80"/>
  <c r="C80"/>
  <c r="D80"/>
  <c r="E80"/>
  <c r="F80"/>
  <c r="G80"/>
  <c r="B81"/>
  <c r="C81"/>
  <c r="D81"/>
  <c r="E81"/>
  <c r="F81"/>
  <c r="G81"/>
  <c r="B82"/>
  <c r="C82"/>
  <c r="D82"/>
  <c r="E82"/>
  <c r="F82"/>
  <c r="G82"/>
  <c r="B83"/>
  <c r="C83"/>
  <c r="D83"/>
  <c r="E83"/>
  <c r="F83"/>
  <c r="G83"/>
  <c r="B84"/>
  <c r="C84"/>
  <c r="D84"/>
  <c r="E84"/>
  <c r="F84"/>
  <c r="G84"/>
  <c r="B85"/>
  <c r="C85"/>
  <c r="D85"/>
  <c r="E85"/>
  <c r="F85"/>
  <c r="G85"/>
  <c r="B86"/>
  <c r="C86"/>
  <c r="D86"/>
  <c r="E86"/>
  <c r="F86"/>
  <c r="G86"/>
  <c r="B87"/>
  <c r="C87"/>
  <c r="D87"/>
  <c r="E87"/>
  <c r="F87"/>
  <c r="G87"/>
  <c r="B88"/>
  <c r="C88"/>
  <c r="D88"/>
  <c r="E88"/>
  <c r="F88"/>
  <c r="G88"/>
  <c r="B89"/>
  <c r="C89"/>
  <c r="D89"/>
  <c r="E89"/>
  <c r="F89"/>
  <c r="G89"/>
  <c r="B90"/>
  <c r="C90"/>
  <c r="D90"/>
  <c r="E90"/>
  <c r="F90"/>
  <c r="G90"/>
  <c r="B91"/>
  <c r="C91"/>
  <c r="D91"/>
  <c r="E91"/>
  <c r="F91"/>
  <c r="G91"/>
  <c r="B92"/>
  <c r="C92"/>
  <c r="D92"/>
  <c r="E92"/>
  <c r="F92"/>
  <c r="G92"/>
  <c r="B93"/>
  <c r="C93"/>
  <c r="D93"/>
  <c r="E93"/>
  <c r="F93"/>
  <c r="G93"/>
  <c r="B94"/>
  <c r="C94"/>
  <c r="D94"/>
  <c r="E94"/>
  <c r="F94"/>
  <c r="G94"/>
  <c r="B95"/>
  <c r="C95"/>
  <c r="D95"/>
  <c r="E95"/>
  <c r="F95"/>
  <c r="G95"/>
  <c r="B96"/>
  <c r="C96"/>
  <c r="D96"/>
  <c r="E96"/>
  <c r="F96"/>
  <c r="G96"/>
  <c r="B97"/>
  <c r="C97"/>
  <c r="D97"/>
  <c r="E97"/>
  <c r="F97"/>
  <c r="G97"/>
  <c r="B98"/>
  <c r="C98"/>
  <c r="D98"/>
  <c r="E98"/>
  <c r="F98"/>
  <c r="G98"/>
  <c r="B99"/>
  <c r="C99"/>
  <c r="D99"/>
  <c r="E99"/>
  <c r="F99"/>
  <c r="G99"/>
  <c r="B100"/>
  <c r="C100"/>
  <c r="D100"/>
  <c r="E100"/>
  <c r="F100"/>
  <c r="G100"/>
  <c r="B101"/>
  <c r="C101"/>
  <c r="D101"/>
  <c r="E101"/>
  <c r="F101"/>
  <c r="G101"/>
  <c r="B102"/>
  <c r="C102"/>
  <c r="D102"/>
  <c r="E102"/>
  <c r="F102"/>
  <c r="G102"/>
  <c r="B103"/>
  <c r="C103"/>
  <c r="D103"/>
  <c r="E103"/>
  <c r="F103"/>
  <c r="G103"/>
  <c r="B104"/>
  <c r="C104"/>
  <c r="D104"/>
  <c r="E104"/>
  <c r="F104"/>
  <c r="G104"/>
  <c r="B105"/>
  <c r="C105"/>
  <c r="D105"/>
  <c r="E105"/>
  <c r="F105"/>
  <c r="G105"/>
  <c r="B106"/>
  <c r="C106"/>
  <c r="D106"/>
  <c r="E106"/>
  <c r="F106"/>
  <c r="G106"/>
  <c r="B107"/>
  <c r="C107"/>
  <c r="D107"/>
  <c r="E107"/>
  <c r="F107"/>
  <c r="G107"/>
  <c r="B108"/>
  <c r="C108"/>
  <c r="D108"/>
  <c r="E108"/>
  <c r="F108"/>
  <c r="G108"/>
  <c r="B109"/>
  <c r="C109"/>
  <c r="D109"/>
  <c r="E109"/>
  <c r="F109"/>
  <c r="G109"/>
  <c r="B110"/>
  <c r="C110"/>
  <c r="D110"/>
  <c r="E110"/>
  <c r="F110"/>
  <c r="G110"/>
  <c r="B111"/>
  <c r="C111"/>
  <c r="D111"/>
  <c r="E111"/>
  <c r="F111"/>
  <c r="G111"/>
  <c r="B112"/>
  <c r="C112"/>
  <c r="D112"/>
  <c r="E112"/>
  <c r="F112"/>
  <c r="G112"/>
  <c r="B113"/>
  <c r="C113"/>
  <c r="D113"/>
  <c r="E113"/>
  <c r="F113"/>
  <c r="G113"/>
  <c r="B114"/>
  <c r="C114"/>
  <c r="D114"/>
  <c r="E114"/>
  <c r="F114"/>
  <c r="G114"/>
  <c r="B115"/>
  <c r="C115"/>
  <c r="D115"/>
  <c r="E115"/>
  <c r="F115"/>
  <c r="G115"/>
  <c r="B116"/>
  <c r="C116"/>
  <c r="D116"/>
  <c r="E116"/>
  <c r="F116"/>
  <c r="G116"/>
  <c r="B117"/>
  <c r="C117"/>
  <c r="D117"/>
  <c r="E117"/>
  <c r="F117"/>
  <c r="G117"/>
  <c r="B118"/>
  <c r="C118"/>
  <c r="D118"/>
  <c r="E118"/>
  <c r="F118"/>
  <c r="G118"/>
  <c r="B119"/>
  <c r="C119"/>
  <c r="D119"/>
  <c r="E119"/>
  <c r="F119"/>
  <c r="G119"/>
  <c r="B120"/>
  <c r="C120"/>
  <c r="D120"/>
  <c r="E120"/>
  <c r="F120"/>
  <c r="G120"/>
  <c r="B121"/>
  <c r="C121"/>
  <c r="D121"/>
  <c r="E121"/>
  <c r="F121"/>
  <c r="G121"/>
  <c r="B122"/>
  <c r="C122"/>
  <c r="D122"/>
  <c r="E122"/>
  <c r="F122"/>
  <c r="G122"/>
  <c r="B123"/>
  <c r="C123"/>
  <c r="D123"/>
  <c r="E123"/>
  <c r="F123"/>
  <c r="G123"/>
  <c r="B124"/>
  <c r="C124"/>
  <c r="D124"/>
  <c r="E124"/>
  <c r="F124"/>
  <c r="G124"/>
  <c r="B125"/>
  <c r="C125"/>
  <c r="D125"/>
  <c r="E125"/>
  <c r="F125"/>
  <c r="G125"/>
  <c r="B126"/>
  <c r="C126"/>
  <c r="D126"/>
  <c r="E126"/>
  <c r="F126"/>
  <c r="G126"/>
  <c r="B127"/>
  <c r="C127"/>
  <c r="D127"/>
  <c r="E127"/>
  <c r="F127"/>
  <c r="G127"/>
  <c r="B128"/>
  <c r="C128"/>
  <c r="D128"/>
  <c r="E128"/>
  <c r="F128"/>
  <c r="G128"/>
  <c r="B129"/>
  <c r="C129"/>
  <c r="D129"/>
  <c r="E129"/>
  <c r="F129"/>
  <c r="G129"/>
  <c r="B130"/>
  <c r="C130"/>
  <c r="D130"/>
  <c r="E130"/>
  <c r="F130"/>
  <c r="G130"/>
  <c r="B131"/>
  <c r="C131"/>
  <c r="D131"/>
  <c r="E131"/>
  <c r="F131"/>
  <c r="G131"/>
  <c r="B132"/>
  <c r="C132"/>
  <c r="D132"/>
  <c r="E132"/>
  <c r="F132"/>
  <c r="G132"/>
  <c r="B133"/>
  <c r="C133"/>
  <c r="D133"/>
  <c r="E133"/>
  <c r="F133"/>
  <c r="G133"/>
  <c r="B134"/>
  <c r="C134"/>
  <c r="D134"/>
  <c r="E134"/>
  <c r="F134"/>
  <c r="G134"/>
  <c r="B135"/>
  <c r="C135"/>
  <c r="D135"/>
  <c r="E135"/>
  <c r="F135"/>
  <c r="G135"/>
  <c r="B136"/>
  <c r="C136"/>
  <c r="D136"/>
  <c r="E136"/>
  <c r="F136"/>
  <c r="G136"/>
  <c r="B137"/>
  <c r="C137"/>
  <c r="D137"/>
  <c r="E137"/>
  <c r="F137"/>
  <c r="G137"/>
  <c r="B138"/>
  <c r="C138"/>
  <c r="D138"/>
  <c r="E138"/>
  <c r="F138"/>
  <c r="G138"/>
  <c r="B139"/>
  <c r="C139"/>
  <c r="D139"/>
  <c r="E139"/>
  <c r="F139"/>
  <c r="G139"/>
  <c r="B140"/>
  <c r="C140"/>
  <c r="D140"/>
  <c r="E140"/>
  <c r="F140"/>
  <c r="G140"/>
  <c r="B141"/>
  <c r="C141"/>
  <c r="D141"/>
  <c r="E141"/>
  <c r="F141"/>
  <c r="G141"/>
  <c r="B142"/>
  <c r="C142"/>
  <c r="D142"/>
  <c r="E142"/>
  <c r="F142"/>
  <c r="G142"/>
  <c r="B143"/>
  <c r="C143"/>
  <c r="D143"/>
  <c r="E143"/>
  <c r="F143"/>
  <c r="G143"/>
  <c r="B144"/>
  <c r="C144"/>
  <c r="D144"/>
  <c r="E144"/>
  <c r="F144"/>
  <c r="G144"/>
  <c r="B145"/>
  <c r="C145"/>
  <c r="D145"/>
  <c r="E145"/>
  <c r="F145"/>
  <c r="G145"/>
  <c r="B146"/>
  <c r="C146"/>
  <c r="D146"/>
  <c r="E146"/>
  <c r="F146"/>
  <c r="G146"/>
  <c r="B147"/>
  <c r="C147"/>
  <c r="D147"/>
  <c r="E147"/>
  <c r="F147"/>
  <c r="G147"/>
  <c r="B148"/>
  <c r="C148"/>
  <c r="D148"/>
  <c r="E148"/>
  <c r="F148"/>
  <c r="G148"/>
  <c r="B149"/>
  <c r="C149"/>
  <c r="D149"/>
  <c r="E149"/>
  <c r="F149"/>
  <c r="G149"/>
  <c r="B150"/>
  <c r="C150"/>
  <c r="D150"/>
  <c r="E150"/>
  <c r="F150"/>
  <c r="G150"/>
  <c r="B151"/>
  <c r="C151"/>
  <c r="D151"/>
  <c r="E151"/>
  <c r="F151"/>
  <c r="G151"/>
  <c r="B152"/>
  <c r="C152"/>
  <c r="D152"/>
  <c r="E152"/>
  <c r="F152"/>
  <c r="G152"/>
  <c r="B153"/>
  <c r="C153"/>
  <c r="D153"/>
  <c r="E153"/>
  <c r="F153"/>
  <c r="G153"/>
  <c r="B154"/>
  <c r="C154"/>
  <c r="D154"/>
  <c r="E154"/>
  <c r="F154"/>
  <c r="G154"/>
  <c r="B155"/>
  <c r="C155"/>
  <c r="D155"/>
  <c r="E155"/>
  <c r="F155"/>
  <c r="G155"/>
  <c r="B156"/>
  <c r="C156"/>
  <c r="D156"/>
  <c r="E156"/>
  <c r="F156"/>
  <c r="G156"/>
  <c r="B157"/>
  <c r="C157"/>
  <c r="D157"/>
  <c r="E157"/>
  <c r="F157"/>
  <c r="G157"/>
  <c r="F4"/>
  <c r="G4"/>
  <c r="E4"/>
  <c r="D4"/>
  <c r="C4"/>
  <c r="B4"/>
  <c r="EX31" i="15"/>
  <c r="EX30"/>
  <c r="EX29"/>
  <c r="EX28"/>
  <c r="EX27"/>
  <c r="EX26"/>
  <c r="EX25"/>
  <c r="EX24"/>
  <c r="EX22"/>
  <c r="EX21"/>
  <c r="EX20"/>
  <c r="EX19"/>
  <c r="EX18"/>
  <c r="EX17"/>
  <c r="EX15"/>
  <c r="EX14"/>
  <c r="EX13"/>
  <c r="EX12"/>
  <c r="EX11"/>
  <c r="FB10"/>
  <c r="I11" i="7"/>
  <c r="I22"/>
  <c r="I34"/>
  <c r="I46"/>
  <c r="I54"/>
  <c r="I58"/>
  <c r="I65"/>
  <c r="I71"/>
  <c r="I76"/>
  <c r="I79"/>
  <c r="I80"/>
  <c r="K81"/>
  <c r="I84"/>
  <c r="I85"/>
  <c r="I89"/>
  <c r="I90"/>
  <c r="I91"/>
  <c r="I92"/>
  <c r="I95"/>
  <c r="I96"/>
  <c r="I115"/>
  <c r="I129"/>
  <c r="I44"/>
  <c r="J44"/>
  <c r="I37"/>
  <c r="J37"/>
  <c r="I118"/>
  <c r="J118"/>
  <c r="J86"/>
  <c r="I86"/>
  <c r="J81"/>
  <c r="I81"/>
  <c r="J77"/>
  <c r="I77"/>
  <c r="I55"/>
  <c r="J55"/>
  <c r="I35"/>
  <c r="J35"/>
  <c r="I23"/>
  <c r="J23"/>
  <c r="I15"/>
  <c r="J15"/>
  <c r="EM111" i="15"/>
  <c r="EM110"/>
  <c r="EM109"/>
  <c r="EM108"/>
  <c r="EM107"/>
  <c r="EM106"/>
  <c r="EM105"/>
  <c r="EM104"/>
  <c r="EM103"/>
  <c r="EM102"/>
  <c r="EM101"/>
  <c r="EM100"/>
  <c r="EM99"/>
  <c r="EM98"/>
  <c r="EM97"/>
  <c r="EM96"/>
  <c r="EM95"/>
  <c r="EM94"/>
  <c r="EM93"/>
  <c r="EM92"/>
  <c r="EM91"/>
  <c r="EM90"/>
  <c r="EM89"/>
  <c r="EM88"/>
  <c r="EM87"/>
  <c r="EM86"/>
  <c r="EM85"/>
  <c r="EM84"/>
  <c r="EM83"/>
  <c r="EM82"/>
  <c r="EM81"/>
  <c r="EM80"/>
  <c r="EM79"/>
  <c r="EM78"/>
  <c r="EM77"/>
  <c r="EM76"/>
  <c r="EM75"/>
  <c r="EM74"/>
  <c r="EM73"/>
  <c r="EM72"/>
  <c r="EM71"/>
  <c r="EM70"/>
  <c r="EM69"/>
  <c r="EM68"/>
  <c r="EM67"/>
  <c r="EM66"/>
  <c r="EM65"/>
  <c r="EM64"/>
  <c r="EM63"/>
  <c r="EM62"/>
  <c r="EM61"/>
  <c r="EM60"/>
  <c r="EM59"/>
  <c r="EM58"/>
  <c r="EM57"/>
  <c r="EM56"/>
  <c r="EM55"/>
  <c r="EM54"/>
  <c r="EM53"/>
  <c r="EM52"/>
  <c r="EM51"/>
  <c r="EM50"/>
  <c r="EM49"/>
  <c r="EM48"/>
  <c r="EM47"/>
  <c r="EM46"/>
  <c r="EM45"/>
  <c r="EM44"/>
  <c r="EM43"/>
  <c r="EM42"/>
  <c r="EM41"/>
  <c r="EM40"/>
  <c r="EM39"/>
  <c r="EM38"/>
  <c r="EM37"/>
  <c r="EM36"/>
  <c r="EM35"/>
  <c r="EM34"/>
  <c r="EM33"/>
  <c r="EM32"/>
  <c r="Q375" i="12"/>
  <c r="Q373"/>
  <c r="Q372"/>
  <c r="Q371"/>
  <c r="Q362"/>
  <c r="Q361"/>
  <c r="Q360"/>
  <c r="Q275"/>
  <c r="Q274"/>
  <c r="Q273"/>
  <c r="Q272"/>
  <c r="Q271"/>
  <c r="Q270"/>
  <c r="Q269"/>
  <c r="Q268"/>
  <c r="Q267"/>
  <c r="Q266"/>
  <c r="Q265"/>
  <c r="Q264"/>
  <c r="Q263"/>
  <c r="Q262"/>
  <c r="Q261"/>
  <c r="Q260"/>
  <c r="Q164"/>
  <c r="Q163"/>
  <c r="Q162"/>
  <c r="Q161"/>
  <c r="Q160"/>
  <c r="Q159"/>
  <c r="Q158"/>
  <c r="Q156"/>
  <c r="Q155"/>
  <c r="Q154"/>
  <c r="Q147"/>
  <c r="Q146"/>
  <c r="Q145"/>
  <c r="Q144"/>
  <c r="Q143"/>
  <c r="Q142"/>
  <c r="H55" i="7"/>
  <c r="H77"/>
  <c r="EJ13" i="1"/>
  <c r="EJ7"/>
</calcChain>
</file>

<file path=xl/comments1.xml><?xml version="1.0" encoding="utf-8"?>
<comments xmlns="http://schemas.openxmlformats.org/spreadsheetml/2006/main">
  <authors>
    <author>e058912</author>
    <author>x432524</author>
  </authors>
  <commentList>
    <comment ref="A3" authorId="0">
      <text>
        <r>
          <rPr>
            <b/>
            <sz val="9"/>
            <color indexed="81"/>
            <rFont val="Tahoma"/>
            <family val="2"/>
          </rPr>
          <t>e058912:</t>
        </r>
        <r>
          <rPr>
            <sz val="9"/>
            <color indexed="81"/>
            <rFont val="Tahoma"/>
            <family val="2"/>
          </rPr>
          <t xml:space="preserve">
linha para identificar informações públicas</t>
        </r>
      </text>
    </comment>
    <comment ref="AS7" authorId="0">
      <text>
        <r>
          <rPr>
            <b/>
            <sz val="9"/>
            <color indexed="81"/>
            <rFont val="Tahoma"/>
            <family val="2"/>
          </rPr>
          <t>e058912:</t>
        </r>
        <r>
          <rPr>
            <sz val="9"/>
            <color indexed="81"/>
            <rFont val="Tahoma"/>
            <family val="2"/>
          </rPr>
          <t xml:space="preserve">
deveria ser enviado a CMPU nesta fase?
</t>
        </r>
      </text>
    </comment>
    <comment ref="A8" authorId="0">
      <text>
        <r>
          <rPr>
            <b/>
            <sz val="9"/>
            <color indexed="81"/>
            <rFont val="Tahoma"/>
            <family val="2"/>
          </rPr>
          <t>e058912:</t>
        </r>
        <r>
          <rPr>
            <sz val="9"/>
            <color indexed="81"/>
            <rFont val="Tahoma"/>
            <family val="2"/>
          </rPr>
          <t xml:space="preserve">
linha para identificar documentos</t>
        </r>
      </text>
    </comment>
    <comment ref="A9" authorId="0">
      <text>
        <r>
          <rPr>
            <b/>
            <sz val="9"/>
            <color indexed="81"/>
            <rFont val="Tahoma"/>
            <family val="2"/>
          </rPr>
          <t>e058912:</t>
        </r>
        <r>
          <rPr>
            <sz val="9"/>
            <color indexed="81"/>
            <rFont val="Tahoma"/>
            <family val="2"/>
          </rPr>
          <t xml:space="preserve">
linha para identificar informações públicas</t>
        </r>
      </text>
    </comment>
    <comment ref="Y10" authorId="0">
      <text>
        <r>
          <rPr>
            <b/>
            <sz val="9"/>
            <color indexed="81"/>
            <rFont val="Tahoma"/>
            <family val="2"/>
          </rPr>
          <t>e058912:</t>
        </r>
        <r>
          <rPr>
            <sz val="9"/>
            <color indexed="81"/>
            <rFont val="Tahoma"/>
            <family val="2"/>
          </rPr>
          <t xml:space="preserve">
verificar a necessidade</t>
        </r>
      </text>
    </comment>
    <comment ref="AA10" authorId="0">
      <text>
        <r>
          <rPr>
            <b/>
            <sz val="9"/>
            <color indexed="81"/>
            <rFont val="Tahoma"/>
            <family val="2"/>
          </rPr>
          <t>e058912:</t>
        </r>
        <r>
          <rPr>
            <sz val="9"/>
            <color indexed="81"/>
            <rFont val="Tahoma"/>
            <family val="2"/>
          </rPr>
          <t xml:space="preserve">
Conselhos Participativos, Conselhos técnicos, etc
Se for alterar parâmetros, deve passar na CTLU</t>
        </r>
      </text>
    </comment>
    <comment ref="BP10" authorId="0">
      <text>
        <r>
          <rPr>
            <b/>
            <sz val="9"/>
            <color indexed="81"/>
            <rFont val="Tahoma"/>
            <family val="2"/>
          </rPr>
          <t>e058912:</t>
        </r>
        <r>
          <rPr>
            <sz val="9"/>
            <color indexed="81"/>
            <rFont val="Tahoma"/>
            <family val="2"/>
          </rPr>
          <t xml:space="preserve">
PROPOSTA</t>
        </r>
      </text>
    </comment>
    <comment ref="BT10" authorId="0">
      <text>
        <r>
          <rPr>
            <b/>
            <sz val="9"/>
            <color indexed="81"/>
            <rFont val="Tahoma"/>
            <family val="2"/>
          </rPr>
          <t>e058912:</t>
        </r>
        <r>
          <rPr>
            <sz val="9"/>
            <color indexed="81"/>
            <rFont val="Tahoma"/>
            <family val="2"/>
          </rPr>
          <t xml:space="preserve">
Conselhos Participativos, Conselhos técnicos, etc
Se for alterar parâmetros, deve passar na CTLU</t>
        </r>
      </text>
    </comment>
    <comment ref="DA10" authorId="0">
      <text>
        <r>
          <rPr>
            <b/>
            <sz val="9"/>
            <color indexed="81"/>
            <rFont val="Tahoma"/>
            <family val="2"/>
          </rPr>
          <t>e058912:</t>
        </r>
        <r>
          <rPr>
            <sz val="9"/>
            <color indexed="81"/>
            <rFont val="Tahoma"/>
            <family val="2"/>
          </rPr>
          <t xml:space="preserve">
Se altera parâmetros, deve passar na CTLU</t>
        </r>
      </text>
    </comment>
    <comment ref="O12" authorId="0">
      <text>
        <r>
          <rPr>
            <b/>
            <sz val="9"/>
            <color indexed="81"/>
            <rFont val="Tahoma"/>
            <family val="2"/>
          </rPr>
          <t>e058912:</t>
        </r>
        <r>
          <rPr>
            <sz val="9"/>
            <color indexed="81"/>
            <rFont val="Tahoma"/>
            <family val="2"/>
          </rPr>
          <t xml:space="preserve">
29/07/2016</t>
        </r>
      </text>
    </comment>
    <comment ref="BM12" authorId="0">
      <text>
        <r>
          <rPr>
            <b/>
            <sz val="9"/>
            <color indexed="81"/>
            <rFont val="Tahoma"/>
            <family val="2"/>
          </rPr>
          <t>e058912:</t>
        </r>
        <r>
          <rPr>
            <sz val="9"/>
            <color indexed="81"/>
            <rFont val="Tahoma"/>
            <family val="2"/>
          </rPr>
          <t xml:space="preserve">
Patricia Saran</t>
        </r>
      </text>
    </comment>
    <comment ref="BU12" authorId="0">
      <text>
        <r>
          <rPr>
            <b/>
            <sz val="9"/>
            <color indexed="81"/>
            <rFont val="Tahoma"/>
            <family val="2"/>
          </rPr>
          <t>e058912:</t>
        </r>
        <r>
          <rPr>
            <sz val="9"/>
            <color indexed="81"/>
            <rFont val="Tahoma"/>
            <family val="2"/>
          </rPr>
          <t xml:space="preserve">
Patricia Saran</t>
        </r>
      </text>
    </comment>
    <comment ref="BZ12" authorId="0">
      <text>
        <r>
          <rPr>
            <b/>
            <sz val="9"/>
            <color indexed="81"/>
            <rFont val="Tahoma"/>
            <family val="2"/>
          </rPr>
          <t>e058912:</t>
        </r>
        <r>
          <rPr>
            <sz val="9"/>
            <color indexed="81"/>
            <rFont val="Tahoma"/>
            <family val="2"/>
          </rPr>
          <t xml:space="preserve">
Perguntar Patricia</t>
        </r>
      </text>
    </comment>
    <comment ref="H13" authorId="0">
      <text>
        <r>
          <rPr>
            <b/>
            <sz val="9"/>
            <color indexed="81"/>
            <rFont val="Tahoma"/>
            <family val="2"/>
          </rPr>
          <t>PA MONTADO</t>
        </r>
      </text>
    </comment>
    <comment ref="CR13" authorId="0">
      <text>
        <r>
          <rPr>
            <b/>
            <sz val="9"/>
            <color indexed="81"/>
            <rFont val="Tahoma"/>
            <family val="2"/>
          </rPr>
          <t>e058912:</t>
        </r>
        <r>
          <rPr>
            <sz val="9"/>
            <color indexed="81"/>
            <rFont val="Tahoma"/>
            <family val="2"/>
          </rPr>
          <t xml:space="preserve">
Se altera parâmetros, deve passar na CTLU</t>
        </r>
      </text>
    </comment>
    <comment ref="Y14" authorId="0">
      <text>
        <r>
          <rPr>
            <b/>
            <sz val="9"/>
            <color indexed="81"/>
            <rFont val="Tahoma"/>
            <family val="2"/>
          </rPr>
          <t>e058912:</t>
        </r>
        <r>
          <rPr>
            <sz val="9"/>
            <color indexed="81"/>
            <rFont val="Tahoma"/>
            <family val="2"/>
          </rPr>
          <t xml:space="preserve">
ver com marcelo</t>
        </r>
      </text>
    </comment>
    <comment ref="AB14" authorId="1">
      <text>
        <r>
          <rPr>
            <b/>
            <sz val="9"/>
            <color indexed="81"/>
            <rFont val="Tahoma"/>
            <family val="2"/>
          </rPr>
          <t>x432524:</t>
        </r>
        <r>
          <rPr>
            <sz val="9"/>
            <color indexed="81"/>
            <rFont val="Tahoma"/>
            <family val="2"/>
          </rPr>
          <t xml:space="preserve">
Colocar url
</t>
        </r>
      </text>
    </comment>
    <comment ref="AH14" authorId="1">
      <text>
        <r>
          <rPr>
            <b/>
            <sz val="9"/>
            <color indexed="81"/>
            <rFont val="Tahoma"/>
            <family val="2"/>
          </rPr>
          <t>x432524:</t>
        </r>
        <r>
          <rPr>
            <sz val="9"/>
            <color indexed="81"/>
            <rFont val="Tahoma"/>
            <family val="2"/>
          </rPr>
          <t xml:space="preserve">
colocar url
</t>
        </r>
      </text>
    </comment>
    <comment ref="DS14" authorId="0">
      <text>
        <r>
          <rPr>
            <b/>
            <sz val="9"/>
            <color indexed="81"/>
            <rFont val="Tahoma"/>
            <family val="2"/>
          </rPr>
          <t>e058912:</t>
        </r>
        <r>
          <rPr>
            <sz val="9"/>
            <color indexed="81"/>
            <rFont val="Tahoma"/>
            <family val="2"/>
          </rPr>
          <t xml:space="preserve">
karin</t>
        </r>
      </text>
    </comment>
    <comment ref="DW14" authorId="0">
      <text>
        <r>
          <rPr>
            <b/>
            <sz val="9"/>
            <color indexed="81"/>
            <rFont val="Tahoma"/>
            <family val="2"/>
          </rPr>
          <t>e058912:</t>
        </r>
        <r>
          <rPr>
            <sz val="9"/>
            <color indexed="81"/>
            <rFont val="Tahoma"/>
            <family val="2"/>
          </rPr>
          <t xml:space="preserve">
DOC - parecer (cota Marcelo e Diario oficial)</t>
        </r>
      </text>
    </comment>
    <comment ref="AQ15" authorId="0">
      <text>
        <r>
          <rPr>
            <b/>
            <sz val="9"/>
            <color indexed="81"/>
            <rFont val="Tahoma"/>
            <family val="2"/>
          </rPr>
          <t>e058912:</t>
        </r>
        <r>
          <rPr>
            <sz val="9"/>
            <color indexed="81"/>
            <rFont val="Tahoma"/>
            <family val="2"/>
          </rPr>
          <t xml:space="preserve">
pedir por email para Anna</t>
        </r>
      </text>
    </comment>
    <comment ref="AS15" authorId="0">
      <text>
        <r>
          <rPr>
            <b/>
            <sz val="9"/>
            <color indexed="81"/>
            <rFont val="Tahoma"/>
            <family val="2"/>
          </rPr>
          <t>e058912:</t>
        </r>
        <r>
          <rPr>
            <sz val="9"/>
            <color indexed="81"/>
            <rFont val="Tahoma"/>
            <family val="2"/>
          </rPr>
          <t xml:space="preserve">
PERGUNTAR JAAP</t>
        </r>
      </text>
    </comment>
    <comment ref="BF15" authorId="0">
      <text>
        <r>
          <rPr>
            <b/>
            <sz val="9"/>
            <color indexed="81"/>
            <rFont val="Tahoma"/>
            <family val="2"/>
          </rPr>
          <t>e058912:</t>
        </r>
        <r>
          <rPr>
            <sz val="9"/>
            <color indexed="81"/>
            <rFont val="Tahoma"/>
            <family val="2"/>
          </rPr>
          <t xml:space="preserve">
VER DATA DE PUBLICAÇÃO DA DEVOLUTIVA</t>
        </r>
      </text>
    </comment>
    <comment ref="BH15" authorId="0">
      <text>
        <r>
          <rPr>
            <b/>
            <sz val="9"/>
            <color indexed="81"/>
            <rFont val="Tahoma"/>
            <family val="2"/>
          </rPr>
          <t>e058912:</t>
        </r>
        <r>
          <rPr>
            <sz val="9"/>
            <color indexed="81"/>
            <rFont val="Tahoma"/>
            <family val="2"/>
          </rPr>
          <t xml:space="preserve">
2 PEDIDOS (VER COM LEO)</t>
        </r>
      </text>
    </comment>
    <comment ref="BJ15" authorId="0">
      <text>
        <r>
          <rPr>
            <b/>
            <sz val="9"/>
            <color indexed="81"/>
            <rFont val="Tahoma"/>
            <family val="2"/>
          </rPr>
          <t>e058912:</t>
        </r>
        <r>
          <rPr>
            <sz val="9"/>
            <color indexed="81"/>
            <rFont val="Tahoma"/>
            <family val="2"/>
          </rPr>
          <t xml:space="preserve">
COMPLETAR COM ANA</t>
        </r>
      </text>
    </comment>
    <comment ref="BZ15" authorId="0">
      <text>
        <r>
          <rPr>
            <b/>
            <sz val="9"/>
            <color indexed="81"/>
            <rFont val="Tahoma"/>
            <family val="2"/>
          </rPr>
          <t>e058912:</t>
        </r>
        <r>
          <rPr>
            <sz val="9"/>
            <color indexed="81"/>
            <rFont val="Tahoma"/>
            <family val="2"/>
          </rPr>
          <t xml:space="preserve">
VER COM PATRICIA/ ASS IMPRESSA SMUL</t>
        </r>
      </text>
    </comment>
    <comment ref="CM15" authorId="0">
      <text>
        <r>
          <rPr>
            <b/>
            <sz val="9"/>
            <color indexed="81"/>
            <rFont val="Tahoma"/>
            <family val="2"/>
          </rPr>
          <t>e058912:</t>
        </r>
        <r>
          <rPr>
            <sz val="9"/>
            <color indexed="81"/>
            <rFont val="Tahoma"/>
            <family val="2"/>
          </rPr>
          <t xml:space="preserve">
PEGAR NO GESTÃO URBANA</t>
        </r>
      </text>
    </comment>
    <comment ref="CT15" authorId="0">
      <text>
        <r>
          <rPr>
            <b/>
            <sz val="9"/>
            <color indexed="81"/>
            <rFont val="Tahoma"/>
            <family val="2"/>
          </rPr>
          <t>e058912:</t>
        </r>
        <r>
          <rPr>
            <sz val="9"/>
            <color indexed="81"/>
            <rFont val="Tahoma"/>
            <family val="2"/>
          </rPr>
          <t xml:space="preserve">
pegar com anna</t>
        </r>
      </text>
    </comment>
    <comment ref="M17" authorId="0">
      <text>
        <r>
          <rPr>
            <b/>
            <sz val="9"/>
            <color indexed="81"/>
            <rFont val="Tahoma"/>
            <family val="2"/>
          </rPr>
          <t>e058912:</t>
        </r>
        <r>
          <rPr>
            <sz val="9"/>
            <color indexed="81"/>
            <rFont val="Tahoma"/>
            <family val="2"/>
          </rPr>
          <t xml:space="preserve">
verificar com Marcelo, jaap, leonardo</t>
        </r>
      </text>
    </comment>
    <comment ref="AR18" authorId="0">
      <text>
        <r>
          <rPr>
            <b/>
            <sz val="9"/>
            <color indexed="81"/>
            <rFont val="Tahoma"/>
            <family val="2"/>
          </rPr>
          <t>e058912:</t>
        </r>
        <r>
          <rPr>
            <sz val="9"/>
            <color indexed="81"/>
            <rFont val="Tahoma"/>
            <family val="2"/>
          </rPr>
          <t xml:space="preserve">
Verificar com José Anotnio numero SEI ATL</t>
        </r>
      </text>
    </comment>
    <comment ref="BA18" authorId="1">
      <text>
        <r>
          <rPr>
            <b/>
            <sz val="9"/>
            <color indexed="81"/>
            <rFont val="Tahoma"/>
            <family val="2"/>
          </rPr>
          <t>x432524:</t>
        </r>
        <r>
          <rPr>
            <sz val="9"/>
            <color indexed="81"/>
            <rFont val="Tahoma"/>
            <family val="2"/>
          </rPr>
          <t xml:space="preserve">
datas anteriores a consulta publica</t>
        </r>
      </text>
    </comment>
    <comment ref="BE18" authorId="1">
      <text>
        <r>
          <rPr>
            <b/>
            <sz val="9"/>
            <color indexed="81"/>
            <rFont val="Tahoma"/>
            <family val="2"/>
          </rPr>
          <t>x432524:</t>
        </r>
        <r>
          <rPr>
            <sz val="9"/>
            <color indexed="81"/>
            <rFont val="Tahoma"/>
            <family val="2"/>
          </rPr>
          <t xml:space="preserve">
estava NA
</t>
        </r>
      </text>
    </comment>
    <comment ref="BF18" authorId="1">
      <text>
        <r>
          <rPr>
            <b/>
            <sz val="9"/>
            <color indexed="81"/>
            <rFont val="Tahoma"/>
            <family val="2"/>
          </rPr>
          <t>x432524:</t>
        </r>
        <r>
          <rPr>
            <sz val="9"/>
            <color indexed="81"/>
            <rFont val="Tahoma"/>
            <family val="2"/>
          </rPr>
          <t xml:space="preserve">
estava (POSTERIOR DATA SEI)
</t>
        </r>
      </text>
    </comment>
    <comment ref="DK18" authorId="1">
      <text>
        <r>
          <rPr>
            <b/>
            <sz val="9"/>
            <color indexed="81"/>
            <rFont val="Tahoma"/>
            <family val="2"/>
          </rPr>
          <t>x432524:</t>
        </r>
        <r>
          <rPr>
            <sz val="9"/>
            <color indexed="81"/>
            <rFont val="Tahoma"/>
            <family val="2"/>
          </rPr>
          <t xml:space="preserve">
anterior ao parecer sobre consolidacao minuta
</t>
        </r>
      </text>
    </comment>
    <comment ref="DL18" authorId="0">
      <text>
        <r>
          <rPr>
            <b/>
            <sz val="9"/>
            <color indexed="81"/>
            <rFont val="Tahoma"/>
            <family val="2"/>
          </rPr>
          <t>e058912:</t>
        </r>
        <r>
          <rPr>
            <sz val="9"/>
            <color indexed="81"/>
            <rFont val="Tahoma"/>
            <family val="2"/>
          </rPr>
          <t xml:space="preserve">
PEGAR NUMERO SEI</t>
        </r>
      </text>
    </comment>
    <comment ref="O19" authorId="0">
      <text>
        <r>
          <rPr>
            <b/>
            <sz val="9"/>
            <color indexed="81"/>
            <rFont val="Tahoma"/>
            <family val="2"/>
          </rPr>
          <t>e058912:</t>
        </r>
        <r>
          <rPr>
            <sz val="9"/>
            <color indexed="81"/>
            <rFont val="Tahoma"/>
            <family val="2"/>
          </rPr>
          <t xml:space="preserve">
30/08/2017</t>
        </r>
      </text>
    </comment>
    <comment ref="S19" authorId="0">
      <text>
        <r>
          <rPr>
            <b/>
            <sz val="9"/>
            <color indexed="81"/>
            <rFont val="Tahoma"/>
            <family val="2"/>
          </rPr>
          <t>Subir no Gestão Urbana</t>
        </r>
      </text>
    </comment>
    <comment ref="H22" authorId="0">
      <text>
        <r>
          <rPr>
            <b/>
            <sz val="9"/>
            <color indexed="81"/>
            <rFont val="Tahoma"/>
            <family val="2"/>
          </rPr>
          <t>e058912:</t>
        </r>
        <r>
          <rPr>
            <sz val="9"/>
            <color indexed="81"/>
            <rFont val="Tahoma"/>
            <family val="2"/>
          </rPr>
          <t xml:space="preserve">
verificar com AJ SPURB</t>
        </r>
      </text>
    </comment>
    <comment ref="M22" authorId="0">
      <text>
        <r>
          <rPr>
            <b/>
            <sz val="9"/>
            <color indexed="81"/>
            <rFont val="Tahoma"/>
            <family val="2"/>
          </rPr>
          <t>e058912:</t>
        </r>
        <r>
          <rPr>
            <sz val="9"/>
            <color indexed="81"/>
            <rFont val="Tahoma"/>
            <family val="2"/>
          </rPr>
          <t xml:space="preserve">
Oficio inicio - ver com JAAP</t>
        </r>
      </text>
    </comment>
    <comment ref="H23" authorId="0">
      <text>
        <r>
          <rPr>
            <b/>
            <sz val="9"/>
            <color indexed="81"/>
            <rFont val="Tahoma"/>
            <family val="2"/>
          </rPr>
          <t>e058912:ver com Rita</t>
        </r>
      </text>
    </comment>
    <comment ref="M24" authorId="0">
      <text>
        <r>
          <rPr>
            <b/>
            <sz val="9"/>
            <color indexed="81"/>
            <rFont val="Tahoma"/>
            <family val="2"/>
          </rPr>
          <t>e058912:</t>
        </r>
        <r>
          <rPr>
            <sz val="9"/>
            <color indexed="81"/>
            <rFont val="Tahoma"/>
            <family val="2"/>
          </rPr>
          <t xml:space="preserve">
ver com Marcelo</t>
        </r>
      </text>
    </comment>
    <comment ref="BH24" authorId="0">
      <text>
        <r>
          <rPr>
            <b/>
            <sz val="9"/>
            <color indexed="81"/>
            <rFont val="Tahoma"/>
            <family val="2"/>
          </rPr>
          <t>e058912:</t>
        </r>
        <r>
          <rPr>
            <sz val="9"/>
            <color indexed="81"/>
            <rFont val="Tahoma"/>
            <family val="2"/>
          </rPr>
          <t xml:space="preserve">
verificar com Marcelo se houve alguma iniciativa documental (junto SPP?) viabilidae economica?</t>
        </r>
      </text>
    </comment>
    <comment ref="BK24" authorId="0">
      <text>
        <r>
          <rPr>
            <b/>
            <sz val="9"/>
            <color indexed="81"/>
            <rFont val="Tahoma"/>
            <family val="2"/>
          </rPr>
          <t>e058912:</t>
        </r>
        <r>
          <rPr>
            <sz val="9"/>
            <color indexed="81"/>
            <rFont val="Tahoma"/>
            <family val="2"/>
          </rPr>
          <t xml:space="preserve">
solicitar Rita</t>
        </r>
      </text>
    </comment>
  </commentList>
</comments>
</file>

<file path=xl/comments2.xml><?xml version="1.0" encoding="utf-8"?>
<comments xmlns="http://schemas.openxmlformats.org/spreadsheetml/2006/main">
  <authors>
    <author>x432524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x432524:</t>
        </r>
        <r>
          <rPr>
            <sz val="9"/>
            <color indexed="81"/>
            <rFont val="Tahoma"/>
            <family val="2"/>
          </rPr>
          <t xml:space="preserve">
ID_projeto
</t>
        </r>
      </text>
    </comment>
    <comment ref="C1" authorId="0">
      <text>
        <r>
          <rPr>
            <b/>
            <sz val="9"/>
            <color indexed="81"/>
            <rFont val="Tahoma"/>
            <family val="2"/>
          </rPr>
          <t>x432524:</t>
        </r>
        <r>
          <rPr>
            <sz val="9"/>
            <color indexed="81"/>
            <rFont val="Tahoma"/>
            <family val="2"/>
          </rPr>
          <t xml:space="preserve">
ID_etapa
</t>
        </r>
      </text>
    </comment>
    <comment ref="D1" authorId="0">
      <text>
        <r>
          <rPr>
            <b/>
            <sz val="9"/>
            <color indexed="81"/>
            <rFont val="Tahoma"/>
            <family val="2"/>
          </rPr>
          <t>x432524:</t>
        </r>
        <r>
          <rPr>
            <sz val="9"/>
            <color indexed="81"/>
            <rFont val="Tahoma"/>
            <family val="2"/>
          </rPr>
          <t xml:space="preserve">
arquivos para colocar no gestão urbana</t>
        </r>
      </text>
    </comment>
    <comment ref="H1" authorId="0">
      <text>
        <r>
          <rPr>
            <b/>
            <sz val="9"/>
            <color indexed="81"/>
            <rFont val="Tahoma"/>
            <family val="2"/>
          </rPr>
          <t>x432524:</t>
        </r>
        <r>
          <rPr>
            <sz val="9"/>
            <color indexed="81"/>
            <rFont val="Tahoma"/>
            <family val="2"/>
          </rPr>
          <t xml:space="preserve">
formas de participação
</t>
        </r>
      </text>
    </comment>
    <comment ref="J1" authorId="0">
      <text>
        <r>
          <rPr>
            <b/>
            <sz val="9"/>
            <color indexed="81"/>
            <rFont val="Tahoma"/>
            <family val="2"/>
          </rPr>
          <t>x432524:</t>
        </r>
        <r>
          <rPr>
            <sz val="9"/>
            <color indexed="81"/>
            <rFont val="Tahoma"/>
            <family val="2"/>
          </rPr>
          <t xml:space="preserve">
quando o documento/link foi colocado na tabela</t>
        </r>
      </text>
    </comment>
  </commentList>
</comments>
</file>

<file path=xl/comments3.xml><?xml version="1.0" encoding="utf-8"?>
<comments xmlns="http://schemas.openxmlformats.org/spreadsheetml/2006/main">
  <authors>
    <author>e058912</author>
  </authors>
  <commentList>
    <comment ref="AP2" authorId="0">
      <text>
        <r>
          <rPr>
            <b/>
            <sz val="9"/>
            <color indexed="81"/>
            <rFont val="Tahoma"/>
            <family val="2"/>
          </rPr>
          <t>e058912:</t>
        </r>
        <r>
          <rPr>
            <sz val="9"/>
            <color indexed="81"/>
            <rFont val="Tahoma"/>
            <family val="2"/>
          </rPr>
          <t xml:space="preserve">
deveria ser enviado a CMPU nesta fase?
</t>
        </r>
      </text>
    </comment>
    <comment ref="A3" authorId="0">
      <text>
        <r>
          <rPr>
            <b/>
            <sz val="9"/>
            <color indexed="81"/>
            <rFont val="Tahoma"/>
            <family val="2"/>
          </rPr>
          <t>e058912:</t>
        </r>
        <r>
          <rPr>
            <sz val="9"/>
            <color indexed="81"/>
            <rFont val="Tahoma"/>
            <family val="2"/>
          </rPr>
          <t xml:space="preserve">
linha para identificar documentos</t>
        </r>
      </text>
    </comment>
    <comment ref="A4" authorId="0">
      <text>
        <r>
          <rPr>
            <b/>
            <sz val="9"/>
            <color indexed="81"/>
            <rFont val="Tahoma"/>
            <family val="2"/>
          </rPr>
          <t>e058912:</t>
        </r>
        <r>
          <rPr>
            <sz val="9"/>
            <color indexed="81"/>
            <rFont val="Tahoma"/>
            <family val="2"/>
          </rPr>
          <t xml:space="preserve">
linha para identificar informações públicas</t>
        </r>
      </text>
    </comment>
    <comment ref="W6" authorId="0">
      <text>
        <r>
          <rPr>
            <b/>
            <sz val="9"/>
            <color indexed="81"/>
            <rFont val="Tahoma"/>
            <family val="2"/>
          </rPr>
          <t>e058912:</t>
        </r>
        <r>
          <rPr>
            <sz val="9"/>
            <color indexed="81"/>
            <rFont val="Tahoma"/>
            <family val="2"/>
          </rPr>
          <t xml:space="preserve">
verificar a necessidade</t>
        </r>
      </text>
    </comment>
    <comment ref="Y6" authorId="0">
      <text>
        <r>
          <rPr>
            <b/>
            <sz val="9"/>
            <color indexed="81"/>
            <rFont val="Tahoma"/>
            <family val="2"/>
          </rPr>
          <t>e058912:</t>
        </r>
        <r>
          <rPr>
            <sz val="9"/>
            <color indexed="81"/>
            <rFont val="Tahoma"/>
            <family val="2"/>
          </rPr>
          <t xml:space="preserve">
Conselhos Participativos, Conselhos técnicos, etc
Se for alterar parâmetros, deve passar na CTLU</t>
        </r>
      </text>
    </comment>
    <comment ref="BL6" authorId="0">
      <text>
        <r>
          <rPr>
            <b/>
            <sz val="9"/>
            <color indexed="81"/>
            <rFont val="Tahoma"/>
            <family val="2"/>
          </rPr>
          <t>e058912:</t>
        </r>
        <r>
          <rPr>
            <sz val="9"/>
            <color indexed="81"/>
            <rFont val="Tahoma"/>
            <family val="2"/>
          </rPr>
          <t xml:space="preserve">
PROPOSTA</t>
        </r>
      </text>
    </comment>
    <comment ref="BN6" authorId="0">
      <text>
        <r>
          <rPr>
            <b/>
            <sz val="9"/>
            <color indexed="81"/>
            <rFont val="Tahoma"/>
            <family val="2"/>
          </rPr>
          <t>e058912:</t>
        </r>
        <r>
          <rPr>
            <sz val="9"/>
            <color indexed="81"/>
            <rFont val="Tahoma"/>
            <family val="2"/>
          </rPr>
          <t xml:space="preserve">
Conselhos Participativos, Conselhos técnicos, etc
Se for alterar parâmetros, deve passar na CTLU</t>
        </r>
      </text>
    </comment>
    <comment ref="CS6" authorId="0">
      <text>
        <r>
          <rPr>
            <b/>
            <sz val="9"/>
            <color indexed="81"/>
            <rFont val="Tahoma"/>
            <family val="2"/>
          </rPr>
          <t>e058912:</t>
        </r>
        <r>
          <rPr>
            <sz val="9"/>
            <color indexed="81"/>
            <rFont val="Tahoma"/>
            <family val="2"/>
          </rPr>
          <t xml:space="preserve">
Se altera parâmetros, deve passar na CTLU</t>
        </r>
      </text>
    </comment>
    <comment ref="N7" authorId="0">
      <text>
        <r>
          <rPr>
            <b/>
            <sz val="9"/>
            <color indexed="81"/>
            <rFont val="Tahoma"/>
            <family val="2"/>
          </rPr>
          <t>e058912:</t>
        </r>
        <r>
          <rPr>
            <sz val="9"/>
            <color indexed="81"/>
            <rFont val="Tahoma"/>
            <family val="2"/>
          </rPr>
          <t xml:space="preserve">
29/07/2016</t>
        </r>
      </text>
    </comment>
  </commentList>
</comments>
</file>

<file path=xl/comments4.xml><?xml version="1.0" encoding="utf-8"?>
<comments xmlns="http://schemas.openxmlformats.org/spreadsheetml/2006/main">
  <authors>
    <author>e058912</author>
  </authors>
  <commentList>
    <comment ref="X2" authorId="0">
      <text>
        <r>
          <rPr>
            <b/>
            <sz val="9"/>
            <color indexed="81"/>
            <rFont val="Tahoma"/>
            <family val="2"/>
          </rPr>
          <t>e058912:</t>
        </r>
        <r>
          <rPr>
            <sz val="9"/>
            <color indexed="81"/>
            <rFont val="Tahoma"/>
            <family val="2"/>
          </rPr>
          <t xml:space="preserve">
verificar a necessidade</t>
        </r>
      </text>
    </comment>
    <comment ref="Z2" authorId="0">
      <text>
        <r>
          <rPr>
            <b/>
            <sz val="9"/>
            <color indexed="81"/>
            <rFont val="Tahoma"/>
            <family val="2"/>
          </rPr>
          <t>e058912:</t>
        </r>
        <r>
          <rPr>
            <sz val="9"/>
            <color indexed="81"/>
            <rFont val="Tahoma"/>
            <family val="2"/>
          </rPr>
          <t xml:space="preserve">
Conselhos Participativos, Conselhos técnicos, etc
Se for alterar parâmetros, deve passar na CTLU</t>
        </r>
      </text>
    </comment>
    <comment ref="BM2" authorId="0">
      <text>
        <r>
          <rPr>
            <b/>
            <sz val="9"/>
            <color indexed="81"/>
            <rFont val="Tahoma"/>
            <family val="2"/>
          </rPr>
          <t>e058912:</t>
        </r>
        <r>
          <rPr>
            <sz val="9"/>
            <color indexed="81"/>
            <rFont val="Tahoma"/>
            <family val="2"/>
          </rPr>
          <t xml:space="preserve">
PROPOSTA</t>
        </r>
      </text>
    </comment>
    <comment ref="BO2" authorId="0">
      <text>
        <r>
          <rPr>
            <b/>
            <sz val="9"/>
            <color indexed="81"/>
            <rFont val="Tahoma"/>
            <family val="2"/>
          </rPr>
          <t>e058912:</t>
        </r>
        <r>
          <rPr>
            <sz val="9"/>
            <color indexed="81"/>
            <rFont val="Tahoma"/>
            <family val="2"/>
          </rPr>
          <t xml:space="preserve">
Conselhos Participativos, Conselhos técnicos, etc
Se for alterar parâmetros, deve passar na CTLU</t>
        </r>
      </text>
    </comment>
    <comment ref="CT2" authorId="0">
      <text>
        <r>
          <rPr>
            <b/>
            <sz val="9"/>
            <color indexed="81"/>
            <rFont val="Tahoma"/>
            <family val="2"/>
          </rPr>
          <t>e058912:</t>
        </r>
        <r>
          <rPr>
            <sz val="9"/>
            <color indexed="81"/>
            <rFont val="Tahoma"/>
            <family val="2"/>
          </rPr>
          <t xml:space="preserve">
Se altera parâmetros, deve passar na CTLU</t>
        </r>
      </text>
    </comment>
    <comment ref="B3" authorId="0">
      <text>
        <r>
          <rPr>
            <b/>
            <sz val="9"/>
            <color indexed="81"/>
            <rFont val="Tahoma"/>
            <family val="2"/>
          </rPr>
          <t>e058912:</t>
        </r>
        <r>
          <rPr>
            <sz val="9"/>
            <color indexed="81"/>
            <rFont val="Tahoma"/>
            <family val="2"/>
          </rPr>
          <t xml:space="preserve">
linha para identificar documentos</t>
        </r>
      </text>
    </comment>
    <comment ref="B4" authorId="0">
      <text>
        <r>
          <rPr>
            <b/>
            <sz val="9"/>
            <color indexed="81"/>
            <rFont val="Tahoma"/>
            <family val="2"/>
          </rPr>
          <t>e058912:</t>
        </r>
        <r>
          <rPr>
            <sz val="9"/>
            <color indexed="81"/>
            <rFont val="Tahoma"/>
            <family val="2"/>
          </rPr>
          <t xml:space="preserve">
linha para identificar informações públicas</t>
        </r>
      </text>
    </comment>
  </commentList>
</comments>
</file>

<file path=xl/sharedStrings.xml><?xml version="1.0" encoding="utf-8"?>
<sst xmlns="http://schemas.openxmlformats.org/spreadsheetml/2006/main" count="5189" uniqueCount="1366">
  <si>
    <t>IDENTIFICAÇÃO</t>
  </si>
  <si>
    <t>TRAMITAÇÃO PREVISTA</t>
  </si>
  <si>
    <t>TÉCNICO URBANISTICO</t>
  </si>
  <si>
    <t>PROPONENTE</t>
  </si>
  <si>
    <t>ADMINISTRATIVO</t>
  </si>
  <si>
    <t>GERAL</t>
  </si>
  <si>
    <t>1. PROPOSIÇÃO</t>
  </si>
  <si>
    <t>2. CONSULTA PÚBLICA INICIAL</t>
  </si>
  <si>
    <t>3. AVALIAÇAO SMUL</t>
  </si>
  <si>
    <t>4. ELABORAÇÃO</t>
  </si>
  <si>
    <t>5. DISCUSSÃO PÚBLICA</t>
  </si>
  <si>
    <t>6. CONSOLIDAÇÃO DO PIU</t>
  </si>
  <si>
    <t>7. ENCAMINHAMENTO JURIDICO</t>
  </si>
  <si>
    <t>8. IMPLANTAÇÃO</t>
  </si>
  <si>
    <t>DESCRIÇÃO</t>
  </si>
  <si>
    <t>TERRITORIAL</t>
  </si>
  <si>
    <t>URBANÍSTICO</t>
  </si>
  <si>
    <t>DOC</t>
  </si>
  <si>
    <t>PPT</t>
  </si>
  <si>
    <t>NOT</t>
  </si>
  <si>
    <t>aj-smul</t>
  </si>
  <si>
    <t>P</t>
  </si>
  <si>
    <t>ID_rev</t>
  </si>
  <si>
    <t>Nome</t>
  </si>
  <si>
    <t>Origem</t>
  </si>
  <si>
    <t>Iniciativa da Proposta</t>
  </si>
  <si>
    <t>Tipo de Proposta</t>
  </si>
  <si>
    <t>Proponente</t>
  </si>
  <si>
    <t>Natureza Jurídica</t>
  </si>
  <si>
    <t>Registro Administrativo (PA ou SEI)</t>
  </si>
  <si>
    <t>Responsável pelo acompanhamento</t>
  </si>
  <si>
    <t>Etapa Fluxograma</t>
  </si>
  <si>
    <t>Etapa Comunicação</t>
  </si>
  <si>
    <t>Tipo_Documentação_proposição</t>
  </si>
  <si>
    <t>Numero_documentacao_proposicao</t>
  </si>
  <si>
    <t>Data protocolo</t>
  </si>
  <si>
    <t>Local_Protocolo</t>
  </si>
  <si>
    <t>Status_documentação_proposicao</t>
  </si>
  <si>
    <t>Status_Avaliação Pertinência</t>
  </si>
  <si>
    <t xml:space="preserve">Parecer </t>
  </si>
  <si>
    <t>Status_Preparação texto consulta pública</t>
  </si>
  <si>
    <t>Responsável pela elaboração texto consulta publica</t>
  </si>
  <si>
    <t>Data finalizacao texto</t>
  </si>
  <si>
    <t>Data envio comunicação</t>
  </si>
  <si>
    <t>Secretarias contactadas</t>
  </si>
  <si>
    <t>Orgãos externos envolvidos</t>
  </si>
  <si>
    <t>Instancias consultadas</t>
  </si>
  <si>
    <t>Oficio_Instancias</t>
  </si>
  <si>
    <t>Status_Material para Instancias</t>
  </si>
  <si>
    <t>Data Instancia consultada</t>
  </si>
  <si>
    <t>Registro_apresentacao_Instancia</t>
  </si>
  <si>
    <t>Registro contribuições Instancia</t>
  </si>
  <si>
    <t>Mecanismos de comunicação</t>
  </si>
  <si>
    <t>Registro abertura da consulta</t>
  </si>
  <si>
    <t>Mecanismos de consulta</t>
  </si>
  <si>
    <t>Status_Consulta</t>
  </si>
  <si>
    <t>Data inicio consulta</t>
  </si>
  <si>
    <t>Data final consulta</t>
  </si>
  <si>
    <t>Responsavel_Controle contribuições</t>
  </si>
  <si>
    <t>Número de contribuições</t>
  </si>
  <si>
    <t>Publicação contribuições consulta</t>
  </si>
  <si>
    <t>Status_Avaliação Pós Consulta Pública</t>
  </si>
  <si>
    <t>Parecer (Aprovação ou reprovação)</t>
  </si>
  <si>
    <t>Data envio avaliação SMUL</t>
  </si>
  <si>
    <t>Status parecer SMUL</t>
  </si>
  <si>
    <t>Submissão CMPU</t>
  </si>
  <si>
    <t>Oficio_CMPU</t>
  </si>
  <si>
    <t>Status_Material a ser apresentado no CMPU</t>
  </si>
  <si>
    <t>Data CMPU</t>
  </si>
  <si>
    <t>Registro_apresentacao_Conselho</t>
  </si>
  <si>
    <t>Registro contribuições CMPU</t>
  </si>
  <si>
    <t>Data envio Departamento</t>
  </si>
  <si>
    <t>Departamento analise</t>
  </si>
  <si>
    <t>Parecer Departamento análise</t>
  </si>
  <si>
    <t>Complementação Proponente</t>
  </si>
  <si>
    <t>Data devolução SPURB</t>
  </si>
  <si>
    <t>Encaminhamento a Departamento responsável</t>
  </si>
  <si>
    <t>Departamento Responsável / MIP</t>
  </si>
  <si>
    <t>Status_Desenvolvimento_PIU</t>
  </si>
  <si>
    <t>Secretarias envolvidas</t>
  </si>
  <si>
    <t>Oficio_Secretarias</t>
  </si>
  <si>
    <t>Oficio_Orgaos</t>
  </si>
  <si>
    <t>Material a ser colocado em discussão pública</t>
  </si>
  <si>
    <t>Status_Material a ser colocado em discussão pública</t>
  </si>
  <si>
    <t>Status_Cronograma processo participativo</t>
  </si>
  <si>
    <t>Publicação cronograma processo participativo</t>
  </si>
  <si>
    <t>Mecanismos de comunicação previstos</t>
  </si>
  <si>
    <t>Mecanismos de consulta  previstos</t>
  </si>
  <si>
    <t>Registro abertura da consulta_Caderno</t>
  </si>
  <si>
    <t>Status_Consulta_Internet_Caderno</t>
  </si>
  <si>
    <t>Data inicio consulta_Caderno</t>
  </si>
  <si>
    <t>Data final consulta_Caderno</t>
  </si>
  <si>
    <t>Avaliação Pós Consulta Pública_Caderno</t>
  </si>
  <si>
    <t>Registro abertura da consulta internet</t>
  </si>
  <si>
    <t>Status_Consulta_Internet_Minuta</t>
  </si>
  <si>
    <t>Data inicio consulta_Minuta</t>
  </si>
  <si>
    <t>Data final consulta_Minuta</t>
  </si>
  <si>
    <t>Avaliação Pós Consulta Pública</t>
  </si>
  <si>
    <t>Registro divulgação audiencia</t>
  </si>
  <si>
    <t>Status_Audiencia</t>
  </si>
  <si>
    <t>Data_Audiência_Publica</t>
  </si>
  <si>
    <t>Registro_apresentacao_Audiencia</t>
  </si>
  <si>
    <t>Registro contribuições Audiência</t>
  </si>
  <si>
    <t>Avaliação Pós Audiência</t>
  </si>
  <si>
    <t>Outras atividades participativas</t>
  </si>
  <si>
    <t>Departamento Responsável</t>
  </si>
  <si>
    <t>Status</t>
  </si>
  <si>
    <t>Instrumento urbanístico proposto</t>
  </si>
  <si>
    <t>Instrumento juridico necessário</t>
  </si>
  <si>
    <t>Parecer sobre consolidação minuta</t>
  </si>
  <si>
    <t>Status_tramitação_interna</t>
  </si>
  <si>
    <t>Data envio SPURB para orgão</t>
  </si>
  <si>
    <t>Nome orgão em análise</t>
  </si>
  <si>
    <t>Parecer orgão juridico</t>
  </si>
  <si>
    <t>Registro público de envio normativo</t>
  </si>
  <si>
    <t>Data envio aprovação</t>
  </si>
  <si>
    <t>Status_aprovacao</t>
  </si>
  <si>
    <t>Normativo_Número_Ano</t>
  </si>
  <si>
    <t>Interessado</t>
  </si>
  <si>
    <t>Data inicio</t>
  </si>
  <si>
    <t>Orgão em análise</t>
  </si>
  <si>
    <t>Status_implantacao</t>
  </si>
  <si>
    <t>Escopo</t>
  </si>
  <si>
    <t>Descrição básica</t>
  </si>
  <si>
    <t>Justificativa interesse público</t>
  </si>
  <si>
    <t>Elemento da Rede de Estruturação Urbana</t>
  </si>
  <si>
    <t>Prefeitura_Regional</t>
  </si>
  <si>
    <t>Perímetro_QGIS</t>
  </si>
  <si>
    <t>X</t>
  </si>
  <si>
    <t>Y</t>
  </si>
  <si>
    <t>Área total</t>
  </si>
  <si>
    <t>Contrapartida prevista</t>
  </si>
  <si>
    <t>ACCA</t>
  </si>
  <si>
    <t>Valor contrapartida prevista</t>
  </si>
  <si>
    <t>Instrumento urbanístico definido</t>
  </si>
  <si>
    <t>Previsão de alteração de parâmetros urbanisticos</t>
  </si>
  <si>
    <t>Zonas especiais</t>
  </si>
  <si>
    <t>Area Pública</t>
  </si>
  <si>
    <t>Perímetro de Qualificação ambiental</t>
  </si>
  <si>
    <t>Proposição de utilização de outro instrumento urbanítico</t>
  </si>
  <si>
    <t>etapas_NUM</t>
  </si>
  <si>
    <t>Pública</t>
  </si>
  <si>
    <t>PIU</t>
  </si>
  <si>
    <t>PMSP - SMUL</t>
  </si>
  <si>
    <t>SEP</t>
  </si>
  <si>
    <t>-</t>
  </si>
  <si>
    <t>NA</t>
  </si>
  <si>
    <t>encerrada</t>
  </si>
  <si>
    <t>SEP/SPURB</t>
  </si>
  <si>
    <t>sim</t>
  </si>
  <si>
    <t>PIU Vila Leopoldina</t>
  </si>
  <si>
    <t>Privado - MEM</t>
  </si>
  <si>
    <t>Privado</t>
  </si>
  <si>
    <t>Lei</t>
  </si>
  <si>
    <t>2016-0.193.579-6</t>
  </si>
  <si>
    <t>Elaboração</t>
  </si>
  <si>
    <t>Em andamento</t>
  </si>
  <si>
    <t>Documento protocolado (proposta, carta, contrato social)</t>
  </si>
  <si>
    <t>STD: 71992</t>
  </si>
  <si>
    <t xml:space="preserve">Presidência SP-Urbanismo </t>
  </si>
  <si>
    <t>Aprovada, após complementação</t>
  </si>
  <si>
    <t>Aprovado</t>
  </si>
  <si>
    <t>SIM</t>
  </si>
  <si>
    <t>Finalizada</t>
  </si>
  <si>
    <t>Em elaboração</t>
  </si>
  <si>
    <t>SEHAB</t>
  </si>
  <si>
    <t>CMPU</t>
  </si>
  <si>
    <t>em elaboração</t>
  </si>
  <si>
    <t>entregue GPS</t>
  </si>
  <si>
    <t>proposta inicial finalizada</t>
  </si>
  <si>
    <t>aberta</t>
  </si>
  <si>
    <t>MEM</t>
  </si>
  <si>
    <t>-5202323.00000</t>
  </si>
  <si>
    <t>-2697567.00000</t>
  </si>
  <si>
    <t>AIU</t>
  </si>
  <si>
    <t>Aprovada</t>
  </si>
  <si>
    <t>Pré-PIU</t>
  </si>
  <si>
    <t xml:space="preserve">Proposição 
</t>
  </si>
  <si>
    <t>nd</t>
  </si>
  <si>
    <t>Avaliação após 1ª Consulta</t>
  </si>
  <si>
    <t>Em análise</t>
  </si>
  <si>
    <t>PIU Nações Unidas</t>
  </si>
  <si>
    <t>ZOE - Permuta Parque Augusta</t>
  </si>
  <si>
    <t>Ainda não definido</t>
  </si>
  <si>
    <t>7810.2018/0000074-2</t>
  </si>
  <si>
    <t>MEM e ZOE</t>
  </si>
  <si>
    <t>-5198771.00000</t>
  </si>
  <si>
    <t>-2700283.00000</t>
  </si>
  <si>
    <t>x</t>
  </si>
  <si>
    <t>?</t>
  </si>
  <si>
    <t>falta o documento</t>
  </si>
  <si>
    <t>documento salvo na rede</t>
  </si>
  <si>
    <t>MIP</t>
  </si>
  <si>
    <t>CadernoxMinuta: diferença?</t>
  </si>
  <si>
    <t>CADERNO</t>
  </si>
  <si>
    <t>TEXTO CP</t>
  </si>
  <si>
    <t>não sei qual documento é</t>
  </si>
  <si>
    <t>DIAGN.</t>
  </si>
  <si>
    <t>MAPAS</t>
  </si>
  <si>
    <t>DOSP</t>
  </si>
  <si>
    <t>AP_PPT_PROPONENTE</t>
  </si>
  <si>
    <t>AP_PPT_PREFEITURA</t>
  </si>
  <si>
    <t>CP_SIST.CONTRIBUICOES</t>
  </si>
  <si>
    <t>AP_ATA</t>
  </si>
  <si>
    <t>AP_LISTA</t>
  </si>
  <si>
    <t>P.INT.PUB</t>
  </si>
  <si>
    <t>LEGENDA</t>
  </si>
  <si>
    <t>ID</t>
  </si>
  <si>
    <t>???</t>
  </si>
  <si>
    <t xml:space="preserve">1 EM PROPOSIÇÃO DOS ELEMENTOS PRÉVIOS </t>
  </si>
  <si>
    <t>A  Manifestação de Interesse</t>
  </si>
  <si>
    <t xml:space="preserve">Manifestação de interesse privado </t>
  </si>
  <si>
    <t>Público</t>
  </si>
  <si>
    <t>PMI (informações  na SMDP)</t>
  </si>
  <si>
    <t>2 CONSULTA PÚBLICA INICIAL</t>
  </si>
  <si>
    <t>B Diagnóstico</t>
  </si>
  <si>
    <t>Programa de Interesse Público</t>
  </si>
  <si>
    <t>Diagnóstico</t>
  </si>
  <si>
    <t xml:space="preserve">Mapas </t>
  </si>
  <si>
    <t>C 1ª Consulta Pública</t>
  </si>
  <si>
    <t>Consulta Publica Online</t>
  </si>
  <si>
    <t>Divulgação</t>
  </si>
  <si>
    <t>Texto da Consulta Pública</t>
  </si>
  <si>
    <t>Sistematização das contribuições</t>
  </si>
  <si>
    <t>Contribuições Consolidadas</t>
  </si>
  <si>
    <t>Audiência Pública</t>
  </si>
  <si>
    <t>Apresentação</t>
  </si>
  <si>
    <t>Lista de Presença</t>
  </si>
  <si>
    <t>Ata</t>
  </si>
  <si>
    <t xml:space="preserve">Contribuições </t>
  </si>
  <si>
    <t>5 DISCUSSÃO PÚBLICA</t>
  </si>
  <si>
    <t>A  Proposta</t>
  </si>
  <si>
    <t>Minuta</t>
  </si>
  <si>
    <t xml:space="preserve">B Discussão Pública </t>
  </si>
  <si>
    <t>Contribuição Online</t>
  </si>
  <si>
    <t>6 CONSOLIDAÇÃO</t>
  </si>
  <si>
    <t>A Projeto Urbanístico Final</t>
  </si>
  <si>
    <t>7 TRAMITAÇÃO JURÍDICA</t>
  </si>
  <si>
    <t>B  Decreto</t>
  </si>
  <si>
    <t>legenda</t>
  </si>
  <si>
    <t>salvo na pasta</t>
  </si>
  <si>
    <t>w</t>
  </si>
  <si>
    <t>tem a informação em outro documento salvo na pasta</t>
  </si>
  <si>
    <t xml:space="preserve">não tem </t>
  </si>
  <si>
    <t>TIPO</t>
  </si>
  <si>
    <t>BD</t>
  </si>
  <si>
    <t>OBSERVAÇÕES</t>
  </si>
  <si>
    <t>os campos foram atualizados de acordo com as anotações da Joyce, o banco de dados original está em "BD_14/05_16H"</t>
  </si>
  <si>
    <t>informação que Isabela colocou</t>
  </si>
  <si>
    <t>planilha</t>
  </si>
  <si>
    <t>exemplos 02VL_10NU</t>
  </si>
  <si>
    <t>processo</t>
  </si>
  <si>
    <t>tabela feita em um primeiro momento para relacionar os documentos públicos com o banco de dados. É uma cópia da planilha "doc_PIUs_base" do documento PIUs_Doc_ParticipacaoPublica</t>
  </si>
  <si>
    <t>PIU_Doc_ParticipacaoPublica salvo aqui(\\spurbsp01\PIUs_Monitoramento\01_Documentação)</t>
  </si>
  <si>
    <t>descrição</t>
  </si>
  <si>
    <t>tabela que informa a relação entre os documentos e os campos do banco de dados. Tem colunas ocultas com o banco de dados completo</t>
  </si>
  <si>
    <t>INFORMAÇÕES</t>
  </si>
  <si>
    <t>informação anotações Joyce</t>
  </si>
  <si>
    <t>levantamento dos documentos salvos na rede feito em 15/05/2018  de acordo com o banco de dados em 14/05/18 as 16H e das anotações da Joyce</t>
  </si>
  <si>
    <t>CAMPO</t>
  </si>
  <si>
    <t>FONTE BANCO DE DADOS</t>
  </si>
  <si>
    <t>Manifestação de interesse privado ou Ofício secretaria solicitante</t>
  </si>
  <si>
    <t>Texto consulta pública, Diagnóstico, Mapas ou outros anexos relacionados</t>
  </si>
  <si>
    <t>Noticia (consulta pública) e/ou Diário oficial (audiencia pública)</t>
  </si>
  <si>
    <t xml:space="preserve">Notícia </t>
  </si>
  <si>
    <t>Texto consulta pública e anexos</t>
  </si>
  <si>
    <t>Texto consulta pública, anexos e sistematização das contribuições</t>
  </si>
  <si>
    <t xml:space="preserve">Publicação do Diário oficial </t>
  </si>
  <si>
    <t>Ata, Lista, Contribuições presenciais ou outros documentos relacionados a audiência</t>
  </si>
  <si>
    <t>Decreto</t>
  </si>
  <si>
    <t>ID_ETAPA</t>
  </si>
  <si>
    <t>ETAPA</t>
  </si>
  <si>
    <t>REFERÊNCIAS</t>
  </si>
  <si>
    <t>PROPOSIÇÃO</t>
  </si>
  <si>
    <t>CONSULTA PÚBLICA INICIAL</t>
  </si>
  <si>
    <t>AVALIAÇÃO SMUL</t>
  </si>
  <si>
    <t>ELABORAÇÃO</t>
  </si>
  <si>
    <t>DISCUSSÃO PÚBLICA</t>
  </si>
  <si>
    <t>CONSOLIDAÇÃO DO PIU</t>
  </si>
  <si>
    <t>ENCAMINHAMENTO JURÍDICO</t>
  </si>
  <si>
    <t>IMPLANTAÇÃO</t>
  </si>
  <si>
    <t>documentação</t>
  </si>
  <si>
    <t>cópia do banco de dados</t>
  </si>
  <si>
    <t>copia do banco de dados do dia 14/05</t>
  </si>
  <si>
    <t>alterações feitas em vermelho</t>
  </si>
  <si>
    <t>PIUS MENORES</t>
  </si>
  <si>
    <t>PIUS MAIORES</t>
  </si>
  <si>
    <t>01_PIU_RB</t>
  </si>
  <si>
    <t>02_PIU_VLVL</t>
  </si>
  <si>
    <t>04_PIU_NESP</t>
  </si>
  <si>
    <t>07_PL_ANH</t>
  </si>
  <si>
    <t>08_PIU_PAC</t>
  </si>
  <si>
    <t>09_PIU_VO</t>
  </si>
  <si>
    <t>010_PIU_NU</t>
  </si>
  <si>
    <t>03_PIU_ACT</t>
  </si>
  <si>
    <t>05_PIU_ACJ</t>
  </si>
  <si>
    <t>06_PIU_TERMINAIS</t>
  </si>
  <si>
    <t>011_PIU_AC</t>
  </si>
  <si>
    <t>012_PIU_ACP</t>
  </si>
  <si>
    <t>nsa</t>
  </si>
  <si>
    <t>Contribuições presenciais</t>
  </si>
  <si>
    <t>01_os arquivos que não existem estão no mesmo documento do arquivo da consulta pública</t>
  </si>
  <si>
    <t>02_o programa de interesse público é a minuta da consulta pública</t>
  </si>
  <si>
    <t>04_o programa de interesse público é a minuta da consulta pública</t>
  </si>
  <si>
    <t>04_apresentacao proponente esta junto com a prefeitura</t>
  </si>
  <si>
    <t>08_todo o material de analise esta na pagina da consulta publica</t>
  </si>
  <si>
    <t>09_programa de interesse publico junto com a mip</t>
  </si>
  <si>
    <t>010_Mapas tá junto com diagnostico</t>
  </si>
  <si>
    <t>05_ Minuta é a nota técnica?</t>
  </si>
  <si>
    <t>controle</t>
  </si>
  <si>
    <t>controle dos arquivos que estão salvo na rede</t>
  </si>
  <si>
    <t>Caderno</t>
  </si>
  <si>
    <t>Parecer técnico a respeito da aprovação o reprovação da proposta do PIU</t>
  </si>
  <si>
    <t>Cronograma do processo participativo</t>
  </si>
  <si>
    <t>DOCUMENTOS</t>
  </si>
  <si>
    <t>Apresentação ppt</t>
  </si>
  <si>
    <t>Ata, posicionamento SPUrbanismo</t>
  </si>
  <si>
    <t>Noticia (Consulta Publica)  e/ou Diário oficial (audiencia publica)</t>
  </si>
  <si>
    <t>ID_Projeto</t>
  </si>
  <si>
    <t>ID_etapa</t>
  </si>
  <si>
    <t>nome_publico_do_arquivo</t>
  </si>
  <si>
    <t>arquivo</t>
  </si>
  <si>
    <t>PROCV</t>
  </si>
  <si>
    <t>http://minutapiuriobranco.gestaourbana.prefeitura.sp.gov.br/wp-content/uploads/2016/04/PIU_RioBranco_ConsultaPublica_V03.pdf</t>
  </si>
  <si>
    <t>dúvida</t>
  </si>
  <si>
    <t>Mapas</t>
  </si>
  <si>
    <t>http://minutapiuriobranco.gestaourbana.prefeitura.sp.gov.br/wp-content/uploads/2016/04/PIU_RioBranco_ConsultaPublica_ANEXOI_reduzido.pdf</t>
  </si>
  <si>
    <t xml:space="preserve">Divulgação da Consulta Publica </t>
  </si>
  <si>
    <t>http://gestaourbana.prefeitura.sp.gov.br/noticias/prefeitura-de-sao-paulo-abre-consulta-publica-sobre-o-projeto-de-intervencao-urbana-piu-rio-branco/</t>
  </si>
  <si>
    <t>última atualização</t>
  </si>
  <si>
    <t>http://minutapiuriobranco.gestaourbana.prefeitura.sp.gov.br/</t>
  </si>
  <si>
    <t xml:space="preserve">Sistematização das contribuições </t>
  </si>
  <si>
    <t>http://gestaourbana.prefeitura.sp.gov.br/wp-content/uploads/2016/03/Contribui%C3%A7%C3%B5es.pdf</t>
  </si>
  <si>
    <t>Manifestação de Interesse Privado</t>
  </si>
  <si>
    <t>http://gestaourbana.prefeitura.sp.gov.br/wp-content/uploads/2016/03/01_-MIP_PIU_Vila-Leopoldina-Villa-Lobos_motiva%C3%A7%C3%A3o.pdf</t>
  </si>
  <si>
    <t>http://minuta.gestaourbana.prefeitura.sp.gov.br/piu-leopoldina/wp-content/uploads/2016/08/02_MIP_PIU_Vila_Leopoldina-Villa-Lobos_diagnostico_e_programa.pdf</t>
  </si>
  <si>
    <t>http://minuta.gestaourbana.prefeitura.sp.gov.br/piu-leopoldina/wp-content/uploads/2016/08/03_MIP_PIU_Vila_Leopoldina-Villa-Lobos_mapas.pdf</t>
  </si>
  <si>
    <t>http://gestaourbana.prefeitura.sp.gov.br/noticias/prorrogado-o-prazo-da-consulta-publica-sobre-o-piu-vila-leopoldina/</t>
  </si>
  <si>
    <t>http://minuta.gestaourbana.prefeitura.sp.gov.br/piu-leopoldina/</t>
  </si>
  <si>
    <t>http://gestaourbana.prefeitura.sp.gov.br/wp-content/uploads/2016/03/PIU-Leopoldina.pdf</t>
  </si>
  <si>
    <t>print DOSP</t>
  </si>
  <si>
    <t>http://gestaourbana.prefeitura.sp.gov.br/wp-content/uploads/2016/03/PIU_VL_AudienciaPublica_01_11_SPURB-2.pdf</t>
  </si>
  <si>
    <t>http://gestaourbana.prefeitura.sp.gov.br/wp-content/uploads/2016/03/PIU_VL_AudienciaPublica_01_11_Proponente.pdf</t>
  </si>
  <si>
    <t>http://gestaourbana.prefeitura.sp.gov.br/wp-content/uploads/2016/03/Lista-de-Presen%C3%A7a-Sem-contato.pdf</t>
  </si>
  <si>
    <t>http://gestaourbana.prefeitura.sp.gov.br/wp-content/uploads/2016/03/PIU_VL_ATA_Audiencia01_11_16_rev_GP.pdf</t>
  </si>
  <si>
    <t>http://minuta.gestaourbana.prefeitura.sp.gov.br/piu-vila-leopoldina/#/</t>
  </si>
  <si>
    <t>Diagnóstico Socio Territorial</t>
  </si>
  <si>
    <t>http://minuta.gestaourbana.prefeitura.sp.gov.br/piu-vila-leopoldina/static/pdf/02_diagnostico-socio-territorial.pdf</t>
  </si>
  <si>
    <t>http://minuta.gestaourbana.prefeitura.sp.gov.br/piu-vila-leopoldina/static/pdf/03_programa-de-interesse-publico.pdf</t>
  </si>
  <si>
    <t>Proposta de Ordenamento Urbanístico</t>
  </si>
  <si>
    <t>http://minuta.gestaourbana.prefeitura.sp.gov.br/piu-vila-leopoldina/static/pdf/04_proposta-de-ordenamento-urbanistico.pdf</t>
  </si>
  <si>
    <t>Modelagem Econômica da Intervenção</t>
  </si>
  <si>
    <t>http://minuta.gestaourbana.prefeitura.sp.gov.br/piu-vila-leopoldina/static/pdf/05_modelagem-economica-da-intervencao.pdf</t>
  </si>
  <si>
    <t>Modelo de Gestão</t>
  </si>
  <si>
    <t>http://minuta.gestaourbana.prefeitura.sp.gov.br/piu-vila-leopoldina/static/pdf/06_modelo-de-gestao.pdf</t>
  </si>
  <si>
    <t>Modelo Jurídico</t>
  </si>
  <si>
    <t>http://minuta.gestaourbana.prefeitura.sp.gov.br/piu-vila-leopoldina/static/pdf/07_modelo-juridico.pdf</t>
  </si>
  <si>
    <t>http://minuta.gestaourbana.prefeitura.sp.gov.br/piu-vila-leopoldina/static/pdf/00_caderno-completo.pdf</t>
  </si>
  <si>
    <t xml:space="preserve">Apresentação SMDU: Apresentação do Arco Tietê </t>
  </si>
  <si>
    <t>http://www.prefeitura.sp.gov.br/cidade/secretarias/upload/chamadas/arcotiete_seminario_diretrizes_1367360079.pdf</t>
  </si>
  <si>
    <t>Apresentação SF: O Instrumetno da PMI</t>
  </si>
  <si>
    <t>http://www.prefeitura.sp.gov.br/cidade/secretarias/upload/desenvolvimento_urbano/arquivos/arco-tiete/sf_seminario_arcotiete_20130402.pdf</t>
  </si>
  <si>
    <t>Apresentação SMDU: Agenda de Trabalho e Informes</t>
  </si>
  <si>
    <t>http://www.prefeitura.sp.gov.br/cidade/secretarias/upload/desenvolvimento_urbano/arquivos/arco-tiete/smdu_seminario_arcotiete_informes_20130402.pdf</t>
  </si>
  <si>
    <t>Apresentação SMT - Mobilidade e Acessibilidade</t>
  </si>
  <si>
    <t>http://www.prefeitura.sp.gov.br/cidade/secretarias/upload/desenvolvimento_urbano/arquivos/arco-tiete/SMT-Seminario-ArcoTiete-diretrizes-20130404.pdf</t>
  </si>
  <si>
    <t>Apresentação STM: Mobilidade e Acessibilidade</t>
  </si>
  <si>
    <t>http://www.prefeitura.sp.gov.br/cidade/secretarias/upload/desenvolvimento_urbano/arquivos/arco-tiete/STM-Seminario-ArcoTiete-20130404.pdf</t>
  </si>
  <si>
    <t>Apresentação DH-SLT: Planejamento Metropolitano</t>
  </si>
  <si>
    <t>http://www.prefeitura.sp.gov.br/cidade/secretarias/upload/desenvolvimento_urbano/arquivos/arco-tiete/DH-Seminario-ArcoTiete-20130404.pdf</t>
  </si>
  <si>
    <t>Apresentação EMPLASA 1: Planejamento Metropolitano</t>
  </si>
  <si>
    <t>http://www.prefeitura.sp.gov.br/cidade/secretarias/upload/desenvolvimento_urbano/arquivos/arco-tiete/Emplasa-1-Seminario-ArcoTiete-20130404.pdf</t>
  </si>
  <si>
    <t>Apresentação EMPLASA 2: Planejamento Metropolitano</t>
  </si>
  <si>
    <t>http://www.prefeitura.sp.gov.br/cidade/secretarias/upload/desenvolvimento_urbano/arquivos/arco-tiete/emplasa_2seminario_arcotiete20130404.pdf</t>
  </si>
  <si>
    <t>Apresentação SMDU: Registro da Sessão 04/04/2013</t>
  </si>
  <si>
    <t>http://www.prefeitura.sp.gov.br/cidade/secretarias/upload/desenvolvimento_urbano/arquivos/arco-tiete/registro-sessao-020130404.pdf</t>
  </si>
  <si>
    <t>Apresentação PMH: Planejamento Habitacional</t>
  </si>
  <si>
    <t>http://www.prefeitura.sp.gov.br/cidade/secretarias/upload/desenvolvimento_urbano/arquivos/arco-tiete/PMH-Seminario-ArcoTiete-20130409.pdf</t>
  </si>
  <si>
    <t>Apresentação CASA PAULISTA: Planejamento Habitacional</t>
  </si>
  <si>
    <t>http://www.prefeitura.sp.gov.br/cidade/secretarias/upload/desenvolvimento_urbano/arquivos/arco-tiete/casapaulista_seminario_arcotiete_20130409.pdf</t>
  </si>
  <si>
    <t>Apresentação SVMA: Planejamento Ambiental</t>
  </si>
  <si>
    <t>http://www.prefeitura.sp.gov.br/cidade/secretarias/upload/desenvolvimento_urbano/arquivos/arco-tiete/SVMA-Seminario-ArcoTiete-20130409.pdf</t>
  </si>
  <si>
    <t>Apresentação SMDU: Plano Municipal de Gestão de Águas Pluviais</t>
  </si>
  <si>
    <t>http://www.prefeitura.sp.gov.br/cidade/secretarias/upload/desenvolvimento_urbano/arquivos/arco-tiete/SMDU-Seminario-ArcoTiete-20130409.pdf</t>
  </si>
  <si>
    <t>Apresentação SMDU: Registro da Sessão 09/04/2013</t>
  </si>
  <si>
    <t>http://www.prefeitura.sp.gov.br/cidade/secretarias/upload/desenvolvimento_urbano/arquivos/arco-tiete/registro-sessao-20130409.pdf</t>
  </si>
  <si>
    <t>Apresentação SMDU: Revisão dos Marcos Regulatórios</t>
  </si>
  <si>
    <t>http://www.prefeitura.sp.gov.br/cidade/secretarias/upload/desenvolvimento_urbano/arquivos/arco-tiete/smdu_seminario_arcotietepde_11042013.pdf</t>
  </si>
  <si>
    <t>Apresentação SMDHC: Metodologia de Participação</t>
  </si>
  <si>
    <t>http://gestaourbana.prefeitura.sp.gov.br/wp-admin/post.php?post=6859&amp;action=edit</t>
  </si>
  <si>
    <t>Apresentação - SMDU e SP URBANISMO: Planos e Projetos Urbanos (SP 2040)</t>
  </si>
  <si>
    <t>http://www.prefeitura.sp.gov.br/cidade/secretarias/upload/desenvolvimento_urbano/arquivos/arco-tiete/smduspurb_seminario_arcotieteab_20130411.pdf</t>
  </si>
  <si>
    <t>Apresentação SEADE: Planejamento Econômico</t>
  </si>
  <si>
    <t>http://gestaourbana.prefeitura.sp.gov.br/wp-admin/post.php?post=6862&amp;action=edit</t>
  </si>
  <si>
    <t>Apresentação SMDU: Registro da Sessão 11/04/2013</t>
  </si>
  <si>
    <t>http://www.prefeitura.sp.gov.br/cidade/secretarias/upload/desenvolvimento_urbano/arquivos/arco-tiete/registro-sesao-20130411.pdf</t>
  </si>
  <si>
    <t>Apresentação SMDU: Registro da Sessão 26/04/2013</t>
  </si>
  <si>
    <t>http://www.prefeitura.sp.gov.br/cidade/secretarias/upload/chamadas/ata_26-04-2013_1370377766.pdf</t>
  </si>
  <si>
    <t>Conjunto de Mapas Tematicos</t>
  </si>
  <si>
    <t>http://www.prefeitura.sp.gov.br/cidade/secretarias/upload/desenvolvimento_urbano/arquivos/arco-tiete/conjunto_mapas_arco_tiete.pdf</t>
  </si>
  <si>
    <t>Esclarecimentos sobre o chamamento público</t>
  </si>
  <si>
    <t>http://gestaourbana.prefeitura.sp.gov.br/wp-content/uploads/2014/08/Documento2.pdf</t>
  </si>
  <si>
    <t>Arco Tietê - Notad de Esclarecimento</t>
  </si>
  <si>
    <t>http://www.prefeitura.sp.gov.br/cidade/secretarias/upload/chamadas/arco_tiet_-_nota_de_esclarecimento_1370903724.pdf</t>
  </si>
  <si>
    <t>Esclarecimentos - Período de 09 a 22 de maio</t>
  </si>
  <si>
    <t>http://www.prefeitura.sp.gov.br/cidade/secretarias/upload/chamadas/esclarecimentos_periodo_09_a_22_de_maio_1370903998.pdf</t>
  </si>
  <si>
    <t>Esclarecimentos - Periodo de 26 de maio a 7 de junho</t>
  </si>
  <si>
    <t>http://www.prefeitura.sp.gov.br/cidade/secretarias/upload/chamadas/esclarecimentos_periodo_26_de_maio_a_07_de_junho_1370904093.pdf</t>
  </si>
  <si>
    <t>Esclarecimentos - 26 de setembro de 2013</t>
  </si>
  <si>
    <t>http://www.prefeitura.sp.gov.br/cidade/secretarias/upload/chamadas/esclarecimentos_-_26_set_2013_1380230928.pdf</t>
  </si>
  <si>
    <t>Fatos Relevantes - 04 de fevereiro de 2014</t>
  </si>
  <si>
    <t>http://www.prefeitura.sp.gov.br/cidade/secretarias/upload/chamadas/arco_tiet_-_fatos_relevantes_1392223423.pdf</t>
  </si>
  <si>
    <t>Comunicados CEA - Data de Entrega - 1ª fase</t>
  </si>
  <si>
    <t>http://www.prefeitura.sp.gov.br/cidade/secretarias/upload/chamadas/comunicado_cea_-_data_de_entrega_1370903813.pdf</t>
  </si>
  <si>
    <t>Comunicados CEA - Estudos de pré viabilidade - 1ª fase</t>
  </si>
  <si>
    <t>http://www.prefeitura.sp.gov.br/cidade/secretarias/upload/chamadas/comunicado_audiencia_publica_1377717925.pdf</t>
  </si>
  <si>
    <t>Comunicados CEA - Chamamento Público - Forma de Entrega dos Estudos da 1ª fase</t>
  </si>
  <si>
    <t>http://www.prefeitura.sp.gov.br/cidade/secretarias/upload/chamadas/arco_tiet_-_comunicado_-_forma_de_entrega_dos_estudos_da_1__fase_1371139561.pdf</t>
  </si>
  <si>
    <t xml:space="preserve">Comunicado 2ª fase do Chamamento Público - Apresentação do Relatório Resumo </t>
  </si>
  <si>
    <t>http://gestaourbanasp.org/arquivos/arco_tiete/ACT_2aFase_AP_DO_Nov.pdf</t>
  </si>
  <si>
    <t>Comunicado 2ª fase do Chamamento Público - Relatório Resumo</t>
  </si>
  <si>
    <t>http://gestaourbanasp.org/arquivos/arco_tiete/ARCO_TIETE_2aFase_RelResumo_DO_Nov.pdf</t>
  </si>
  <si>
    <t>Comunicado 2ª fase do Chamamento Público - Metodologias e critérios de aproveitamento dos estudos</t>
  </si>
  <si>
    <t>http://gestaourbana.prefeitura.sp.gov.br/wp-content/uploads/2013/12/Tabela-ressarcimento-1%C2%AA-Fase.pdf</t>
  </si>
  <si>
    <t>Comunicado 2ª fase do Chamamento Público - Tabela Ressarcimento 1ª Fase</t>
  </si>
  <si>
    <t>Ata de reunião da comissão especial de avaliação instituída pela Portaria n.º 010/2013/SMDU.G recebimento dos estudos de viabilidade – 2.ª fase</t>
  </si>
  <si>
    <t>http://gestaourbana.prefeitura.sp.gov.br/wp-content/uploads/2014/08/Ata-recebimento-propostas-2a-fase.pdf</t>
  </si>
  <si>
    <t>Ata de reunião da Comissão Especial de Avaliação instituída pela portaria N.º 010/2013/SMDU.G alteradas pelas portarias N.º 069/2013/SMDU.G e N.º 090/2013/SMDU.G</t>
  </si>
  <si>
    <t>http://www.prefeitura.sp.gov.br/cidade/secretarias/upload/chamadas/ata_-_18-07-2014_-_prorrogacao_de_prazo_1406043697.pdf</t>
  </si>
  <si>
    <t>http://www.prefeitura.sp.gov.br/cidade/secretarias/upload/chamadas/ata_reuniao-prorrogacao_de_prazo_20_05_2014_1401305482.pdf</t>
  </si>
  <si>
    <t>Ata de reunião da Comissão Especial De Avaliação – Chamamento Público N.º 001/2013/SMDU</t>
  </si>
  <si>
    <t>http://www.prefeitura.sp.gov.br/cidade/secretarias/upload/chamadas/ata_consulta_adiamento_13_05_2014_1401305492.pdf</t>
  </si>
  <si>
    <t>Ata de reunião da Comissão Especial de Avaliação – Chamamento Público nº 001/2013/SMDU</t>
  </si>
  <si>
    <t>http://www.prefeitura.sp.gov.br/cidade/secretarias/upload/chamadas/ata_analise_da_adequacao_tecnica_1375452816.pdf</t>
  </si>
  <si>
    <t>Ata de Julgamento de Recursos</t>
  </si>
  <si>
    <t>http://www.prefeitura.sp.gov.br/cidade/secretarias/upload/chamadas/arco_tiete_-_ata_da_reuniao_da_comissao_especial_de_avaliacao_-_julgamento_dos_recursos_1378831154.pdf</t>
  </si>
  <si>
    <t>Ata de Reunião de Julgamento de Habilitação</t>
  </si>
  <si>
    <t>http://www.prefeitura.sp.gov.br/cidade/secretarias/upload/chamadas/ata_julgamento_final_habilitacao_-_gp_aprovada_1364416130.pdf</t>
  </si>
  <si>
    <t>Ata de reunião que estabelece o prazo de execução da 1a. fase</t>
  </si>
  <si>
    <t>http://www.prefeitura.sp.gov.br/cidade/secretarias/upload/chamadas/ata_prazo_1_fase_1366227606.pdf</t>
  </si>
  <si>
    <t>Ata de Reunião da Comissão Especial de Avaliação Instituída pela portaria n.º 10/2013/SMDU.G- recebimento dos estudos de pré-viabilidade – 1.ª fase</t>
  </si>
  <si>
    <t>http://gestaourbana.prefeitura.sp.gov.br/wp-admin/post.php?post=6869&amp;action=edit</t>
  </si>
  <si>
    <t>Ata de reunião da Comissão Especial de Avaliação – análise de adequação técnica dos estudos de pré-viabilidade – 1.ª fase.</t>
  </si>
  <si>
    <t>Ata de recebimento de manifestação Magalhães e de novas comprovações de despesas e prorrogação prazo comprovação despesas – publicação</t>
  </si>
  <si>
    <t>http://www.prefeitura.sp.gov.br/cidade/secretarias/upload/chamadas/arco_teite_-_ata_09-01-2014_-_recebimento_de__manifestacao_magalhaes_e_de_novas_comprovacoes_de_despesas_e_prorrogacao_prazo_comprovacao_despesas_-_publicacao_1389793858.pdf</t>
  </si>
  <si>
    <t>Ata de julgamento de recursos e manifestações de interesse 2.ª Fase</t>
  </si>
  <si>
    <t>Ata da Reunião Aberta para Apresentação do Chamamento Público do Arco Tietê realizada</t>
  </si>
  <si>
    <t>http://www.prefeitura.sp.gov.br/cidade/secretarias/upload/chamadas/extrato_ata_2_reuniao_aberta_-_07-03-2013_-_final_1363634140.pdf</t>
  </si>
  <si>
    <t>Ata da 2ª Reunião Aberta para Apresentação do Chamamento Público do Arco Tietê realizada</t>
  </si>
  <si>
    <t>????</t>
  </si>
  <si>
    <t>Relatório Técnico da oficina do Subsetor A1 – Plano de Urbanização para o Subsetor A1 da Operação Urbana Consorciada Água Branca</t>
  </si>
  <si>
    <t>http://gestaourbana.prefeitura.sp.gov.br/wp-content/uploads/2015/03/OUCAB_Oficina_Relat%C3%B3rio-anexos_02.pdf</t>
  </si>
  <si>
    <t>Vídeos - Audiencia Publica Arco Tietê - Parte I</t>
  </si>
  <si>
    <t>https://www.youtube.com/watch?v=t0xJobdxPJA</t>
  </si>
  <si>
    <t>Vídeos - Audiencia Publica Arco Tietê - Parte II</t>
  </si>
  <si>
    <t>https://www.youtube.com/watch?v=jqmf6u0-g-o</t>
  </si>
  <si>
    <t>http://gestaourbana.prefeitura.sp.gov.br/wp-content/uploads/2014/08/MINUTA_PL_ACT_V1_gestaourbana_out2016.pdf</t>
  </si>
  <si>
    <t>Sumário Executivo</t>
  </si>
  <si>
    <t>http://gestaourbana.prefeitura.sp.gov.br/wp-content/uploads/2016/10/Sum%C3%A1rio-Executivo-PIU-ACT.pdf</t>
  </si>
  <si>
    <t>http://gestaourbana.prefeitura.sp.gov.br/wp-content/uploads/2016/03/ACT_PIU.pdf</t>
  </si>
  <si>
    <t>http://gestaourbana.prefeitura.sp.gov.br/wp-content/uploads/2016/03/Contribui%C3%A7%C3%B5es-PIU-ACT.pdf</t>
  </si>
  <si>
    <t>Quadro 1A</t>
  </si>
  <si>
    <t>http://minuta.gestaourbana.prefeitura.sp.gov.br/piu-act/wp-content/uploads/2016/10/quadros/Quadro_1A.pdf</t>
  </si>
  <si>
    <t>Quadro 1B</t>
  </si>
  <si>
    <t>http://minuta.gestaourbana.prefeitura.sp.gov.br/piu-act/wp-content/uploads/2016/10/quadros/Quadro_1B.pdf</t>
  </si>
  <si>
    <t>Quadro 1C</t>
  </si>
  <si>
    <t>http://minuta.gestaourbana.prefeitura.sp.gov.br/piu-act/wp-content/uploads/2016/10/quadros/Quadro_1C.pdf</t>
  </si>
  <si>
    <t>Quadro 1D</t>
  </si>
  <si>
    <t>http://minuta.gestaourbana.prefeitura.sp.gov.br/piu-act/wp-content/uploads/2016/10/quadros/Quadro_1D.pdf</t>
  </si>
  <si>
    <t>Quadro 2</t>
  </si>
  <si>
    <t>http://minuta.gestaourbana.prefeitura.sp.gov.br/piu-act/wp-content/uploads/2016/10/quadros/Quadro_2.pdf</t>
  </si>
  <si>
    <t>Quadro 2A</t>
  </si>
  <si>
    <t>http://minuta.gestaourbana.prefeitura.sp.gov.br/piu-act/wp-content/uploads/2016/10/quadros/Quadro_2a.pdf</t>
  </si>
  <si>
    <t>Quadro 3</t>
  </si>
  <si>
    <t>http://minuta.gestaourbana.prefeitura.sp.gov.br/piu-act/wp-content/uploads/2016/10/quadros/Quadro_3.pdf</t>
  </si>
  <si>
    <t>Quadro 3A</t>
  </si>
  <si>
    <t>http://minuta.gestaourbana.prefeitura.sp.gov.br/piu-act/wp-content/uploads/2016/10/quadros/Quadro_3A.pdf</t>
  </si>
  <si>
    <t>Quadro 4</t>
  </si>
  <si>
    <t>http://minuta.gestaourbana.prefeitura.sp.gov.br/piu-act/wp-content/uploads/2016/10/quadros/Quadro_4.pdf</t>
  </si>
  <si>
    <t>Mapa I – Plano Urbanístico</t>
  </si>
  <si>
    <t>http://minuta.gestaourbana.prefeitura.sp.gov.br/piu-act/wp-content/uploads/2016/10/mapas/ACT_99_6U_001_V00.pdf</t>
  </si>
  <si>
    <t>Mapa II – Perímetros de Adesão AIU e Perímetro Expandido</t>
  </si>
  <si>
    <t>http://minuta.gestaourbana.prefeitura.sp.gov.br/piu-act/wp-content/uploads/2016/10/mapas/ACT_99_6U_002_V00.pdf</t>
  </si>
  <si>
    <t>Mapa III – Parâmetros Urbanísticos</t>
  </si>
  <si>
    <t>http://minuta.gestaourbana.prefeitura.sp.gov.br/piu-act/wp-content/uploads/2016/10/mapas/ACT_99_6U_003_V00.pdf</t>
  </si>
  <si>
    <t>Mapa IV – Compartimentos Ambientais e Sistema de Drenagem</t>
  </si>
  <si>
    <t>http://minuta.gestaourbana.prefeitura.sp.gov.br/piu-act/wp-content/uploads/2016/10/mapas/ACT_99_6U_004_V00.pdf</t>
  </si>
  <si>
    <t>Mapa V – Perímetros de Atuação Especial</t>
  </si>
  <si>
    <t>http://minuta.gestaourbana.prefeitura.sp.gov.br/piu-act/wp-content/uploads/2016/10/mapas/ACT_99_6U_005_V00.pdf</t>
  </si>
  <si>
    <t>Mapa VI – Favelas, ZEIS</t>
  </si>
  <si>
    <t>http://minuta.gestaourbana.prefeitura.sp.gov.br/piu-act/wp-content/uploads/2016/10/mapas/ACT_99_6U_006_V00.pdf</t>
  </si>
  <si>
    <t>Mapa VII – Áreas Verdes</t>
  </si>
  <si>
    <t>http://minuta.gestaourbana.prefeitura.sp.gov.br/piu-act/wp-content/uploads/2016/10/mapas/ACT_99_6U_007_V00.pdf</t>
  </si>
  <si>
    <t>Mapa VIII – Plano de Melhoramentos Viários</t>
  </si>
  <si>
    <t>http://minuta.gestaourbana.prefeitura.sp.gov.br/piu-act/wp-content/uploads/2016/10/mapas/ACT_99_6U_008_V00.pdf</t>
  </si>
  <si>
    <t>Mapa IX – Programa de Intervenções:</t>
  </si>
  <si>
    <t>http://minuta.gestaourbana.prefeitura.sp.gov.br/piu-act/wp-content/uploads/2016/10/mapas/ACT_99_6U_009_V00.pdf</t>
  </si>
  <si>
    <t>Ata da Audiência Pública 22/11/2016: Auditório Azul do Sindicato dos Bancários – Centro</t>
  </si>
  <si>
    <t>http://gestaourbana.prefeitura.sp.gov.br/wp-content/uploads/2014/08/ACT_Ata_Audiencia-Publica_2016-11-22.pdf</t>
  </si>
  <si>
    <t>Ata da Audiência Pública 16/11/2016: Subprefeitura de Santana/Tucuruvi</t>
  </si>
  <si>
    <t>http://gestaourbana.prefeitura.sp.gov.br/wp-content/uploads/2014/08/ACT_Ata_Audiencia-Publica_2016-11-16_Z.pdf</t>
  </si>
  <si>
    <t>Ata da Audiência Pública 10/11/2016: Companhia de Engenharia de Tráfego – Água Branca</t>
  </si>
  <si>
    <t>http://gestaourbana.prefeitura.sp.gov.br/wp-content/uploads/2014/08/ACT_Ata_Audiencia-P%C3%BAblica_-2016-11-10_z.pdf</t>
  </si>
  <si>
    <t>Ata da Audiência Pública 09/11/2016: Casa de Cultura Salvador Ligabue – Freguesia do Ó</t>
  </si>
  <si>
    <t>http://gestaourbana.prefeitura.sp.gov.br/wp-content/uploads/2014/08/ACT_Ata_Audiencia-Publica_2016-11-09-1.pdf</t>
  </si>
  <si>
    <t>http://gestaourbana.prefeitura.sp.gov.br/wp-content/uploads/2016/03/PIU_NESP_REQUERIMENTO-1.pdf</t>
  </si>
  <si>
    <t>http://gestaourbana.prefeitura.sp.gov.br/wp-content/uploads/2016/03/PIU_NESP_DIAGN%C3%93STICO-1.pdf</t>
  </si>
  <si>
    <t>http://gestaourbana.prefeitura.sp.gov.br/wp-content/uploads/2016/03/PIU_NESP_PER%C3%8DMETRO-1.pdf</t>
  </si>
  <si>
    <t>http://gestaourbana.prefeitura.sp.gov.br/noticias/prefeitura-de-sao-paulo-abre-minuta-participativa-do-decreto-sobre-o-projeto-de-intervencao-urbana-novo-entreposto-de-sao-paulo-piu-nesp/</t>
  </si>
  <si>
    <t>http://minuta.gestaourbana.prefeitura.sp.gov.br/piunesp/</t>
  </si>
  <si>
    <t>http://gestaourbana.prefeitura.sp.gov.br/wp-content/uploads/2016/03/NESP_apresentacao_2016_08_27.pdf</t>
  </si>
  <si>
    <t>http://gestaourbana.prefeitura.sp.gov.br/wp-content/uploads/2016/03/NESP_lista_presenca_2016_08_27-3.pdf</t>
  </si>
  <si>
    <t>http://gestaourbana.prefeitura.sp.gov.br/wp-content/uploads/2016/03/NESP_ata_2016_08_27.pdf</t>
  </si>
  <si>
    <t>http://gestaourbana.prefeitura.sp.gov.br/wp-content/uploads/2016/03/NESP_contribuicoes_2016_08_27.pdf</t>
  </si>
  <si>
    <t>Projeto Urbanístico Final</t>
  </si>
  <si>
    <t>http://gestaourbana.prefeitura.sp.gov.br/wp-content/uploads/2016/03/PIU-NESP-Relat%C3%B3rio-Final_161215_reduzido.pdf</t>
  </si>
  <si>
    <t xml:space="preserve">http://gestaourbana.prefeitura.sp.gov.br/wp-content/uploads/2016/12/DECRETO-N%C2%BA-57569.pdf </t>
  </si>
  <si>
    <t>Anexo Decreto</t>
  </si>
  <si>
    <t>http://gestaourbana.prefeitura.sp.gov.br/wp-content/uploads/2016/12/mapa-e-quadros.pdf</t>
  </si>
  <si>
    <t>Nota Técnica</t>
  </si>
  <si>
    <t>http://gestaourbana.prefeitura.sp.gov.br/wp-content/uploads/2016/12/ACJ_NotaTecnica.pdf</t>
  </si>
  <si>
    <t>Nota Técnica - Anexo I</t>
  </si>
  <si>
    <t>http://gestaourbana.prefeitura.sp.gov.br/wp-content/uploads/2016/12/ACJ_NT_AnexoI.pdf</t>
  </si>
  <si>
    <t>http://gestaourbana.prefeitura.sp.gov.br/wp-content/uploads/2017/06/ACJ_Minuta_Consulta_Publica_E_DIAGNOSTICO.pdf</t>
  </si>
  <si>
    <t>Mapa 1 - Limites Administrativos</t>
  </si>
  <si>
    <t>http://minuta.gestaourbana.prefeitura.sp.gov.br/piu-arco-jurubatuba/wp-content/uploads/2017/06/1_Limites-Administrativos1.jpg</t>
  </si>
  <si>
    <t>Mapa 2 - Macroárea de Estruturação Metropolitana (PDE)</t>
  </si>
  <si>
    <t>http://minuta.gestaourbana.prefeitura.sp.gov.br/piu-arco-jurubatuba/wp-content/uploads/2017/06/2_Macroarea1.jpg</t>
  </si>
  <si>
    <t>Mapa 3 - Patrimônio Histórico</t>
  </si>
  <si>
    <t>http://minuta.gestaourbana.prefeitura.sp.gov.br/piu-arco-jurubatuba/wp-content/uploads/2017/06/3_Patrimonio1.jpg</t>
  </si>
  <si>
    <t>Mapa 4 - Composição Fundiária</t>
  </si>
  <si>
    <t>http://minuta.gestaourbana.prefeitura.sp.gov.br/piu-arco-jurubatuba/wp-content/uploads/2017/06/4_Composicao_Fundiaria1.jpg</t>
  </si>
  <si>
    <t>Mapa 5 - Sistema Hídrico e de Áreas Verdes</t>
  </si>
  <si>
    <t>http://minuta.gestaourbana.prefeitura.sp.gov.br/piu-arco-jurubatuba/wp-content/uploads/2017/06/5_Ambiental.jpg</t>
  </si>
  <si>
    <t>Mapa 6 - Áreas Contaminadas</t>
  </si>
  <si>
    <t>http://minuta.gestaourbana.prefeitura.sp.gov.br/piu-arco-jurubatuba/wp-content/uploads/2017/06/6_Areas_Contaminadas1.jpg</t>
  </si>
  <si>
    <t>Mapa 7 - Densidade Populacional</t>
  </si>
  <si>
    <t>http://minuta.gestaourbana.prefeitura.sp.gov.br/piu-arco-jurubatuba/wp-content/uploads/2017/06/7_Densidade_Populacional1.jpg</t>
  </si>
  <si>
    <t>Mapa 8 - Vulnerabilidade Social</t>
  </si>
  <si>
    <t>http://minuta.gestaourbana.prefeitura.sp.gov.br/piu-arco-jurubatuba/wp-content/uploads/2017/06/8_Vulnerabilidade_Social1.jpg</t>
  </si>
  <si>
    <t>Mapa 9 - Habitação - Favelas</t>
  </si>
  <si>
    <t>http://minuta.gestaourbana.prefeitura.sp.gov.br/piu-arco-jurubatuba/wp-content/uploads/2017/06/9_Favelas1.jpg</t>
  </si>
  <si>
    <t>Mapa 10 - Habitação - ZEIS</t>
  </si>
  <si>
    <t>http://minuta.gestaourbana.prefeitura.sp.gov.br/piu-arco-jurubatuba/wp-content/uploads/2017/06/10_ZEIS1.jpg</t>
  </si>
  <si>
    <t>Mapa 11 - Equipamentos Públicos</t>
  </si>
  <si>
    <t>http://minuta.gestaourbana.prefeitura.sp.gov.br/piu-arco-jurubatuba/wp-content/uploads/2017/06/11_Equipamentos1.jpg</t>
  </si>
  <si>
    <t>Mapa 12 - Base Produtiva</t>
  </si>
  <si>
    <t>http://minuta.gestaourbana.prefeitura.sp.gov.br/piu-arco-jurubatuba/wp-content/uploads/2017/06/12_Base_Produtiva1.jpg</t>
  </si>
  <si>
    <t>Mapa 13 - Sistema Viário Estrutural</t>
  </si>
  <si>
    <t>http://minuta.gestaourbana.prefeitura.sp.gov.br/piu-arco-jurubatuba/wp-content/uploads/2017/06/13_Sistema_Viario_Estrutural.jpg</t>
  </si>
  <si>
    <t>Mapa 14 - Melhoramentos Viários - PDE</t>
  </si>
  <si>
    <t>http://minuta.gestaourbana.prefeitura.sp.gov.br/piu-arco-jurubatuba/wp-content/uploads/2017/06/14_Melhoramentos_Viarios_PDE.jpg</t>
  </si>
  <si>
    <t>Mapa 15 - Origem das viagens que se destinam ao ACJ</t>
  </si>
  <si>
    <t>http://minuta.gestaourbana.prefeitura.sp.gov.br/piu-arco-jurubatuba/wp-content/uploads/2017/06/15_Origem_ACJ1.jpg</t>
  </si>
  <si>
    <t>Mapa 16 - Destino das viagens com origem no ACJ</t>
  </si>
  <si>
    <t>http://minuta.gestaourbana.prefeitura.sp.gov.br/piu-arco-jurubatuba/wp-content/uploads/2017/06/16_Destino_ACJ1.jpg</t>
  </si>
  <si>
    <t>Mapa 17 - Predominância de uso não residencial</t>
  </si>
  <si>
    <t>http://minuta.gestaourbana.prefeitura.sp.gov.br/piu-arco-jurubatuba/wp-content/uploads/2017/06/17_Predominancia_de_uso_nao_residencial1.jpg</t>
  </si>
  <si>
    <t>Mapa 18 - Zoneamento Lei nº 16.402/2016</t>
  </si>
  <si>
    <t>http://minuta.gestaourbana.prefeitura.sp.gov.br/piu-arco-jurubatuba/wp-content/uploads/2017/06/18_Zoneamento1.jpg</t>
  </si>
  <si>
    <t>http://gestaourbana.prefeitura.sp.gov.br/noticias/prefeitura-abre-consulta-publica-sobre-o-projeto-de-intervencao-urbana-arco-jurubatuba-piu-acj/</t>
  </si>
  <si>
    <t>http://minuta.gestaourbana.prefeitura.sp.gov.br/piu-arco-jurubatuba/</t>
  </si>
  <si>
    <t>http://gestaourbana.prefeitura.sp.gov.br/wp-content/uploads/2017/06/ACJ_consulta-publica.pdf</t>
  </si>
  <si>
    <t>http://gestaourbana.prefeitura.sp.gov.br/wp-content/uploads/2017/06/ACJ_Consulta-Publica_Final_Za.pdf</t>
  </si>
  <si>
    <t>http://gestaourbana.prefeitura.sp.gov.br/wp-content/uploads/2018/03/NOTA_TECNICA_PLANO_URBANISTICO.pdf</t>
  </si>
  <si>
    <t>http://gestaourbana.prefeitura.sp.gov.br/noticias/prefeitura-abre-consulta-publica-para-o-pl-do-projeto-de-intervencao-urbana-arco-jurubatuba-piu-acj/</t>
  </si>
  <si>
    <t>http://minuta.gestaourbana.prefeitura.sp.gov.br/pl-arco-jurubatuba/#/consulta</t>
  </si>
  <si>
    <t>http://gestaourbana.prefeitura.sp.gov.br/wp-content/uploads/2018/03/ACJU-02-24.pdf</t>
  </si>
  <si>
    <t>Apresentacao</t>
  </si>
  <si>
    <t>http://gestaourbana.prefeitura.sp.gov.br/wp-content/uploads/2018/03/ACJ_PIU_2018_Capela-do-Socorro.pdf</t>
  </si>
  <si>
    <t>http://gestaourbana.prefeitura.sp.gov.br/wp-content/uploads/2018/03/PIU_ACJU_ata_2018_02_24.pdf</t>
  </si>
  <si>
    <t>http://gestaourbana.prefeitura.sp.gov.br/wp-content/uploads/2018/03/PIU_ACJU_Contribuicoes_Audiencia_2018_02_24.pdf</t>
  </si>
  <si>
    <t>http://gestaourbana.prefeitura.sp.gov.br/wp-content/uploads/2018/03/ACJU-03-06.pdf</t>
  </si>
  <si>
    <t>http://gestaourbana.prefeitura.sp.gov.br/wp-content/uploads/2018/03/ACJ_PIU_2018_Santo-Amaro.pdf</t>
  </si>
  <si>
    <t>http://gestaourbana.prefeitura.sp.gov.br/wp-content/uploads/2018/03/ACJU-03-10.pdf</t>
  </si>
  <si>
    <t>http://gestaourbana.prefeitura.sp.gov.br/wp-content/uploads/2018/03/ACJ_PIU_2018_Campo-Limpo-e-M%C2%B4Boi-Mirim.pdf</t>
  </si>
  <si>
    <t>http://minuta.gestaourbana.prefeitura.sp.gov.br/piu-terminal-capelinha/</t>
  </si>
  <si>
    <t>http://minuta.gestaourbana.prefeitura.sp.gov.br/piu-terminal-campo-limpo/</t>
  </si>
  <si>
    <t>http://minuta.gestaourbana.prefeitura.sp.gov.br/piu-terminal-princesa-isabel/</t>
  </si>
  <si>
    <t>http://gestaourbana.prefeitura.sp.gov.br/wp-content/uploads/2016/03/PIU-terminais-municipais_consultas-publicas.pdf</t>
  </si>
  <si>
    <t>http://gestaourbana.prefeitura.sp.gov.br/wp-content/uploads/2016/03/PIU-terminais-municipais_consultas-publicas_2017-08.pdf</t>
  </si>
  <si>
    <t>Texto da Consulta Pública - Introdução</t>
  </si>
  <si>
    <t>http://minuta.gestaourbana.prefeitura.sp.gov.br/piu-terminais/#/item-1</t>
  </si>
  <si>
    <t>http://minuta.gestaourbana.prefeitura.sp.gov.br/piu-terminais/#/capelinha</t>
  </si>
  <si>
    <t>http://minuta.gestaourbana.prefeitura.sp.gov.br/piu-terminais/#/campo-limpo</t>
  </si>
  <si>
    <t>http://minuta.gestaourbana.prefeitura.sp.gov.br/piu-terminais/#/princesa-isabel</t>
  </si>
  <si>
    <t>http://minuta.gestaourbana.prefeitura.sp.gov.br/piu-terminais/static/img/mapas/1_masterplan/Masterplan_Capelinha_full.jpg</t>
  </si>
  <si>
    <t>http://minuta.gestaourbana.prefeitura.sp.gov.br/piu-terminais/static/img/mapas/1_masterplan/Masterplan_Campo_Limpo_full.jpg</t>
  </si>
  <si>
    <t>http://minuta.gestaourbana.prefeitura.sp.gov.br/piu-terminais/static/img/mapas/1_masterplan/Masterplan_Princesa_Isabel_full.jpg</t>
  </si>
  <si>
    <t>http://minuta.gestaourbana.prefeitura.sp.gov.br/piu-terminais/static/pdf/2_analise-urb/Mapa3_Analise_Urbanistica_Term_Capelinha.pdf</t>
  </si>
  <si>
    <t>http://minuta.gestaourbana.prefeitura.sp.gov.br/piu-terminais/static/pdf/3_analise-circ/Mapa4_Plano_Circulacao_Term_Campo_Limpo.pdf</t>
  </si>
  <si>
    <t>http://minuta.gestaourbana.prefeitura.sp.gov.br/piu-terminais/static/pdf/3_analise-circ/Mapa4_Plano_Circulacao_Term_Princesa_Isabel.pdf</t>
  </si>
  <si>
    <t>http://minuta.gestaourbana.prefeitura.sp.gov.br/piu-terminais/static/pdf/3_analise-circ/Mapa4_Plano_Circulacao_Term_Capelinha.pdf</t>
  </si>
  <si>
    <t>http://minuta.gestaourbana.prefeitura.sp.gov.br/piu-terminais/static/pdf/2_analise-urb/Mapa3_Analise_Urbanistica_Term_Princesa_Isabel.pdf</t>
  </si>
  <si>
    <t>http://minuta.gestaourbana.prefeitura.sp.gov.br/piu-terminais/static/pdf/4_eixos/Mapa5_Eixos_Term_Capelinha.pdf</t>
  </si>
  <si>
    <t>http://minuta.gestaourbana.prefeitura.sp.gov.br/piu-terminais/static/pdf/4_eixos/Mapa5_Eixos_Term_Campo_Limpo.pdf</t>
  </si>
  <si>
    <t>http://minuta.gestaourbana.prefeitura.sp.gov.br/piu-terminais/static/pdf/4_eixos/Mapa5_Eixos_Term_Princesa_Isabel.pdf</t>
  </si>
  <si>
    <t>http://minuta.gestaourbana.prefeitura.sp.gov.br/piu-terminais/static/pdf/5_rota-cicloviaria/Mapa6_Rota_Cicloviaria_Term_Campo_Limpo.pdf</t>
  </si>
  <si>
    <t>http://minuta.gestaourbana.prefeitura.sp.gov.br/piu-terminais/static/pdf/5_rota-cicloviaria/Mapa6_Rota_Cicloviaria_Term_Princesa_Isabel.pdf</t>
  </si>
  <si>
    <t>http://gestaourbana.prefeitura.sp.gov.br/noticias/prefeitura-abre-consulta-publica-do-projeto-de-lei-para-o-piu-anhembi/</t>
  </si>
  <si>
    <t>http://minuta.gestaourbana.prefeitura.sp.gov.br/piu-anhembi/</t>
  </si>
  <si>
    <t>http://gestaourbana.prefeitura.sp.gov.br/wp-content/uploads/2018/01/Minuta_ATA_PIU-ANHEMBI_10_01_2018.pdf</t>
  </si>
  <si>
    <t>http://gestaourbana.prefeitura.sp.gov.br/estruturacao-territorial/piu/piu-pacaembu/</t>
  </si>
  <si>
    <t>http://gestaourbana.prefeitura.sp.gov.br/noticias/participe-da-consulta-publica-para-o-piu-pacaembu/</t>
  </si>
  <si>
    <t>http://minuta.gestaourbana.prefeitura.sp.gov.br/piu-vila-olimpia/wp-content/uploads/2018/02/PIU_VO_Consulta_ProgramaInteressePublico.pdf</t>
  </si>
  <si>
    <t>http://minuta.gestaourbana.prefeitura.sp.gov.br/piu-vila-olimpia/wp-content/uploads/2018/02/PIU_VO_Consulta_Diagnostico.pdf</t>
  </si>
  <si>
    <t>http://minuta.gestaourbana.prefeitura.sp.gov.br/piu-vila-olimpia/wp-content/uploads/2018/02/PIU_VO_Consulta_Mapas.pdf</t>
  </si>
  <si>
    <t>http://gestaourbana.prefeitura.sp.gov.br/noticias/participe-da-consulta-publica-para-o-piu-vila-olimpia/</t>
  </si>
  <si>
    <t>http://minuta.gestaourbana.prefeitura.sp.gov.br/piu-vila-olimpia/</t>
  </si>
  <si>
    <t>http://gestaourbana.prefeitura.sp.gov.br/wp-content/uploads/2016/03/PIU-Nacoes-Unidas_anexo2.pdf</t>
  </si>
  <si>
    <t>http://gestaourbana.prefeitura.sp.gov.br/wp-content/uploads/2016/03/PIU-NacoesUnidas_anexo1.pdf</t>
  </si>
  <si>
    <t>http://gestaourbana.prefeitura.sp.gov.br/noticias/piu-nacoes-unidas-em-consulta-publica-participe/</t>
  </si>
  <si>
    <t>http://minuta.gestaourbana.prefeitura.sp.gov.br/piu-nacoes-unidas/#/consulta</t>
  </si>
  <si>
    <t>Consulta Instâncias</t>
  </si>
  <si>
    <t>Consulta Caderno</t>
  </si>
  <si>
    <t>Consulta Minuta</t>
  </si>
  <si>
    <t>Reuniões Bilateriais</t>
  </si>
  <si>
    <t>Outras</t>
  </si>
  <si>
    <t>Formas de Participação</t>
  </si>
  <si>
    <t>Idp</t>
  </si>
  <si>
    <t>id_nome</t>
  </si>
  <si>
    <t>id_origem</t>
  </si>
  <si>
    <t>id_iniciativa_da_proposta</t>
  </si>
  <si>
    <t>id_tipo_da_proposta</t>
  </si>
  <si>
    <t>id_proponente</t>
  </si>
  <si>
    <t>id_natureza_juridica_prevista</t>
  </si>
  <si>
    <t>id_registro_administrativo</t>
  </si>
  <si>
    <t>id_responsavel_ acompanhamento</t>
  </si>
  <si>
    <t>a_etapa_fluxograma</t>
  </si>
  <si>
    <t>a_etapa_comunicacao</t>
  </si>
  <si>
    <t>a_tipo_documentacao_proposta</t>
  </si>
  <si>
    <t>a_numero_documentacao_proposta</t>
  </si>
  <si>
    <t>Ano</t>
  </si>
  <si>
    <t>a_data_protocolo</t>
  </si>
  <si>
    <t>a_local_protocolo</t>
  </si>
  <si>
    <t>a_status_documentacao_proposta</t>
  </si>
  <si>
    <t>a_status_avaliacao_pertinencia</t>
  </si>
  <si>
    <t xml:space="preserve">a_parecer </t>
  </si>
  <si>
    <t>a_status_preparacao_texto consulta_publica</t>
  </si>
  <si>
    <t>a_responsavel_preparacao_texto consulta publica</t>
  </si>
  <si>
    <t>a_data_finalizacao_texto</t>
  </si>
  <si>
    <t>Data_inicio</t>
  </si>
  <si>
    <t>b_secretarias_contactadas</t>
  </si>
  <si>
    <t>b_orgaos_externos_envolvidos</t>
  </si>
  <si>
    <t>b_instancias_consultadas</t>
  </si>
  <si>
    <t>b_oficio_instancias</t>
  </si>
  <si>
    <t>b_status_material_instancias</t>
  </si>
  <si>
    <t>b_data_instancia_consultada</t>
  </si>
  <si>
    <t>b_registro_apresentacao_instancia</t>
  </si>
  <si>
    <t>b_registro_contribuicoes_instancia</t>
  </si>
  <si>
    <t>b_mecanismos_de_comunicacao</t>
  </si>
  <si>
    <t>b_registro_abertura_da_consulta</t>
  </si>
  <si>
    <t>b_mecanismos_de_consulta</t>
  </si>
  <si>
    <t>b_status</t>
  </si>
  <si>
    <t>b_data_inicio</t>
  </si>
  <si>
    <t>b_data_final</t>
  </si>
  <si>
    <t>b_responsavel_controle_contribuicoes</t>
  </si>
  <si>
    <t>b_numero_de_contribuicoes</t>
  </si>
  <si>
    <t>b_publicacao_contribuicoes</t>
  </si>
  <si>
    <t>b_status_avaliacao</t>
  </si>
  <si>
    <t>b_parecer</t>
  </si>
  <si>
    <t>Data_fim_2</t>
  </si>
  <si>
    <t>c_data_envio</t>
  </si>
  <si>
    <t>c_status_parecer</t>
  </si>
  <si>
    <t>c_submissao_cmpu</t>
  </si>
  <si>
    <t>c_oficio_cmpu</t>
  </si>
  <si>
    <t>c_status_material _cmpu</t>
  </si>
  <si>
    <t>c_data_cmpu</t>
  </si>
  <si>
    <t>c_registro_apresentacao_cmpu</t>
  </si>
  <si>
    <t>c_registro_contribuicoes_cmpu</t>
  </si>
  <si>
    <t>c_data_envio_departamento</t>
  </si>
  <si>
    <t>c_departamento_analise</t>
  </si>
  <si>
    <t>c_parecer_departamento_analise</t>
  </si>
  <si>
    <t>c_complementacao_proponente</t>
  </si>
  <si>
    <t>c_data_devolucao_spurb</t>
  </si>
  <si>
    <t>d_encaminhamento_departamento_responsavel</t>
  </si>
  <si>
    <t>d_responsavel</t>
  </si>
  <si>
    <t>d_status</t>
  </si>
  <si>
    <t>d_secretarias_envolvidas</t>
  </si>
  <si>
    <t>d_oficio_secretarias</t>
  </si>
  <si>
    <t>d_orgaos_externos_envolvidos</t>
  </si>
  <si>
    <t>d_oficio_orgaos</t>
  </si>
  <si>
    <t>d_material_discussao_pablica</t>
  </si>
  <si>
    <t>d_status_material_discussao_publica</t>
  </si>
  <si>
    <t>d_status_cronograma_processo_participativo</t>
  </si>
  <si>
    <t>e_publicacao_cronograma_processo_participativo</t>
  </si>
  <si>
    <t>e_instancias_consultadas</t>
  </si>
  <si>
    <t>e_oficio_instancias</t>
  </si>
  <si>
    <t>e_status_material_para_instancias</t>
  </si>
  <si>
    <t>e_data_instancia_consultada</t>
  </si>
  <si>
    <t>e_registro_apresentacao_instancia</t>
  </si>
  <si>
    <t>e_registro contribuicoes Instancia</t>
  </si>
  <si>
    <t>e_mecanismos_comunicacao_previstos</t>
  </si>
  <si>
    <t>e_mecanismos_consulta_previstos</t>
  </si>
  <si>
    <t>e_registro_abertura_consulta_caderno</t>
  </si>
  <si>
    <t>e_status_consulta_internet_caderno</t>
  </si>
  <si>
    <t>e_data_inicio_consulta_caderno</t>
  </si>
  <si>
    <t>e_data_final_consulta_caderno</t>
  </si>
  <si>
    <t>e_avaliacao_pos consulta_publica_caderno</t>
  </si>
  <si>
    <t>e_registro_abertura_da_consulta_internet</t>
  </si>
  <si>
    <t>e_status_consulta_internet_minuta</t>
  </si>
  <si>
    <t>e_data_inicio_consulta_minuta</t>
  </si>
  <si>
    <t>e_data_final_consulta_minuta</t>
  </si>
  <si>
    <t>e_publicacao_contribuicoes_consulta</t>
  </si>
  <si>
    <t>e_avaliacao_pos_consulta_publica</t>
  </si>
  <si>
    <t>e_parecer</t>
  </si>
  <si>
    <t>e_registro_divulgacao_audiencia</t>
  </si>
  <si>
    <t>e_status_audiencia</t>
  </si>
  <si>
    <t>e_data_audiencia_publica</t>
  </si>
  <si>
    <t>e_registro_apresentacao_audiencia</t>
  </si>
  <si>
    <t>e_registro_contribuicoes_audiencia</t>
  </si>
  <si>
    <t>e_avaliacao_pos_audiencia</t>
  </si>
  <si>
    <t>e_outras_atividades_participativas</t>
  </si>
  <si>
    <t>f_departamento_responsavel</t>
  </si>
  <si>
    <t>f_status</t>
  </si>
  <si>
    <t>f_instrumento_urbanistico_proposto</t>
  </si>
  <si>
    <t>f_instrumento_juridico_necessario</t>
  </si>
  <si>
    <t>f_instancias_consultadas</t>
  </si>
  <si>
    <t>f_oficio_instancias</t>
  </si>
  <si>
    <t>f_status_material_para_instancias</t>
  </si>
  <si>
    <t>f_data_instancia_consultada</t>
  </si>
  <si>
    <t>f_registro_apresentacao_instancia</t>
  </si>
  <si>
    <t>f_registro_contribuicoes_instancia</t>
  </si>
  <si>
    <t>f_parecer_sobre_consolidacao_minuta</t>
  </si>
  <si>
    <t>g_responsavel_pelo_acompanhamento</t>
  </si>
  <si>
    <t>g_status_tramitacao_interna</t>
  </si>
  <si>
    <t>g_data_envio_spurb_para_orgao</t>
  </si>
  <si>
    <t>g_nome_orgao_em_analise</t>
  </si>
  <si>
    <t>g_parecer_orgao_juridico</t>
  </si>
  <si>
    <t>g_registro_publico_de_envio_normativo</t>
  </si>
  <si>
    <t>g_data_envio_aprovacao</t>
  </si>
  <si>
    <t>g_status_aprovacao</t>
  </si>
  <si>
    <t>g_normativo_numero_ano</t>
  </si>
  <si>
    <t>h_registro_administrativo</t>
  </si>
  <si>
    <t>h_interessado</t>
  </si>
  <si>
    <t>h_data_inicio</t>
  </si>
  <si>
    <t>h_orgao_em_analise</t>
  </si>
  <si>
    <t>h_status_implantacao</t>
  </si>
  <si>
    <t>urb_escopo</t>
  </si>
  <si>
    <t>urb_descricao_basica</t>
  </si>
  <si>
    <t>urb_justificativa_interesse_publico</t>
  </si>
  <si>
    <t>urb_elemento_da_rede_de_estruturacao_urbana</t>
  </si>
  <si>
    <t>urb_prefeitura_regional</t>
  </si>
  <si>
    <t>urb_perimetro_qgis</t>
  </si>
  <si>
    <t>urb_x</t>
  </si>
  <si>
    <t>urb_y</t>
  </si>
  <si>
    <t>urb_area_total</t>
  </si>
  <si>
    <t>urb_contrapartida_prevista</t>
  </si>
  <si>
    <t>urb_acca</t>
  </si>
  <si>
    <t>urb_valor_contrapartida_prevista</t>
  </si>
  <si>
    <t>urb_instrumento_urbanístico_definido</t>
  </si>
  <si>
    <t>urb_instrumento_juridico_necessario</t>
  </si>
  <si>
    <t>urb_alteracao_de_parametros_urbanisticos</t>
  </si>
  <si>
    <t>urb_zonas_especiais</t>
  </si>
  <si>
    <t>urb_area_publica</t>
  </si>
  <si>
    <t>urb_</t>
  </si>
  <si>
    <t>urb_perímetro_de_qualificacao_ambiental</t>
  </si>
  <si>
    <t>urb_instrumento_urbanitico</t>
  </si>
  <si>
    <t>ATUALIZADO PELA ÚLTIMA VEZ EM: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</si>
  <si>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</si>
  <si>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</si>
  <si>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</si>
  <si>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</si>
  <si>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</si>
  <si>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</si>
  <si>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</si>
  <si>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</si>
  <si>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</si>
  <si>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</si>
  <si>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</si>
  <si>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</si>
  <si>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Q</t>
  </si>
  <si>
    <t>R</t>
  </si>
  <si>
    <t>S</t>
  </si>
  <si>
    <t>T</t>
  </si>
  <si>
    <t>U</t>
  </si>
  <si>
    <t>V</t>
  </si>
  <si>
    <t>W</t>
  </si>
  <si>
    <t>Z</t>
  </si>
  <si>
    <t>AA</t>
  </si>
  <si>
    <t>AB</t>
  </si>
  <si>
    <t>AC</t>
  </si>
  <si>
    <t>AD</t>
  </si>
  <si>
    <t>AE</t>
  </si>
  <si>
    <t>AF</t>
  </si>
  <si>
    <t>AG</t>
  </si>
  <si>
    <t>AH</t>
  </si>
  <si>
    <t>AI</t>
  </si>
  <si>
    <t>AJ</t>
  </si>
  <si>
    <t>AK</t>
  </si>
  <si>
    <t>AL</t>
  </si>
  <si>
    <t>AM</t>
  </si>
  <si>
    <t>AN</t>
  </si>
  <si>
    <t>AO</t>
  </si>
  <si>
    <t>AP</t>
  </si>
  <si>
    <t>AQ</t>
  </si>
  <si>
    <t>AR</t>
  </si>
  <si>
    <t>AS</t>
  </si>
  <si>
    <t>AT</t>
  </si>
  <si>
    <t>AU</t>
  </si>
  <si>
    <t>AV</t>
  </si>
  <si>
    <t>AW</t>
  </si>
  <si>
    <t>AX</t>
  </si>
  <si>
    <t>AY</t>
  </si>
  <si>
    <t>AZ</t>
  </si>
  <si>
    <t>BA</t>
  </si>
  <si>
    <t>BB</t>
  </si>
  <si>
    <t>BC</t>
  </si>
  <si>
    <t>BE</t>
  </si>
  <si>
    <t>BF</t>
  </si>
  <si>
    <t>BG</t>
  </si>
  <si>
    <t>BH</t>
  </si>
  <si>
    <t>BI</t>
  </si>
  <si>
    <t>BJ</t>
  </si>
  <si>
    <t>BK</t>
  </si>
  <si>
    <t>BL</t>
  </si>
  <si>
    <t>BM</t>
  </si>
  <si>
    <t>BN</t>
  </si>
  <si>
    <t>BO</t>
  </si>
  <si>
    <t>BP</t>
  </si>
  <si>
    <t>BQ</t>
  </si>
  <si>
    <t>BR</t>
  </si>
  <si>
    <t>BS</t>
  </si>
  <si>
    <t>BT</t>
  </si>
  <si>
    <t>BU</t>
  </si>
  <si>
    <t>BV</t>
  </si>
  <si>
    <t>BW</t>
  </si>
  <si>
    <t>BX</t>
  </si>
  <si>
    <t>BY</t>
  </si>
  <si>
    <t>BZ</t>
  </si>
  <si>
    <t>CA</t>
  </si>
  <si>
    <t>CB</t>
  </si>
  <si>
    <t>CC</t>
  </si>
  <si>
    <t>CD</t>
  </si>
  <si>
    <t>CE</t>
  </si>
  <si>
    <t>CF</t>
  </si>
  <si>
    <t>CG</t>
  </si>
  <si>
    <t>CH</t>
  </si>
  <si>
    <t>CI</t>
  </si>
  <si>
    <t>CJ</t>
  </si>
  <si>
    <t>CK</t>
  </si>
  <si>
    <t>CL</t>
  </si>
  <si>
    <t>CM</t>
  </si>
  <si>
    <t>CN</t>
  </si>
  <si>
    <t>CO</t>
  </si>
  <si>
    <t>CP</t>
  </si>
  <si>
    <t>CQ</t>
  </si>
  <si>
    <t>CR</t>
  </si>
  <si>
    <t>CS</t>
  </si>
  <si>
    <t>CT</t>
  </si>
  <si>
    <t>CU</t>
  </si>
  <si>
    <t>CV</t>
  </si>
  <si>
    <t>CW</t>
  </si>
  <si>
    <t>CX</t>
  </si>
  <si>
    <t>CY</t>
  </si>
  <si>
    <t>CZ</t>
  </si>
  <si>
    <t>DA</t>
  </si>
  <si>
    <t>DB</t>
  </si>
  <si>
    <t>DC</t>
  </si>
  <si>
    <t>DD</t>
  </si>
  <si>
    <t>DE</t>
  </si>
  <si>
    <t>DF</t>
  </si>
  <si>
    <t>DG</t>
  </si>
  <si>
    <t>DH</t>
  </si>
  <si>
    <t>DI</t>
  </si>
  <si>
    <t>DJ</t>
  </si>
  <si>
    <t>DK</t>
  </si>
  <si>
    <t>DL</t>
  </si>
  <si>
    <t>DM</t>
  </si>
  <si>
    <t>DN</t>
  </si>
  <si>
    <t>DO</t>
  </si>
  <si>
    <t>DP</t>
  </si>
  <si>
    <t>DQ</t>
  </si>
  <si>
    <t>DR</t>
  </si>
  <si>
    <t>DS</t>
  </si>
  <si>
    <t>DT</t>
  </si>
  <si>
    <t>DU</t>
  </si>
  <si>
    <t>DV</t>
  </si>
  <si>
    <t>DW</t>
  </si>
  <si>
    <t>DX</t>
  </si>
  <si>
    <t>DY</t>
  </si>
  <si>
    <t>DZ</t>
  </si>
  <si>
    <t>EA</t>
  </si>
  <si>
    <t>EB</t>
  </si>
  <si>
    <t>EC</t>
  </si>
  <si>
    <t>ED</t>
  </si>
  <si>
    <t>EE</t>
  </si>
  <si>
    <t>EF</t>
  </si>
  <si>
    <t>EG</t>
  </si>
  <si>
    <t>EH</t>
  </si>
  <si>
    <t>EI</t>
  </si>
  <si>
    <t>EJ</t>
  </si>
  <si>
    <t>EV</t>
  </si>
  <si>
    <t>EW</t>
  </si>
  <si>
    <t>EX</t>
  </si>
  <si>
    <t>EY</t>
  </si>
  <si>
    <t>EZ</t>
  </si>
  <si>
    <t>Responsável / Supervisor</t>
  </si>
  <si>
    <t>Instancias consultadas (Nome/data)</t>
  </si>
  <si>
    <t>PIU Rio Branco</t>
  </si>
  <si>
    <t>MEM - Setor Central</t>
  </si>
  <si>
    <t>NC</t>
  </si>
  <si>
    <t>Não autorizado /  Não desenvolvido</t>
  </si>
  <si>
    <t>Suspenso</t>
  </si>
  <si>
    <t>Finalizado</t>
  </si>
  <si>
    <t>Reprovado</t>
  </si>
  <si>
    <t>-5191893.00000</t>
  </si>
  <si>
    <t>-2697470.00000</t>
  </si>
  <si>
    <t>na</t>
  </si>
  <si>
    <t>Não iniciado</t>
  </si>
  <si>
    <t>SEHAB -  SMADS -  SMTE -  SMS -  SME -  SVMA -  CET/SPTRANS</t>
  </si>
  <si>
    <t>CMPU, CPM e Cades-Lapa, CMH</t>
  </si>
  <si>
    <t>CMPU (26/04/2018), 
CPM  e CADES-Lapa (15/05/2018), 
CMH (24/05/2018)</t>
  </si>
  <si>
    <t>26/04/2018 -  15/05/2018 -  24/05/2018</t>
  </si>
  <si>
    <t>Noticia no Gestão Urbana, site SMUL, Mailing Prefeitura Regional</t>
  </si>
  <si>
    <t>Caderno Internet, Audiência, Minuta Internet, Reuniões Bilaterais (segmentos)</t>
  </si>
  <si>
    <t>DOC, Jornal de grande circulação, Gestão Urbana, assessoria comunicação SMUL, email mailing colegiados, Prefeitura Regional</t>
  </si>
  <si>
    <t>Divulgada</t>
  </si>
  <si>
    <t>Em proposição dos elementos prévios</t>
  </si>
  <si>
    <t>ZOE</t>
  </si>
  <si>
    <t>PIU Arco Tietê</t>
  </si>
  <si>
    <t>PDE - Artigo 76</t>
  </si>
  <si>
    <t>2016.0-240.627-4</t>
  </si>
  <si>
    <t>SDE</t>
  </si>
  <si>
    <t>Desenvolvido / Suspenso</t>
  </si>
  <si>
    <t>Ofício</t>
  </si>
  <si>
    <t>DDE/SPURB</t>
  </si>
  <si>
    <t>DDE-SPURB</t>
  </si>
  <si>
    <t>SEHAB, SVMA</t>
  </si>
  <si>
    <t>SABESP, CETESB, EMPLASA</t>
  </si>
  <si>
    <t>3 AIUs</t>
  </si>
  <si>
    <t>José Apparecido Jr.</t>
  </si>
  <si>
    <t>MEM - Arco Tietê</t>
  </si>
  <si>
    <t>-5193498.00000</t>
  </si>
  <si>
    <t>-2694666.00000</t>
  </si>
  <si>
    <t>EETU</t>
  </si>
  <si>
    <t>PIU NESP</t>
  </si>
  <si>
    <t>VS Bandeirante Empreendimentos Imobiliarios LTDA e VS Bangueira Empreendimentos Imobiliarios LTDA
PADESP/NESP
Carlos Leite I Stuchi &amp; Leite Projetos (Coordenação)</t>
  </si>
  <si>
    <t>2016.0-163.343-9</t>
  </si>
  <si>
    <t>Implantação</t>
  </si>
  <si>
    <t>Em implantação</t>
  </si>
  <si>
    <t>STD: 717861 / TID: 15363225</t>
  </si>
  <si>
    <t>Aprovado com ressalvas</t>
  </si>
  <si>
    <t>Autorizado</t>
  </si>
  <si>
    <t>DEUSO</t>
  </si>
  <si>
    <t>Não</t>
  </si>
  <si>
    <t>Realizada</t>
  </si>
  <si>
    <t>Recebimento de TID via protocolo (15935079) + Resposta DEUSO/SMDU</t>
  </si>
  <si>
    <t>Não necessário</t>
  </si>
  <si>
    <t>SVMA (email)</t>
  </si>
  <si>
    <t>email SVMA</t>
  </si>
  <si>
    <t>Oficio Gabinete SMDU</t>
  </si>
  <si>
    <t>ATL</t>
  </si>
  <si>
    <t>Scanear PA (comentários minuta + resposta SPURB)</t>
  </si>
  <si>
    <t>MEM - Arco Pinheiros</t>
  </si>
  <si>
    <t>-5207590.00000</t>
  </si>
  <si>
    <t>-2681367.00000</t>
  </si>
  <si>
    <t>não necessário</t>
  </si>
  <si>
    <t>Tramitação jurídica</t>
  </si>
  <si>
    <t>PIU Arco Jurubatuba</t>
  </si>
  <si>
    <t>7810.2018/0000257-5</t>
  </si>
  <si>
    <t>Publicado</t>
  </si>
  <si>
    <t>Oficio ATL 93/2018</t>
  </si>
  <si>
    <t xml:space="preserve">DOM 04/05/2018 </t>
  </si>
  <si>
    <t>PL enviado a CMSP</t>
  </si>
  <si>
    <t>PL 204/2018</t>
  </si>
  <si>
    <t>MEM - Arco Jurubatuba</t>
  </si>
  <si>
    <t>-5199659.00000</t>
  </si>
  <si>
    <t>-2712833.00000</t>
  </si>
  <si>
    <t>Lei 16.211/2015 e 16.703/2017 (Concessão terminais)</t>
  </si>
  <si>
    <t>PMSP - SMDP/SPP</t>
  </si>
  <si>
    <t>Decretos</t>
  </si>
  <si>
    <t>7810.2018/0000075-0</t>
  </si>
  <si>
    <t>PMD</t>
  </si>
  <si>
    <t>-5200977.00000</t>
  </si>
  <si>
    <t>-2705063.00000</t>
  </si>
  <si>
    <t>AELs</t>
  </si>
  <si>
    <t>Programa de Desestatização</t>
  </si>
  <si>
    <t>a definir</t>
  </si>
  <si>
    <t>-5191828.00000</t>
  </si>
  <si>
    <t>-2694544.00000</t>
  </si>
  <si>
    <t>PIU Pacaembu</t>
  </si>
  <si>
    <t>-5194740.00000</t>
  </si>
  <si>
    <t>-2698573.00000</t>
  </si>
  <si>
    <t>PIU Vila Olímpia</t>
  </si>
  <si>
    <t>SPE Horizonte Branco</t>
  </si>
  <si>
    <t>2017-0.150.852-0</t>
  </si>
  <si>
    <t>TID: 16883980</t>
  </si>
  <si>
    <t>Gabinete  de Heloisa Proença (Secretária Municipal de Urbanismo e Licenciamento)</t>
  </si>
  <si>
    <t>-5196462.00000</t>
  </si>
  <si>
    <t>-2703939.00000</t>
  </si>
  <si>
    <t>Noticia no Gestão Urbana</t>
  </si>
  <si>
    <t>Internet</t>
  </si>
  <si>
    <t>Concluída e não publicada</t>
  </si>
  <si>
    <t>Submetido a análise</t>
  </si>
  <si>
    <t>Consolidado em Decreto</t>
  </si>
  <si>
    <t>PDE - Artigo 382</t>
  </si>
  <si>
    <t>Elementos prévios PIU</t>
  </si>
  <si>
    <t>7810.2018/0000071-8</t>
  </si>
  <si>
    <t>-5191103.00000</t>
  </si>
  <si>
    <t>-2696913.00000</t>
  </si>
  <si>
    <t>ND</t>
  </si>
  <si>
    <t>Em tratativa na CMSP</t>
  </si>
  <si>
    <t>PIU Arco Pinheiros</t>
  </si>
  <si>
    <t>-5202729.00000</t>
  </si>
  <si>
    <t>-2698046.00000</t>
  </si>
  <si>
    <t>PMI Concessão dos 24 Terminais</t>
  </si>
  <si>
    <t>0 - PMI</t>
  </si>
  <si>
    <t>Possível</t>
  </si>
  <si>
    <t>CEAGESP</t>
  </si>
  <si>
    <t>0 - Projeto proposto</t>
  </si>
  <si>
    <t>N/C</t>
  </si>
  <si>
    <t>Campo de Marte</t>
  </si>
  <si>
    <t>7810.2018/0000070-0</t>
  </si>
  <si>
    <t>MEM - Arco Tietê  e ZOE</t>
  </si>
  <si>
    <t xml:space="preserve">Decreto/Lei e Projeto urbanístico final </t>
  </si>
  <si>
    <t>O Campo é só pra identificar a coluna</t>
  </si>
  <si>
    <t>Arquivo shape</t>
  </si>
  <si>
    <t>Parecer?</t>
  </si>
  <si>
    <t xml:space="preserve">Caderno </t>
  </si>
  <si>
    <t>Projeto Final</t>
  </si>
  <si>
    <t>http://minuta.gestaourbana.prefeitura.sp.gov.br/piu-act/</t>
  </si>
  <si>
    <t>hiperlinks</t>
  </si>
  <si>
    <t>link dos documentos já publicados no gestão urbana</t>
  </si>
  <si>
    <t>NOME DO ARQUIVO</t>
  </si>
  <si>
    <t xml:space="preserve">Tipos de consulta realizados para elaboração do projeto </t>
  </si>
  <si>
    <t>Sistematização das contribuições (consulta) e/ou Contribuições (audiencia)</t>
  </si>
  <si>
    <t>Ofício/email</t>
  </si>
  <si>
    <t>http://minuta.gestaourbana.prefeitura.sp.gov.br/pl-arco-jurubatuba/static/pdf/1_PLANO_URBANISTICO.pdf</t>
  </si>
  <si>
    <t>Mapa 1 - Plano Urbanístico</t>
  </si>
  <si>
    <t>Mapa 2 - Perímetro de adesão perímetro expandido</t>
  </si>
  <si>
    <t>Mapa 3 - Parâmetros urbanísticos</t>
  </si>
  <si>
    <t>Mapa 4 - Compartimento de várzea</t>
  </si>
  <si>
    <t>Mapa 5 - Favelas e ZEIS</t>
  </si>
  <si>
    <t>Mapa 6 - Áreas verdes</t>
  </si>
  <si>
    <t>Mapa 7 - Melhoramentos viários</t>
  </si>
  <si>
    <t>Mapa 8 - Programa de intervenções</t>
  </si>
  <si>
    <t>http://minuta.gestaourbana.prefeitura.sp.gov.br/pl-arco-jurubatuba/static/kml/PIU_ACJ.kml</t>
  </si>
  <si>
    <t>KML do Projeto de Intervenção ACJ</t>
  </si>
  <si>
    <t>Quadro 1A ‐ Eixos estratégicos e ambientais</t>
  </si>
  <si>
    <t>Quadro 1B ‐ Melhoramentos viários</t>
  </si>
  <si>
    <t>Quadro 1C ‐ Áreas públicas destinadas para áreas verdes, parques e equipamentos públicos</t>
  </si>
  <si>
    <t>Quadro 1D ‐ Favelas existentes no perímetro do PIU ACJ</t>
  </si>
  <si>
    <t>Quadro 2 ‐ Parâmetros de ocupação exceto cota ambiental</t>
  </si>
  <si>
    <t>Quadro 2A ‐ Fatores de planejamento</t>
  </si>
  <si>
    <t>Quadro 3 ‐ Programa de intervenções</t>
  </si>
  <si>
    <t>http://minuta.gestaourbana.prefeitura.sp.gov.br/pl-arco-jurubatuba/static/pdf/PL-ARCO-JURUBATUBA_QUADROS.zip</t>
  </si>
  <si>
    <t>http://gestaourbana.prefeitura.sp.gov.br/wp-content/uploads/2017/07/PIU_terminais-municipais_2017_07.pdf</t>
  </si>
  <si>
    <t>Notícia</t>
  </si>
  <si>
    <t>http://gestaourbana.prefeitura.sp.gov.br/noticias/contribua-com-os-pius-dos-terminais-de-onibus-capelinha-campo-limpo-e-princesa-isabel/</t>
  </si>
  <si>
    <t>NÃO</t>
  </si>
  <si>
    <t>CMPU, CPM, CADES</t>
  </si>
  <si>
    <t xml:space="preserve"> Internet e Audiência Pública</t>
  </si>
  <si>
    <t>Diretrizes_Elaboracao</t>
  </si>
  <si>
    <t>Diário Oficial</t>
  </si>
  <si>
    <t>Fonte</t>
  </si>
  <si>
    <t>MIP - Elaboração</t>
  </si>
  <si>
    <t>Parecer MIP Elaboração</t>
  </si>
  <si>
    <t>Rede SEP</t>
  </si>
  <si>
    <t>a_data_envio_comunicacao</t>
  </si>
  <si>
    <t>Data_inicio_4</t>
  </si>
  <si>
    <t>Data_fim_4</t>
  </si>
  <si>
    <t>Data_inicio_5</t>
  </si>
  <si>
    <t>Data_fim_5</t>
  </si>
  <si>
    <t>Data_inicio_6</t>
  </si>
  <si>
    <t>Data_fim_6</t>
  </si>
  <si>
    <t>Data_fim_7</t>
  </si>
  <si>
    <t>Data_fim_8</t>
  </si>
  <si>
    <t>zepec</t>
  </si>
  <si>
    <t>zepec_area</t>
  </si>
  <si>
    <t>Area Pública_area</t>
  </si>
  <si>
    <t>Documentação_Desenvolvimento_Inicial</t>
  </si>
  <si>
    <t>Status_Desenvolvimento</t>
  </si>
  <si>
    <t>zeis</t>
  </si>
  <si>
    <t>zeis_area</t>
  </si>
  <si>
    <t>zepam</t>
  </si>
  <si>
    <t>zepam_area</t>
  </si>
  <si>
    <t>MEM - proximidade CEAGESP</t>
  </si>
  <si>
    <t>Votorantim, Urbem, SDI, BVEP S.A.</t>
  </si>
  <si>
    <t>SEP/Fernando</t>
  </si>
  <si>
    <t>Audiência pública</t>
  </si>
  <si>
    <t>PPT audiencia</t>
  </si>
  <si>
    <t>Finaliado</t>
  </si>
  <si>
    <t xml:space="preserve">MIP - URBEM, Votorantin / Coordenação: SEP-SPURB
</t>
  </si>
  <si>
    <t>DOC (SPURB) -  MIP (Privado) -  Parecer SPURB sobre MIP (PDF rede)</t>
  </si>
  <si>
    <t>SMS, SMADS</t>
  </si>
  <si>
    <t>Proposta inicial finalizada</t>
  </si>
  <si>
    <t>URL</t>
  </si>
  <si>
    <t>Reuniões bilaterais</t>
  </si>
  <si>
    <t>PL 581/2016</t>
  </si>
  <si>
    <t xml:space="preserve"> ZOE - Novo entreposto SP</t>
  </si>
  <si>
    <t>MIP - NESP / Coordenação: SEP-SPURB</t>
  </si>
  <si>
    <t>2017-0.154.918-9</t>
  </si>
  <si>
    <t>NESP S.A.</t>
  </si>
  <si>
    <t>SEL/SERVIN</t>
  </si>
  <si>
    <t>Em avaliação SEL -  
Avaliado pela SPURBANISMO</t>
  </si>
  <si>
    <t>Avaliada</t>
  </si>
  <si>
    <t>Não publicado</t>
  </si>
  <si>
    <t>58.226/2018</t>
  </si>
  <si>
    <t>6071.2018/0000124-3</t>
  </si>
  <si>
    <t>SMDP</t>
  </si>
  <si>
    <t>Edital de concessão publicado</t>
  </si>
  <si>
    <t>MEM - Área de influência OUCFL</t>
  </si>
  <si>
    <t>Documento protocolado (proposta e carta)</t>
  </si>
  <si>
    <t>Conselho Getor OUCFL</t>
  </si>
  <si>
    <t>Site SMUL</t>
  </si>
  <si>
    <t>Bairros Tamanduateí</t>
  </si>
  <si>
    <t>Documentos que informam as diretrizes para o desenvolvimento do projeto</t>
  </si>
  <si>
    <t>AJ, GABINETE</t>
  </si>
  <si>
    <t>Notícia Internet e DOC</t>
  </si>
  <si>
    <t>Parecer Juridico</t>
  </si>
  <si>
    <t>Parecer Técnico</t>
  </si>
  <si>
    <t>http://www.prefeitura.sp.gov.br/cidade/secretarias/upload/desenvolvimento_urbano/sp_urbanismo/FARIA_LIMA/2018/GGOUCFL_2a_RE_convocacao_2018_05_22.pdf</t>
  </si>
  <si>
    <t>http://www.prefeitura.sp.gov.br/cidade/secretarias/upload/urbanismo/GGOUCFL_2a_RE_apresentacao_2018_05_22.pdf</t>
  </si>
  <si>
    <t>Site SPURB</t>
  </si>
  <si>
    <t>Rede PIU</t>
  </si>
  <si>
    <t xml:space="preserve">DEURB </t>
  </si>
  <si>
    <t>6 (Juridico, DDE, DEUSO, DEURB,AJ, Gabinete)</t>
  </si>
  <si>
    <t>2 + anteriores  (DEURB/ DEUSO)</t>
  </si>
  <si>
    <t>PA</t>
  </si>
  <si>
    <t>Parecer Assessoria Jurídica SMDU</t>
  </si>
  <si>
    <t>Parecer Técnico DDE/SP Urbanismo</t>
  </si>
  <si>
    <t>Parecer Técnico DEURB</t>
  </si>
  <si>
    <t>Parecer Técnico DEUSO</t>
  </si>
  <si>
    <t>Parecer Jurídico SPUrbanismo</t>
  </si>
  <si>
    <t>Parecer Gabinete SMDU</t>
  </si>
  <si>
    <t>Parecer Consulta Pública - DEURB</t>
  </si>
  <si>
    <t>Parecer DEURB (Etapa 2)</t>
  </si>
  <si>
    <t>Parecer DEUSO (Etapa 1)</t>
  </si>
  <si>
    <t>EK</t>
  </si>
  <si>
    <t>EL</t>
  </si>
  <si>
    <t>EM</t>
  </si>
  <si>
    <t>EN</t>
  </si>
  <si>
    <t>EO</t>
  </si>
  <si>
    <t>EP</t>
  </si>
  <si>
    <t>EQ</t>
  </si>
  <si>
    <t>ER</t>
  </si>
  <si>
    <t>ES</t>
  </si>
  <si>
    <t>ET</t>
  </si>
  <si>
    <t>EU</t>
  </si>
  <si>
    <t>ETAPAS</t>
  </si>
  <si>
    <t>ETAPAS SIMPLIFICADAS</t>
  </si>
  <si>
    <t>Finalidade</t>
  </si>
  <si>
    <t>Consulta Pública Inicial</t>
  </si>
  <si>
    <t>Áreas com potencial de transformação - atendimentos HIS e equipamentos sociais</t>
  </si>
  <si>
    <t>Comunique-se</t>
  </si>
  <si>
    <t>SDE/Anna</t>
  </si>
  <si>
    <t>Pedido de Prorrogação de Prazo (Conselho Gestor de SMUL)</t>
  </si>
  <si>
    <t xml:space="preserve">SEHAB, SVMA, DPH, CET, SPTRANS, SMSO, </t>
  </si>
  <si>
    <t>EMAE, ELETROPAULO, CTEEP</t>
  </si>
  <si>
    <t>24/02/2018, 06/03/2018, 10/03/2018</t>
  </si>
  <si>
    <t>Avaliação SMUL</t>
  </si>
  <si>
    <t>SDE/Rita</t>
  </si>
  <si>
    <t>PIU Anhembi</t>
  </si>
  <si>
    <t>Discussão pública</t>
  </si>
  <si>
    <t>Possíveis</t>
  </si>
  <si>
    <t>SMUL/SPURB</t>
  </si>
  <si>
    <t>Gestão Urbana</t>
  </si>
  <si>
    <t>SEI</t>
  </si>
  <si>
    <t>SMDP, SEME</t>
  </si>
  <si>
    <t>Pacaembu Adm. (Condephaat, Conpresp - SMDP)</t>
  </si>
  <si>
    <t>PASSAR EMAIL</t>
  </si>
  <si>
    <t>Sé e Lapa</t>
  </si>
  <si>
    <t>Consolidação</t>
  </si>
  <si>
    <t>PIU Setor Central</t>
  </si>
  <si>
    <t>Consolidado em Lei</t>
  </si>
  <si>
    <t>Rede hídrica e ambiental</t>
  </si>
  <si>
    <t>Áreas Subutilizadas</t>
  </si>
  <si>
    <t>Recebida</t>
  </si>
  <si>
    <t>DOC 21/10/2016 fl. 41</t>
  </si>
  <si>
    <t>Áreas com potencial de transformação - novas atividades econômicas</t>
  </si>
  <si>
    <t>DOM 06/12/2016 fl. 104</t>
  </si>
  <si>
    <t>AEL</t>
  </si>
  <si>
    <t>AJ SPURB,  SEP</t>
  </si>
  <si>
    <t>Convocação Conselho Gestor OUCFL</t>
  </si>
  <si>
    <t>sem ATA ainda</t>
  </si>
  <si>
    <t>Internet, reunião CG OUCFL</t>
  </si>
  <si>
    <t>Encaminhamento Jurídico PMSP</t>
  </si>
  <si>
    <t>SABESP, CETESB</t>
  </si>
  <si>
    <t>Analisada</t>
  </si>
  <si>
    <t>AJ SMUL e Gabinete</t>
  </si>
  <si>
    <t>TID 17013274 (Viva Pacaembu)</t>
  </si>
  <si>
    <t>Decreto (SPURB/DDE)</t>
  </si>
  <si>
    <t>Oficio AJ e Gabinete SMUL</t>
  </si>
  <si>
    <t>11/05/2018 (TID:8328624)</t>
  </si>
  <si>
    <t>ATL (TID: 8393710)
)</t>
  </si>
  <si>
    <t>Não publicado (SEI 8327792)</t>
  </si>
  <si>
    <t>AJ SMUL e Gabinete (TID 17013274)</t>
  </si>
  <si>
    <t>novos documentos</t>
  </si>
  <si>
    <t xml:space="preserve">SEI </t>
  </si>
  <si>
    <t xml:space="preserve">Parecer Técnico SPUrbanismo </t>
  </si>
  <si>
    <t>Parecer Assessoria Jurídica SMUL</t>
  </si>
  <si>
    <t>Despacho Gabinete SMDU</t>
  </si>
  <si>
    <t>Despacho Gabinete SMUL</t>
  </si>
  <si>
    <t xml:space="preserve">Decreto </t>
  </si>
  <si>
    <t>Ata, lista ou contribuicoes presenciais</t>
  </si>
  <si>
    <t>7810.2018/0000069-6 / 2017-0.186.671-0</t>
  </si>
  <si>
    <t>STD: 77695 / TID: 17140591</t>
  </si>
  <si>
    <t xml:space="preserve"> Internet</t>
  </si>
  <si>
    <t>6068.2018/0000591-9 /  7810.2018/0000331-8</t>
  </si>
  <si>
    <t>STD: 77363 /  TID: 17013274 / Ofício: 213/2017/SMDP/GAB</t>
  </si>
  <si>
    <t>12/12/2017 / 15/12/2017</t>
  </si>
  <si>
    <t>PIU Terminal Capelinha</t>
  </si>
  <si>
    <t>PIU Terminal Campo Limpo</t>
  </si>
  <si>
    <t>PIU Terminal Princesa Isabel</t>
  </si>
  <si>
    <t>Retirada do PL da Câmara Municipal</t>
  </si>
  <si>
    <t>Não autorizado</t>
  </si>
  <si>
    <t>Caderno e Minuta</t>
  </si>
  <si>
    <t>Convoação</t>
  </si>
  <si>
    <t>Ata ainda não publicada</t>
  </si>
  <si>
    <t>Encerrada</t>
  </si>
  <si>
    <t>Ainda nã publicado</t>
  </si>
  <si>
    <t>PL retirado da CMSP, Despacho CTLU reunião 14/06/2018 (SEI: 6068.2018/0000175-1)</t>
  </si>
  <si>
    <t>Internet, audiencia</t>
  </si>
  <si>
    <t>CMPU (09/03/2018), CTLU (08/03/2018), Conselhos Participativos Municipais do Campo Limpo, M’Boi Mirim, Santo Amaro e Capela do Socorro (22/02/2018)</t>
  </si>
  <si>
    <t>Internet, Audiências, Reuniões Bilaterais (segmentos)</t>
  </si>
  <si>
    <t>PL 723/2015</t>
  </si>
  <si>
    <t>SMT/CET/SPTRANS, SMDP/SPP</t>
  </si>
  <si>
    <t>Avaliado</t>
  </si>
  <si>
    <t>NOME PÚBLICO DO ARQUIVO</t>
  </si>
  <si>
    <t>Ofício ou MIP</t>
  </si>
  <si>
    <t>Arquivos Consulta Pública</t>
  </si>
  <si>
    <t xml:space="preserve">Apresentação </t>
  </si>
  <si>
    <t>Ofício Instância ou Diário Oficial</t>
  </si>
  <si>
    <t>Demais arquivos Instancia ou Audiencia</t>
  </si>
  <si>
    <t>Noticia</t>
  </si>
  <si>
    <t>Contribuicoes Consulta Pública</t>
  </si>
  <si>
    <t>Parecer</t>
  </si>
  <si>
    <t>Diretrizes</t>
  </si>
  <si>
    <t>Cronograma Participativo</t>
  </si>
  <si>
    <t>57.569/2016 e Projeto Urbanístico</t>
  </si>
  <si>
    <t>14/06/208</t>
  </si>
  <si>
    <t>Ofício ATL</t>
  </si>
  <si>
    <t>CMH</t>
  </si>
  <si>
    <t>DESCRITIVO</t>
  </si>
  <si>
    <t>TÉCNICO</t>
  </si>
  <si>
    <t>ETAPA DO PROJETO</t>
  </si>
  <si>
    <t>Contribuicões Caderno</t>
  </si>
  <si>
    <t>Arquivos Consulta Pública Caderno</t>
  </si>
  <si>
    <t>Arquivos Consulta Pública Minuta</t>
  </si>
  <si>
    <t>Contribuicoes Consulta Minuta</t>
  </si>
  <si>
    <t>Demais arquivos Audiencia</t>
  </si>
  <si>
    <t>Decreto "preliminar</t>
  </si>
  <si>
    <t>Parecer Jurídico de alteração do decreto</t>
  </si>
  <si>
    <t>Divulgacao Projeto Final</t>
  </si>
  <si>
    <t>ID_BD</t>
  </si>
  <si>
    <t>DOCUMENTOS PENDENTES PARA COMUNICAÇÃO</t>
  </si>
  <si>
    <t>Parecer inicial de aprovação do PIU</t>
  </si>
  <si>
    <t>Parecer pós consulta pública do PIU reprovado</t>
  </si>
  <si>
    <t>ID_PIU</t>
  </si>
  <si>
    <t>http://gestaourbana.prefeitura.sp.gov.br/noticias/prefeitura-lanca-consulta-publica-para-o-piu-vila-leopoldina-villa-lobos/</t>
  </si>
  <si>
    <t>Divulgacao Audiencia</t>
  </si>
  <si>
    <t>http://gestaourbana.prefeitura.sp.gov.br/wp-content/uploads/2018/04/PIU_VLVL_AUDI%C3%8ANCIA-22-05-2018-Final.pptx</t>
  </si>
  <si>
    <t>http://gestaourbana.prefeitura.sp.gov.br/wp-content/uploads/2018/04/PIU_LEOPOLDINA_listadepresenca.pdf</t>
  </si>
  <si>
    <t>Vídeo Youtube</t>
  </si>
  <si>
    <t>https://www.youtube.com/watch?v=xCpVr4AxAsY</t>
  </si>
  <si>
    <t>Ata, Lista, Vídeo</t>
  </si>
  <si>
    <t>http://gestaourbana.prefeitura.sp.gov.br/wp-content/uploads/2018/04/PIU_LEOPOLDINA_ata_audiencia_2018_05_22_final.pdf</t>
  </si>
  <si>
    <t>http://minuta.gestaourbana.prefeitura.sp.gov.br/piu-anhembi-1/#/</t>
  </si>
  <si>
    <t>http://gestaourbana.prefeitura.sp.gov.br/noticias/participe-da-consulta-publica-para-o-piu-anhembi/</t>
  </si>
  <si>
    <t>http://minuta.gestaourbana.prefeitura.sp.gov.br/piu-anhembi-1/static/pdf/1-Analise-Territorial.pdf</t>
  </si>
  <si>
    <t>Análise Territorial</t>
  </si>
  <si>
    <t>Análise Ambiental</t>
  </si>
  <si>
    <t>http://minuta.gestaourbana.prefeitura.sp.gov.br/piu-anhembi-1/static/pdf/2-Analise-Ambiental.pdf</t>
  </si>
  <si>
    <t>http://gestaourbana.prefeitura.sp.gov.br/wp-content/uploads/2018/01/piu-pacaembu_consulta_respostas_2018-02-08-2.pdf</t>
  </si>
  <si>
    <t>http://minuta.gestaourbana.prefeitura.sp.gov.br/piu-pacaembu/#/consulta</t>
  </si>
  <si>
    <t>http://minuta.gestaourbana.prefeitura.sp.gov.br/piu-pacaembu/#/anexo</t>
  </si>
  <si>
    <t>Anexo</t>
  </si>
  <si>
    <t>Minuta do Decreto - SP Urbanismo</t>
  </si>
  <si>
    <t>Parecer para consolidação da minuta do decreto</t>
  </si>
  <si>
    <t xml:space="preserve">Divulgação </t>
  </si>
  <si>
    <t xml:space="preserve">Texto Consulta Pública </t>
  </si>
  <si>
    <t xml:space="preserve">Texto da Consulta Pública </t>
  </si>
  <si>
    <t xml:space="preserve">Masterplan </t>
  </si>
  <si>
    <t>Masterplan</t>
  </si>
  <si>
    <t>Análise Urbanística</t>
  </si>
  <si>
    <t xml:space="preserve">Análise Urbanística </t>
  </si>
  <si>
    <t xml:space="preserve">Plano de Circulação </t>
  </si>
  <si>
    <t>Plano de Circulação</t>
  </si>
  <si>
    <t xml:space="preserve">Eixos </t>
  </si>
  <si>
    <t>Eixos</t>
  </si>
  <si>
    <t xml:space="preserve">Rota Cicloviária </t>
  </si>
  <si>
    <t>Rota Cicloviária</t>
  </si>
  <si>
    <t>Todos os quadros</t>
  </si>
  <si>
    <t>Capela do Socorro (24/02/2018) - Lista de Presença</t>
  </si>
  <si>
    <t>Capela do Socorro (24/02/2018) -Apresentação</t>
  </si>
  <si>
    <t>Capela do Socorro (24/02/2018) -Ata</t>
  </si>
  <si>
    <t>Capela do Socorro (24/02/2018) - Contribuições</t>
  </si>
  <si>
    <t>Santo Amaro (06/03/2018) - Lista de Presença</t>
  </si>
  <si>
    <t>Santo Amaro (06/03/2018) - Apresentacao</t>
  </si>
  <si>
    <t xml:space="preserve">Santo Amaro (06/03/2018) - Contribuições </t>
  </si>
  <si>
    <t>http://gestaourbana.prefeitura.sp.gov.br/wp-content/uploads/2018/05/ACJ_contribuicoes_aud_sto-amaro.pdf</t>
  </si>
  <si>
    <t>Campo Limpo / M´Boi Mirim (10/03/2018) - Lista de Presença</t>
  </si>
  <si>
    <t>Campo Limpo / M´Boi Mirim (10/03/2018) - Apresentacao</t>
  </si>
  <si>
    <t>Campo Limpo / M´Boi Mirim (10/03/2018) - Contribuições</t>
  </si>
  <si>
    <t>http://gestaourbana.prefeitura.sp.gov.br/wp-content/uploads/2018/05/ACJ_contribuicoes_aud_campo-limpo-mboi-mirim.pdf</t>
  </si>
  <si>
    <t>Síntese das contribuições recebidas</t>
  </si>
  <si>
    <t>http://gestaourbana.prefeitura.sp.gov.br/wp-content/uploads/2018/05/ACJ_contribuicoes_estatisticas.pdf</t>
  </si>
  <si>
    <t>http://gestaourbana.prefeitura.sp.gov.br/wp-content/uploads/2018/05/Lista-de-Presen%C3%A7a-do-Conselho-Participativo-PIU-Arco-Jurubatuba-02.2018.pdf</t>
  </si>
  <si>
    <t>Reunião devolutiva com a Defensoria Pública, ONG Teto, e representantes das Comunidades Mirandas I e II, Olaria e Canto do Rio Verde – 27/04/2018 - Lista de Presença</t>
  </si>
  <si>
    <t xml:space="preserve">Diálogo com os Conselhos Participativos Municipais do Campo Limpo, M’Boi Mirim, Santo Amaro e Capela do Socorro - 22/02/2018 - Lista de Presença </t>
  </si>
  <si>
    <t>http://gestaourbana.prefeitura.sp.gov.br/wp-content/uploads/2018/05/ACJ_PIU_2018_Devolutivas_abril.pdf</t>
  </si>
  <si>
    <t>Reunião devolutiva com a Defensoria Pública, ONG Teto, e representantes das Comunidades Mirandas I e II, Olaria e Canto do Rio Verde – 27/04/2018 - Apresentação</t>
  </si>
  <si>
    <t>SIM (não foi publicado)</t>
  </si>
  <si>
    <t>colocar</t>
  </si>
  <si>
    <t>Conselho Gestor OUCFL - Apresentação</t>
  </si>
  <si>
    <t>Conselho Gestor OUCFL - Convocação</t>
  </si>
  <si>
    <t>Não houve contribuicoes</t>
  </si>
  <si>
    <t>http://minuta.gestaourbana.prefeitura.sp.gov.br/decreto-piu-nesp/</t>
  </si>
  <si>
    <t>Anexo - Mapa</t>
  </si>
  <si>
    <t>http://minuta.gestaourbana.prefeitura.sp.gov.br/decreto-piu-nesp/wp-content/uploads/2016/11/anexo_MAPA1.jpg</t>
  </si>
  <si>
    <t>Anexo - Quadro 1</t>
  </si>
  <si>
    <t>http://minuta.gestaourbana.prefeitura.sp.gov.br/decreto-piu-nesp/wp-content/uploads/2016/11/PIU_NESP_Decreto_Quadro1.pdf</t>
  </si>
  <si>
    <t>http://minuta.gestaourbana.prefeitura.sp.gov.br/decreto-piu-nesp/wp-content/uploads/2016/11/PIU_NESP_Decreto_Quadro1A.pdf</t>
  </si>
  <si>
    <t>Anexo - Quadro 1A</t>
  </si>
  <si>
    <t>http://minuta.gestaourbana.prefeitura.sp.gov.br/decreto-piu-nesp/wp-content/uploads/2016/11/PIU_NESP_Decreto_Quadro1B.pdf</t>
  </si>
  <si>
    <t>Anexo - Quadro 1B</t>
  </si>
  <si>
    <t>http://minuta.gestaourbana.prefeitura.sp.gov.br/decreto-piu-nesp/wp-content/uploads/2016/11/PIU_NESP_Decreto_Quadro2.pdf</t>
  </si>
  <si>
    <t>Anexo - Quadro 2</t>
  </si>
  <si>
    <t>http://minuta.gestaourbana.prefeitura.sp.gov.br/decreto-piu-nesp/wp-content/uploads/2016/11/PIU_NESP_Decreto_Quadro2A.pdf</t>
  </si>
  <si>
    <t>Anexo - Quadro 2A</t>
  </si>
  <si>
    <t>http://minuta.gestaourbana.prefeitura.sp.gov.br/decreto-piu-nesp/wp-content/uploads/2016/11/PIU_NESP_Decreto_Quadro2B.pdf</t>
  </si>
  <si>
    <t>Anexo - Quadro 2B</t>
  </si>
  <si>
    <t>http://minuta.gestaourbana.prefeitura.sp.gov.br/decreto-piu-nesp/wp-content/uploads/2016/11/PIU_NESP_Decreto_Quadro3.pdf</t>
  </si>
  <si>
    <t>Anexo - Quadro 3</t>
  </si>
  <si>
    <t>http://minuta.gestaourbana.prefeitura.sp.gov.br/decreto-piu-nesp/wp-content/uploads/2016/11/PIU_NESP_Decreto_Quadro4.pdf</t>
  </si>
  <si>
    <t>Anexo - Quadro 4</t>
  </si>
  <si>
    <t>http://gestaourbana.prefeitura.sp.gov.br/wp-content/uploads/2016/03/C%C3%B3pia-de-Relat%C3%B3rio-de-Coment%C3%A1rios-Decreto-Minuta-PIU-NESP.pdf</t>
  </si>
  <si>
    <t xml:space="preserve">Data </t>
  </si>
  <si>
    <t>ID_projeto</t>
  </si>
  <si>
    <t>PA/Marcelo Ignatios</t>
  </si>
  <si>
    <t>Página PIU</t>
  </si>
  <si>
    <t>http://gestaourbana.prefeitura.sp.gov.br/projeto-de-intervencao-urbana-vila-leopoldina-villa-lobos/</t>
  </si>
  <si>
    <t>http://gestaourbana.prefeitura.sp.gov.br/estruturacao-territorial/piu/decreto-piu-nesp/</t>
  </si>
  <si>
    <t>http://gestaourbana.prefeitura.sp.gov.br/piu-arco-jurubatuba/</t>
  </si>
  <si>
    <t>http://gestaourbana.prefeitura.sp.gov.br/estruturacao-territorial/piu/pius-dos-terminais-de-onibus-capelinha-campo-limpo-e-princesa-isabel/</t>
  </si>
  <si>
    <t>http://gestaourbana.prefeitura.sp.gov.br/estruturacao-territorial/piu/parametros-de-uso-e-ocupacao-do-solo-para-o-futuro-piu-anhembi/</t>
  </si>
  <si>
    <t>http://gestaourbana.prefeitura.sp.gov.br/estruturacao-territorial/piu/projeto-de-intervencao-urbana-vila-olimpia/</t>
  </si>
  <si>
    <t>http://gestaourbana.prefeitura.sp.gov.br/estruturacao-territorial/operacoes-urbanas/oucbt/</t>
  </si>
  <si>
    <t>http://gestaourbana.prefeitura.sp.gov.br/estruturacao-territorial/piu/projeto-de-intervencao-urbana-nacoes-unidas/</t>
  </si>
  <si>
    <t>http://gestaourbana.prefeitura.sp.gov.br/estruturacao-territorial/arcos/arco-tiete/arquivos-do-projeto-de-lei-5812016/</t>
  </si>
  <si>
    <t>http://gestaourbana.prefeitura.sp.gov.br/wp-content/uploads/piu-monitoramento/VL1_Parecer_AJ-SMDU.pdf</t>
  </si>
  <si>
    <t>http://gestaourbana.prefeitura.sp.gov.br/wp-content/uploads/piu-monitoramento/VL1_Parecer_DDE-SPURB.pdf</t>
  </si>
  <si>
    <t>http://gestaourbana.prefeitura.sp.gov.br/wp-content/uploads/piu-monitoramento/VL1_Parecer_DEURB.pdf</t>
  </si>
  <si>
    <t>http://gestaourbana.prefeitura.sp.gov.br/wp-content/uploads/piu-monitoramento/VL1_Parecer_DEUSO.pdf</t>
  </si>
  <si>
    <t>http://gestaourbana.prefeitura.sp.gov.br/wp-content/uploads/piu-monitoramento/VL1_Parecer_Juridico-SPURB.pdf</t>
  </si>
  <si>
    <t>http://gestaourbana.prefeitura.sp.gov.br/wp-content/uploads/piu-monitoramento/VL1_Parecer_Gabinete-SMDU.pdf</t>
  </si>
  <si>
    <t>http://gestaourbana.prefeitura.sp.gov.br/wp-content/uploads/piu-monitoramento/VL2_34_Audiencia_Noticia.pdf</t>
  </si>
  <si>
    <t>http://gestaourbana.prefeitura.sp.gov.br/wp-content/uploads/piu-monitoramento/VL2_Parecer_DEURB.pdf</t>
  </si>
  <si>
    <t>http://gestaourbana.prefeitura.sp.gov.br/wp-content/uploads/piu-monitoramento/VL3_Parecer_AJ-SMDU.pdf</t>
  </si>
  <si>
    <t>http://gestaourbana.prefeitura.sp.gov.br/wp-content/uploads/piu-monitoramento/VL3_Parecer_Gabinete-SMDU.pdf</t>
  </si>
  <si>
    <t>http://gestaourbana.prefeitura.sp.gov.br/wp-content/uploads/piu-monitoramento/VL4_DOC_Diretrizes_Elaboracao.pdf</t>
  </si>
  <si>
    <t>http://gestaourbana.prefeitura.sp.gov.br/wp-content/uploads/piu-monitoramento/VL4_Draft01.pdf</t>
  </si>
  <si>
    <t>http://gestaourbana.prefeitura.sp.gov.br/wp-content/uploads/piu-monitoramento/VL4_RT_Draft01.pdf</t>
  </si>
  <si>
    <t>http://gestaourbana.prefeitura.sp.gov.br/wp-content/uploads/piu-monitoramento/Oficio_PMSP_RetiradaACT.pdf</t>
  </si>
  <si>
    <t>http://gestaourbana.prefeitura.sp.gov.br/wp-content/uploads/piu-monitoramento/ANH1_Oficio.pdf</t>
  </si>
  <si>
    <t>http://gestaourbana.prefeitura.sp.gov.br/wp-content/uploads/piu-monitoramento/PAC1_Oficio.pdf</t>
  </si>
  <si>
    <t>http://gestaourbana.prefeitura.sp.gov.br/wp-content/uploads/piu-monitoramento/PAC1_Parecer_Juridico-SPURB.pdf</t>
  </si>
  <si>
    <t>http://gestaourbana.prefeitura.sp.gov.br/wp-content/uploads/piu-monitoramento/PAC1_Parecer_Tecnico-SPURB.pdf</t>
  </si>
  <si>
    <t>http://gestaourbana.prefeitura.sp.gov.br/wp-content/uploads/piu-monitoramento/PAC3_Despacho_Gabinete-SMUL.pdf</t>
  </si>
  <si>
    <t>http://gestaourbana.prefeitura.sp.gov.br/wp-content/uploads/piu-monitoramento/PAC3_Parecer_AJ-SMUL.pdf</t>
  </si>
  <si>
    <t>http://gestaourbana.prefeitura.sp.gov.br/wp-content/uploads/piu-monitoramento/PAC5_Consulta_Contribuicoes_8327792.pdf</t>
  </si>
  <si>
    <t>http://gestaourbana.prefeitura.sp.gov.br/wp-content/uploads/piu-monitoramento/PAC6_Decreto_SPURB-DDE.pdf</t>
  </si>
  <si>
    <t>http://gestaourbana.prefeitura.sp.gov.br/wp-content/uploads/piu-monitoramento/PAC6_Parecer_ConsolidacaoMinuta.pdf</t>
  </si>
  <si>
    <t>http://gestaourbana.prefeitura.sp.gov.br/wp-content/uploads/piu-monitoramento/PAC7_Decreto.pdf</t>
  </si>
  <si>
    <t>http://gestaourbana.prefeitura.sp.gov.br/wp-content/uploads/piu-monitoramento/VL5_Divulgacao_Audiencia.pdf</t>
  </si>
</sst>
</file>

<file path=xl/styles.xml><?xml version="1.0" encoding="utf-8"?>
<styleSheet xmlns="http://schemas.openxmlformats.org/spreadsheetml/2006/main">
  <numFmts count="5">
    <numFmt numFmtId="43" formatCode="_-* #,##0.00_-;\-* #,##0.00_-;_-* &quot;-&quot;??_-;_-@_-"/>
    <numFmt numFmtId="164" formatCode="_(* #,##0.00_);_(* \(#,##0.00\);_(* &quot;-&quot;??_);_(@_)"/>
    <numFmt numFmtId="165" formatCode="_-* #,##0.0_-;\-* #,##0.0_-;_-* &quot;-&quot;??_-;_-@_-"/>
    <numFmt numFmtId="166" formatCode="d/m/yy\ &quot;às&quot;\ h:mm;@"/>
    <numFmt numFmtId="167" formatCode="0.0"/>
  </numFmts>
  <fonts count="6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30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0"/>
      <name val="Calibri"/>
      <family val="2"/>
    </font>
    <font>
      <sz val="10"/>
      <color theme="0" tint="-0.34998626667073579"/>
      <name val="Calibri"/>
      <family val="2"/>
    </font>
    <font>
      <sz val="9"/>
      <color theme="1"/>
      <name val="Calibri"/>
      <family val="2"/>
      <scheme val="minor"/>
    </font>
    <font>
      <sz val="9"/>
      <color theme="0" tint="-0.249977111117893"/>
      <name val="Calibri"/>
      <family val="2"/>
      <scheme val="minor"/>
    </font>
    <font>
      <sz val="9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  <scheme val="minor"/>
    </font>
    <font>
      <u/>
      <sz val="11"/>
      <color theme="10"/>
      <name val="Calibri"/>
      <family val="2"/>
    </font>
    <font>
      <u/>
      <sz val="8"/>
      <color theme="10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2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0"/>
      <name val="Arial"/>
      <family val="2"/>
    </font>
    <font>
      <sz val="11"/>
      <color rgb="FFFF0000"/>
      <name val="Arial"/>
      <family val="2"/>
    </font>
    <font>
      <b/>
      <sz val="12"/>
      <name val="Arial"/>
      <family val="2"/>
    </font>
    <font>
      <b/>
      <sz val="14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0"/>
      <name val="Arial"/>
      <family val="2"/>
    </font>
    <font>
      <b/>
      <sz val="10"/>
      <color theme="0" tint="-0.34998626667073579"/>
      <name val="Arial"/>
      <family val="2"/>
    </font>
    <font>
      <u/>
      <sz val="9.9"/>
      <color theme="10"/>
      <name val="Calibri"/>
      <family val="2"/>
    </font>
    <font>
      <u/>
      <sz val="10"/>
      <color theme="10"/>
      <name val="Arial"/>
      <family val="2"/>
    </font>
    <font>
      <sz val="10"/>
      <color theme="0" tint="-0.34998626667073579"/>
      <name val="Arial"/>
      <family val="2"/>
    </font>
    <font>
      <u/>
      <sz val="10"/>
      <color rgb="FF0000FF"/>
      <name val="Arial"/>
      <family val="2"/>
    </font>
    <font>
      <sz val="10"/>
      <color rgb="FF0000FF"/>
      <name val="Arial"/>
      <family val="2"/>
    </font>
    <font>
      <sz val="10"/>
      <color rgb="FFFF0000"/>
      <name val="Arial"/>
      <family val="2"/>
    </font>
    <font>
      <u/>
      <sz val="10"/>
      <color rgb="FFFF0000"/>
      <name val="Arial"/>
      <family val="2"/>
    </font>
    <font>
      <sz val="11"/>
      <color theme="0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b/>
      <sz val="19"/>
      <color theme="0" tint="-0.499984740745262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color rgb="FFFF0000"/>
      <name val="Calibri"/>
      <family val="2"/>
    </font>
    <font>
      <sz val="9"/>
      <name val="Calibri"/>
      <family val="2"/>
      <scheme val="minor"/>
    </font>
    <font>
      <sz val="9"/>
      <color theme="0" tint="-0.34998626667073579"/>
      <name val="Calibri"/>
      <family val="2"/>
      <scheme val="minor"/>
    </font>
    <font>
      <sz val="9"/>
      <color rgb="FFFF0000"/>
      <name val="Calibri"/>
      <family val="2"/>
      <scheme val="minor"/>
    </font>
    <font>
      <sz val="9"/>
      <color theme="0" tint="-0.34998626667073579"/>
      <name val="Calibri"/>
      <family val="2"/>
    </font>
    <font>
      <sz val="11"/>
      <color theme="0" tint="-0.499984740745262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9"/>
      <color rgb="FFFF0000"/>
      <name val="Calibri"/>
      <family val="2"/>
      <scheme val="minor"/>
    </font>
    <font>
      <u/>
      <sz val="11"/>
      <name val="Calibri"/>
      <family val="2"/>
    </font>
    <font>
      <b/>
      <u/>
      <sz val="11"/>
      <color rgb="FFFF0000"/>
      <name val="Calibri"/>
      <family val="2"/>
    </font>
    <font>
      <sz val="8"/>
      <color theme="1"/>
      <name val="Calibri"/>
      <family val="2"/>
      <scheme val="minor"/>
    </font>
    <font>
      <sz val="8"/>
      <name val="Calibri"/>
      <family val="2"/>
    </font>
    <font>
      <sz val="8"/>
      <color theme="0" tint="-0.34998626667073579"/>
      <name val="Calibri"/>
      <family val="2"/>
      <scheme val="minor"/>
    </font>
    <font>
      <sz val="9"/>
      <color theme="1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8"/>
      <name val="Arial"/>
      <family val="2"/>
    </font>
    <font>
      <sz val="8"/>
      <color rgb="FFFF0000"/>
      <name val="Arial"/>
      <family val="2"/>
    </font>
    <font>
      <b/>
      <sz val="8"/>
      <name val="Arial"/>
      <family val="2"/>
    </font>
    <font>
      <b/>
      <sz val="9"/>
      <color theme="1"/>
      <name val="Calibri"/>
      <family val="2"/>
      <scheme val="minor"/>
    </font>
    <font>
      <b/>
      <sz val="9"/>
      <color theme="0" tint="-0.34998626667073579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2" tint="-0.499984740745262"/>
        <bgColor indexed="64"/>
      </patternFill>
    </fill>
  </fills>
  <borders count="6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indexed="64"/>
      </top>
      <bottom style="medium">
        <color indexed="64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/>
      <diagonal/>
    </border>
    <border>
      <left style="thin">
        <color theme="0" tint="-0.14996795556505021"/>
      </left>
      <right style="medium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medium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14" fillId="0" borderId="0" applyNumberFormat="0" applyFill="0" applyBorder="0" applyAlignment="0" applyProtection="0">
      <alignment vertical="top"/>
      <protection locked="0"/>
    </xf>
    <xf numFmtId="0" fontId="32" fillId="0" borderId="0" applyNumberFormat="0" applyFill="0" applyBorder="0" applyAlignment="0" applyProtection="0">
      <alignment vertical="top"/>
      <protection locked="0"/>
    </xf>
    <xf numFmtId="164" fontId="1" fillId="0" borderId="0" applyFont="0" applyFill="0" applyBorder="0" applyAlignment="0" applyProtection="0"/>
  </cellStyleXfs>
  <cellXfs count="755">
    <xf numFmtId="0" fontId="0" fillId="0" borderId="0" xfId="0"/>
    <xf numFmtId="0" fontId="3" fillId="0" borderId="0" xfId="0" applyFont="1" applyBorder="1" applyAlignment="1">
      <alignment horizontal="center" vertical="top" wrapText="1"/>
    </xf>
    <xf numFmtId="0" fontId="4" fillId="0" borderId="0" xfId="0" applyFont="1" applyBorder="1" applyAlignment="1">
      <alignment horizontal="center" vertical="top" wrapText="1"/>
    </xf>
    <xf numFmtId="0" fontId="8" fillId="0" borderId="20" xfId="0" applyFont="1" applyFill="1" applyBorder="1" applyAlignment="1">
      <alignment horizontal="center" vertical="top"/>
    </xf>
    <xf numFmtId="0" fontId="8" fillId="0" borderId="21" xfId="0" applyFont="1" applyFill="1" applyBorder="1" applyAlignment="1">
      <alignment horizontal="center" vertical="top"/>
    </xf>
    <xf numFmtId="0" fontId="8" fillId="0" borderId="22" xfId="0" applyFont="1" applyFill="1" applyBorder="1" applyAlignment="1">
      <alignment horizontal="center" vertical="top"/>
    </xf>
    <xf numFmtId="0" fontId="8" fillId="0" borderId="23" xfId="0" applyFont="1" applyFill="1" applyBorder="1" applyAlignment="1">
      <alignment horizontal="center" vertical="top"/>
    </xf>
    <xf numFmtId="0" fontId="8" fillId="0" borderId="20" xfId="0" applyFont="1" applyFill="1" applyBorder="1" applyAlignment="1">
      <alignment horizontal="center" vertical="top" wrapText="1"/>
    </xf>
    <xf numFmtId="0" fontId="8" fillId="0" borderId="22" xfId="0" applyFont="1" applyFill="1" applyBorder="1" applyAlignment="1">
      <alignment horizontal="center" vertical="top" wrapText="1"/>
    </xf>
    <xf numFmtId="0" fontId="8" fillId="3" borderId="21" xfId="0" applyFont="1" applyFill="1" applyBorder="1" applyAlignment="1">
      <alignment horizontal="center" vertical="top"/>
    </xf>
    <xf numFmtId="49" fontId="8" fillId="0" borderId="21" xfId="0" applyNumberFormat="1" applyFont="1" applyBorder="1" applyAlignment="1">
      <alignment horizontal="center" vertical="top"/>
    </xf>
    <xf numFmtId="49" fontId="8" fillId="0" borderId="22" xfId="0" applyNumberFormat="1" applyFont="1" applyBorder="1" applyAlignment="1">
      <alignment horizontal="center" vertical="top"/>
    </xf>
    <xf numFmtId="165" fontId="8" fillId="0" borderId="24" xfId="1" applyNumberFormat="1" applyFont="1" applyFill="1" applyBorder="1" applyAlignment="1">
      <alignment horizontal="center" vertical="top"/>
    </xf>
    <xf numFmtId="164" fontId="8" fillId="0" borderId="21" xfId="1" applyNumberFormat="1" applyFont="1" applyFill="1" applyBorder="1" applyAlignment="1">
      <alignment horizontal="center" vertical="top"/>
    </xf>
    <xf numFmtId="0" fontId="8" fillId="0" borderId="0" xfId="0" applyFont="1" applyFill="1" applyBorder="1" applyAlignment="1">
      <alignment horizontal="center" vertical="top"/>
    </xf>
    <xf numFmtId="0" fontId="8" fillId="0" borderId="21" xfId="0" applyFont="1" applyFill="1" applyBorder="1" applyAlignment="1">
      <alignment horizontal="center" vertical="top" wrapText="1"/>
    </xf>
    <xf numFmtId="0" fontId="8" fillId="0" borderId="24" xfId="0" applyFont="1" applyFill="1" applyBorder="1" applyAlignment="1">
      <alignment horizontal="center" vertical="top" wrapText="1"/>
    </xf>
    <xf numFmtId="1" fontId="8" fillId="0" borderId="21" xfId="0" applyNumberFormat="1" applyFont="1" applyFill="1" applyBorder="1" applyAlignment="1">
      <alignment horizontal="center" vertical="top" wrapText="1"/>
    </xf>
    <xf numFmtId="14" fontId="8" fillId="0" borderId="21" xfId="0" applyNumberFormat="1" applyFont="1" applyFill="1" applyBorder="1" applyAlignment="1">
      <alignment horizontal="center" vertical="top" wrapText="1"/>
    </xf>
    <xf numFmtId="0" fontId="9" fillId="0" borderId="20" xfId="0" applyFont="1" applyFill="1" applyBorder="1" applyAlignment="1">
      <alignment horizontal="center" vertical="top"/>
    </xf>
    <xf numFmtId="0" fontId="9" fillId="0" borderId="21" xfId="0" applyFont="1" applyFill="1" applyBorder="1" applyAlignment="1">
      <alignment horizontal="center" vertical="top"/>
    </xf>
    <xf numFmtId="14" fontId="8" fillId="0" borderId="21" xfId="0" applyNumberFormat="1" applyFont="1" applyFill="1" applyBorder="1" applyAlignment="1">
      <alignment horizontal="center" vertical="top"/>
    </xf>
    <xf numFmtId="0" fontId="8" fillId="0" borderId="24" xfId="0" applyFont="1" applyFill="1" applyBorder="1" applyAlignment="1">
      <alignment horizontal="center" vertical="top"/>
    </xf>
    <xf numFmtId="0" fontId="8" fillId="8" borderId="21" xfId="0" applyFont="1" applyFill="1" applyBorder="1" applyAlignment="1">
      <alignment horizontal="center" vertical="top"/>
    </xf>
    <xf numFmtId="0" fontId="8" fillId="8" borderId="22" xfId="0" applyFont="1" applyFill="1" applyBorder="1" applyAlignment="1">
      <alignment horizontal="center" vertical="top"/>
    </xf>
    <xf numFmtId="0" fontId="8" fillId="8" borderId="20" xfId="0" applyFont="1" applyFill="1" applyBorder="1" applyAlignment="1">
      <alignment horizontal="center" vertical="top"/>
    </xf>
    <xf numFmtId="0" fontId="10" fillId="0" borderId="24" xfId="0" applyFont="1" applyFill="1" applyBorder="1" applyAlignment="1">
      <alignment horizontal="center" vertical="top"/>
    </xf>
    <xf numFmtId="0" fontId="8" fillId="8" borderId="24" xfId="0" applyFont="1" applyFill="1" applyBorder="1" applyAlignment="1">
      <alignment horizontal="center" vertical="top"/>
    </xf>
    <xf numFmtId="0" fontId="0" fillId="9" borderId="0" xfId="0" applyFill="1"/>
    <xf numFmtId="0" fontId="0" fillId="11" borderId="15" xfId="0" applyFill="1" applyBorder="1" applyAlignment="1">
      <alignment horizontal="center" vertical="top"/>
    </xf>
    <xf numFmtId="0" fontId="0" fillId="11" borderId="16" xfId="0" applyFill="1" applyBorder="1" applyAlignment="1">
      <alignment horizontal="center" vertical="top"/>
    </xf>
    <xf numFmtId="0" fontId="0" fillId="11" borderId="17" xfId="0" applyFill="1" applyBorder="1" applyAlignment="1">
      <alignment horizontal="center" vertical="top"/>
    </xf>
    <xf numFmtId="0" fontId="0" fillId="11" borderId="18" xfId="0" applyFill="1" applyBorder="1" applyAlignment="1">
      <alignment horizontal="center" vertical="top"/>
    </xf>
    <xf numFmtId="0" fontId="0" fillId="11" borderId="19" xfId="0" applyFill="1" applyBorder="1" applyAlignment="1">
      <alignment horizontal="center" vertical="top"/>
    </xf>
    <xf numFmtId="0" fontId="0" fillId="11" borderId="21" xfId="0" applyFill="1" applyBorder="1" applyAlignment="1">
      <alignment horizontal="center" vertical="top"/>
    </xf>
    <xf numFmtId="0" fontId="0" fillId="11" borderId="22" xfId="0" applyFill="1" applyBorder="1" applyAlignment="1">
      <alignment horizontal="center" vertical="top"/>
    </xf>
    <xf numFmtId="0" fontId="0" fillId="11" borderId="20" xfId="0" applyFill="1" applyBorder="1" applyAlignment="1">
      <alignment horizontal="center" vertical="top"/>
    </xf>
    <xf numFmtId="0" fontId="5" fillId="11" borderId="21" xfId="0" applyFont="1" applyFill="1" applyBorder="1" applyAlignment="1">
      <alignment horizontal="center" vertical="top"/>
    </xf>
    <xf numFmtId="0" fontId="0" fillId="11" borderId="23" xfId="0" applyFill="1" applyBorder="1" applyAlignment="1">
      <alignment horizontal="center" vertical="top"/>
    </xf>
    <xf numFmtId="0" fontId="0" fillId="11" borderId="24" xfId="0" applyFill="1" applyBorder="1" applyAlignment="1">
      <alignment horizontal="center" vertical="top"/>
    </xf>
    <xf numFmtId="0" fontId="13" fillId="11" borderId="21" xfId="0" applyFont="1" applyFill="1" applyBorder="1" applyAlignment="1">
      <alignment horizontal="center" vertical="top"/>
    </xf>
    <xf numFmtId="0" fontId="13" fillId="0" borderId="0" xfId="0" applyFont="1"/>
    <xf numFmtId="0" fontId="2" fillId="0" borderId="0" xfId="0" applyFont="1" applyFill="1" applyAlignment="1">
      <alignment horizontal="center"/>
    </xf>
    <xf numFmtId="0" fontId="0" fillId="0" borderId="21" xfId="0" applyBorder="1"/>
    <xf numFmtId="0" fontId="14" fillId="9" borderId="21" xfId="2" applyFill="1" applyBorder="1" applyAlignment="1" applyProtection="1">
      <alignment horizontal="center" vertical="top" wrapText="1"/>
    </xf>
    <xf numFmtId="0" fontId="14" fillId="9" borderId="21" xfId="2" applyFill="1" applyBorder="1" applyAlignment="1" applyProtection="1">
      <alignment horizontal="center" vertical="top"/>
    </xf>
    <xf numFmtId="0" fontId="15" fillId="9" borderId="21" xfId="2" applyFont="1" applyFill="1" applyBorder="1" applyAlignment="1" applyProtection="1">
      <alignment horizontal="center" vertical="top"/>
    </xf>
    <xf numFmtId="0" fontId="14" fillId="9" borderId="16" xfId="2" applyFill="1" applyBorder="1" applyAlignment="1" applyProtection="1">
      <alignment horizontal="center" vertical="center"/>
    </xf>
    <xf numFmtId="0" fontId="14" fillId="9" borderId="27" xfId="2" applyFill="1" applyBorder="1" applyAlignment="1" applyProtection="1">
      <alignment horizontal="center" vertical="center"/>
    </xf>
    <xf numFmtId="0" fontId="14" fillId="9" borderId="21" xfId="2" applyFill="1" applyBorder="1" applyAlignment="1" applyProtection="1">
      <alignment horizontal="center"/>
    </xf>
    <xf numFmtId="0" fontId="8" fillId="0" borderId="23" xfId="0" applyFont="1" applyFill="1" applyBorder="1" applyAlignment="1">
      <alignment horizontal="center" vertical="top" wrapText="1"/>
    </xf>
    <xf numFmtId="0" fontId="9" fillId="0" borderId="24" xfId="0" applyFont="1" applyFill="1" applyBorder="1" applyAlignment="1">
      <alignment horizontal="center" vertical="top"/>
    </xf>
    <xf numFmtId="0" fontId="8" fillId="8" borderId="23" xfId="0" applyFont="1" applyFill="1" applyBorder="1" applyAlignment="1">
      <alignment horizontal="center" vertical="top"/>
    </xf>
    <xf numFmtId="49" fontId="8" fillId="0" borderId="23" xfId="0" applyNumberFormat="1" applyFont="1" applyBorder="1" applyAlignment="1">
      <alignment horizontal="center" vertical="top"/>
    </xf>
    <xf numFmtId="0" fontId="14" fillId="9" borderId="21" xfId="2" applyFill="1" applyBorder="1" applyAlignment="1" applyProtection="1"/>
    <xf numFmtId="0" fontId="8" fillId="0" borderId="25" xfId="0" applyFont="1" applyFill="1" applyBorder="1" applyAlignment="1">
      <alignment horizontal="center" vertical="top" wrapText="1"/>
    </xf>
    <xf numFmtId="0" fontId="8" fillId="0" borderId="15" xfId="0" applyFont="1" applyFill="1" applyBorder="1" applyAlignment="1">
      <alignment horizontal="center" vertical="top"/>
    </xf>
    <xf numFmtId="0" fontId="14" fillId="9" borderId="0" xfId="2" applyFill="1" applyBorder="1" applyAlignment="1" applyProtection="1">
      <alignment horizontal="center" vertical="center" wrapText="1"/>
    </xf>
    <xf numFmtId="0" fontId="8" fillId="0" borderId="25" xfId="0" applyFont="1" applyFill="1" applyBorder="1" applyAlignment="1">
      <alignment horizontal="center" vertical="top"/>
    </xf>
    <xf numFmtId="0" fontId="8" fillId="12" borderId="27" xfId="0" applyFont="1" applyFill="1" applyBorder="1" applyAlignment="1">
      <alignment horizontal="center" vertical="top"/>
    </xf>
    <xf numFmtId="0" fontId="8" fillId="12" borderId="28" xfId="0" applyFont="1" applyFill="1" applyBorder="1" applyAlignment="1">
      <alignment horizontal="center" vertical="top"/>
    </xf>
    <xf numFmtId="0" fontId="8" fillId="12" borderId="16" xfId="0" applyFont="1" applyFill="1" applyBorder="1" applyAlignment="1">
      <alignment horizontal="center" vertical="top"/>
    </xf>
    <xf numFmtId="0" fontId="8" fillId="12" borderId="27" xfId="0" applyFont="1" applyFill="1" applyBorder="1" applyAlignment="1">
      <alignment horizontal="center" vertical="top" wrapText="1"/>
    </xf>
    <xf numFmtId="0" fontId="8" fillId="12" borderId="28" xfId="0" applyFont="1" applyFill="1" applyBorder="1" applyAlignment="1">
      <alignment horizontal="center" vertical="top" wrapText="1"/>
    </xf>
    <xf numFmtId="0" fontId="8" fillId="12" borderId="16" xfId="0" applyFont="1" applyFill="1" applyBorder="1" applyAlignment="1">
      <alignment horizontal="center" vertical="top" wrapText="1"/>
    </xf>
    <xf numFmtId="0" fontId="8" fillId="12" borderId="0" xfId="0" applyFont="1" applyFill="1" applyBorder="1" applyAlignment="1">
      <alignment horizontal="center" vertical="top"/>
    </xf>
    <xf numFmtId="0" fontId="0" fillId="12" borderId="21" xfId="0" applyFill="1" applyBorder="1"/>
    <xf numFmtId="0" fontId="2" fillId="12" borderId="0" xfId="0" applyFont="1" applyFill="1" applyAlignment="1">
      <alignment horizontal="center"/>
    </xf>
    <xf numFmtId="0" fontId="8" fillId="12" borderId="26" xfId="0" applyFont="1" applyFill="1" applyBorder="1" applyAlignment="1">
      <alignment horizontal="center" vertical="top" wrapText="1"/>
    </xf>
    <xf numFmtId="0" fontId="8" fillId="12" borderId="15" xfId="0" applyFont="1" applyFill="1" applyBorder="1" applyAlignment="1">
      <alignment horizontal="center" vertical="top" wrapText="1"/>
    </xf>
    <xf numFmtId="0" fontId="8" fillId="12" borderId="30" xfId="0" applyFont="1" applyFill="1" applyBorder="1" applyAlignment="1">
      <alignment horizontal="center" vertical="top" wrapText="1"/>
    </xf>
    <xf numFmtId="0" fontId="8" fillId="9" borderId="16" xfId="0" applyFont="1" applyFill="1" applyBorder="1" applyAlignment="1">
      <alignment horizontal="center" vertical="top"/>
    </xf>
    <xf numFmtId="0" fontId="8" fillId="9" borderId="28" xfId="0" applyFont="1" applyFill="1" applyBorder="1" applyAlignment="1">
      <alignment horizontal="center" vertical="top"/>
    </xf>
    <xf numFmtId="0" fontId="14" fillId="9" borderId="27" xfId="2" applyFill="1" applyBorder="1" applyAlignment="1" applyProtection="1">
      <alignment horizontal="center" vertical="top"/>
    </xf>
    <xf numFmtId="0" fontId="8" fillId="12" borderId="25" xfId="0" applyFont="1" applyFill="1" applyBorder="1" applyAlignment="1">
      <alignment horizontal="center" vertical="top"/>
    </xf>
    <xf numFmtId="0" fontId="8" fillId="12" borderId="15" xfId="0" applyFont="1" applyFill="1" applyBorder="1" applyAlignment="1">
      <alignment horizontal="center" vertical="top"/>
    </xf>
    <xf numFmtId="0" fontId="8" fillId="12" borderId="26" xfId="0" applyFont="1" applyFill="1" applyBorder="1" applyAlignment="1">
      <alignment horizontal="center" vertical="top"/>
    </xf>
    <xf numFmtId="0" fontId="8" fillId="12" borderId="17" xfId="0" applyFont="1" applyFill="1" applyBorder="1" applyAlignment="1">
      <alignment horizontal="center" vertical="top"/>
    </xf>
    <xf numFmtId="0" fontId="8" fillId="12" borderId="29" xfId="0" applyFont="1" applyFill="1" applyBorder="1" applyAlignment="1">
      <alignment horizontal="center" vertical="top"/>
    </xf>
    <xf numFmtId="0" fontId="8" fillId="12" borderId="31" xfId="0" applyFont="1" applyFill="1" applyBorder="1" applyAlignment="1">
      <alignment horizontal="center" vertical="top"/>
    </xf>
    <xf numFmtId="0" fontId="14" fillId="9" borderId="28" xfId="2" applyFill="1" applyBorder="1" applyAlignment="1" applyProtection="1">
      <alignment horizontal="center" vertical="center"/>
    </xf>
    <xf numFmtId="0" fontId="0" fillId="12" borderId="16" xfId="0" applyFill="1" applyBorder="1"/>
    <xf numFmtId="0" fontId="8" fillId="12" borderId="30" xfId="0" applyFont="1" applyFill="1" applyBorder="1" applyAlignment="1">
      <alignment horizontal="center" vertical="top"/>
    </xf>
    <xf numFmtId="0" fontId="8" fillId="12" borderId="32" xfId="0" applyFont="1" applyFill="1" applyBorder="1" applyAlignment="1">
      <alignment horizontal="center" vertical="top"/>
    </xf>
    <xf numFmtId="0" fontId="0" fillId="12" borderId="16" xfId="0" applyFill="1" applyBorder="1" applyAlignment="1">
      <alignment horizontal="center"/>
    </xf>
    <xf numFmtId="0" fontId="10" fillId="12" borderId="27" xfId="0" applyFont="1" applyFill="1" applyBorder="1" applyAlignment="1">
      <alignment horizontal="center" vertical="top"/>
    </xf>
    <xf numFmtId="0" fontId="10" fillId="12" borderId="28" xfId="0" applyFont="1" applyFill="1" applyBorder="1" applyAlignment="1">
      <alignment horizontal="center" vertical="top"/>
    </xf>
    <xf numFmtId="0" fontId="0" fillId="0" borderId="23" xfId="0" applyBorder="1"/>
    <xf numFmtId="0" fontId="9" fillId="12" borderId="16" xfId="0" applyFont="1" applyFill="1" applyBorder="1" applyAlignment="1">
      <alignment horizontal="center" vertical="top"/>
    </xf>
    <xf numFmtId="0" fontId="9" fillId="12" borderId="27" xfId="0" applyFont="1" applyFill="1" applyBorder="1" applyAlignment="1">
      <alignment horizontal="center" vertical="top"/>
    </xf>
    <xf numFmtId="0" fontId="9" fillId="12" borderId="28" xfId="0" applyFont="1" applyFill="1" applyBorder="1" applyAlignment="1">
      <alignment horizontal="center" vertical="top"/>
    </xf>
    <xf numFmtId="0" fontId="0" fillId="0" borderId="33" xfId="0" applyBorder="1"/>
    <xf numFmtId="0" fontId="0" fillId="12" borderId="23" xfId="0" applyFill="1" applyBorder="1"/>
    <xf numFmtId="0" fontId="17" fillId="0" borderId="0" xfId="0" applyFont="1"/>
    <xf numFmtId="0" fontId="18" fillId="0" borderId="0" xfId="0" applyFont="1"/>
    <xf numFmtId="0" fontId="17" fillId="0" borderId="0" xfId="0" applyFont="1" applyBorder="1" applyAlignment="1">
      <alignment horizontal="center"/>
    </xf>
    <xf numFmtId="0" fontId="20" fillId="2" borderId="21" xfId="0" applyFont="1" applyFill="1" applyBorder="1" applyAlignment="1">
      <alignment horizontal="center"/>
    </xf>
    <xf numFmtId="0" fontId="17" fillId="0" borderId="35" xfId="0" applyFont="1" applyBorder="1" applyAlignment="1">
      <alignment horizontal="center"/>
    </xf>
    <xf numFmtId="0" fontId="17" fillId="0" borderId="35" xfId="0" applyFont="1" applyBorder="1"/>
    <xf numFmtId="0" fontId="22" fillId="0" borderId="28" xfId="0" applyFont="1" applyBorder="1"/>
    <xf numFmtId="0" fontId="17" fillId="0" borderId="0" xfId="0" applyFont="1" applyBorder="1"/>
    <xf numFmtId="0" fontId="17" fillId="0" borderId="0" xfId="0" applyFont="1" applyBorder="1" applyAlignment="1">
      <alignment horizontal="left"/>
    </xf>
    <xf numFmtId="0" fontId="17" fillId="0" borderId="19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33" xfId="0" applyFont="1" applyBorder="1"/>
    <xf numFmtId="0" fontId="17" fillId="0" borderId="18" xfId="0" applyFont="1" applyBorder="1"/>
    <xf numFmtId="0" fontId="23" fillId="0" borderId="28" xfId="0" applyFont="1" applyBorder="1" applyAlignment="1">
      <alignment horizontal="left"/>
    </xf>
    <xf numFmtId="0" fontId="17" fillId="0" borderId="28" xfId="0" applyFont="1" applyBorder="1"/>
    <xf numFmtId="0" fontId="23" fillId="0" borderId="35" xfId="0" applyFont="1" applyBorder="1" applyAlignment="1">
      <alignment horizontal="left"/>
    </xf>
    <xf numFmtId="0" fontId="19" fillId="0" borderId="28" xfId="0" applyFont="1" applyBorder="1" applyAlignment="1">
      <alignment horizontal="left"/>
    </xf>
    <xf numFmtId="0" fontId="21" fillId="0" borderId="27" xfId="0" applyFont="1" applyBorder="1"/>
    <xf numFmtId="0" fontId="19" fillId="0" borderId="36" xfId="0" applyFont="1" applyBorder="1" applyAlignment="1">
      <alignment horizontal="left"/>
    </xf>
    <xf numFmtId="0" fontId="19" fillId="0" borderId="27" xfId="0" applyFont="1" applyBorder="1" applyAlignment="1">
      <alignment horizontal="left"/>
    </xf>
    <xf numFmtId="0" fontId="19" fillId="0" borderId="35" xfId="0" applyFont="1" applyBorder="1"/>
    <xf numFmtId="0" fontId="19" fillId="0" borderId="35" xfId="0" applyFont="1" applyBorder="1" applyAlignment="1">
      <alignment horizontal="left"/>
    </xf>
    <xf numFmtId="0" fontId="21" fillId="0" borderId="28" xfId="0" applyFont="1" applyBorder="1"/>
    <xf numFmtId="0" fontId="22" fillId="0" borderId="35" xfId="0" applyFont="1" applyBorder="1"/>
    <xf numFmtId="0" fontId="19" fillId="0" borderId="28" xfId="0" applyFont="1" applyBorder="1"/>
    <xf numFmtId="0" fontId="22" fillId="0" borderId="16" xfId="0" applyFont="1" applyBorder="1"/>
    <xf numFmtId="0" fontId="17" fillId="0" borderId="19" xfId="0" applyFont="1" applyBorder="1"/>
    <xf numFmtId="0" fontId="17" fillId="0" borderId="16" xfId="0" applyFont="1" applyBorder="1"/>
    <xf numFmtId="0" fontId="25" fillId="0" borderId="27" xfId="0" applyFont="1" applyBorder="1"/>
    <xf numFmtId="0" fontId="17" fillId="0" borderId="30" xfId="0" applyFont="1" applyBorder="1"/>
    <xf numFmtId="0" fontId="22" fillId="0" borderId="32" xfId="0" applyFont="1" applyBorder="1"/>
    <xf numFmtId="0" fontId="19" fillId="0" borderId="32" xfId="0" applyFont="1" applyBorder="1" applyAlignment="1">
      <alignment horizontal="left"/>
    </xf>
    <xf numFmtId="0" fontId="17" fillId="0" borderId="32" xfId="0" applyFont="1" applyBorder="1"/>
    <xf numFmtId="0" fontId="19" fillId="0" borderId="21" xfId="0" applyFont="1" applyBorder="1" applyAlignment="1">
      <alignment vertical="center"/>
    </xf>
    <xf numFmtId="0" fontId="21" fillId="0" borderId="21" xfId="0" applyFont="1" applyBorder="1"/>
    <xf numFmtId="0" fontId="17" fillId="0" borderId="21" xfId="0" applyFont="1" applyBorder="1"/>
    <xf numFmtId="0" fontId="19" fillId="0" borderId="21" xfId="0" applyFont="1" applyBorder="1"/>
    <xf numFmtId="0" fontId="19" fillId="0" borderId="16" xfId="0" applyFont="1" applyBorder="1" applyAlignment="1">
      <alignment vertical="center"/>
    </xf>
    <xf numFmtId="0" fontId="21" fillId="0" borderId="16" xfId="0" applyFont="1" applyBorder="1"/>
    <xf numFmtId="0" fontId="19" fillId="0" borderId="16" xfId="0" applyFont="1" applyBorder="1"/>
    <xf numFmtId="0" fontId="19" fillId="0" borderId="34" xfId="0" applyFont="1" applyBorder="1" applyAlignment="1">
      <alignment vertical="center"/>
    </xf>
    <xf numFmtId="0" fontId="19" fillId="0" borderId="0" xfId="0" applyFont="1" applyBorder="1" applyAlignment="1">
      <alignment vertical="center"/>
    </xf>
    <xf numFmtId="0" fontId="24" fillId="0" borderId="0" xfId="0" applyFont="1"/>
    <xf numFmtId="0" fontId="22" fillId="0" borderId="21" xfId="0" applyFont="1" applyBorder="1" applyAlignment="1">
      <alignment horizontal="center"/>
    </xf>
    <xf numFmtId="0" fontId="19" fillId="0" borderId="0" xfId="0" applyFont="1" applyBorder="1" applyAlignment="1">
      <alignment horizontal="left"/>
    </xf>
    <xf numFmtId="0" fontId="19" fillId="0" borderId="0" xfId="0" applyFont="1" applyBorder="1"/>
    <xf numFmtId="14" fontId="19" fillId="0" borderId="0" xfId="0" applyNumberFormat="1" applyFont="1" applyBorder="1" applyAlignment="1">
      <alignment horizontal="left"/>
    </xf>
    <xf numFmtId="0" fontId="22" fillId="0" borderId="0" xfId="0" applyFont="1" applyBorder="1" applyAlignment="1">
      <alignment horizontal="center"/>
    </xf>
    <xf numFmtId="0" fontId="16" fillId="0" borderId="0" xfId="0" applyFont="1"/>
    <xf numFmtId="0" fontId="0" fillId="0" borderId="0" xfId="0" applyBorder="1"/>
    <xf numFmtId="0" fontId="13" fillId="11" borderId="23" xfId="0" applyFont="1" applyFill="1" applyBorder="1" applyAlignment="1">
      <alignment horizontal="center" vertical="top"/>
    </xf>
    <xf numFmtId="0" fontId="8" fillId="12" borderId="24" xfId="0" applyFont="1" applyFill="1" applyBorder="1" applyAlignment="1">
      <alignment horizontal="center" vertical="top" wrapText="1"/>
    </xf>
    <xf numFmtId="0" fontId="8" fillId="12" borderId="21" xfId="0" applyFont="1" applyFill="1" applyBorder="1" applyAlignment="1">
      <alignment horizontal="center" vertical="top"/>
    </xf>
    <xf numFmtId="0" fontId="8" fillId="0" borderId="27" xfId="0" applyFont="1" applyFill="1" applyBorder="1" applyAlignment="1">
      <alignment horizontal="center" vertical="top"/>
    </xf>
    <xf numFmtId="0" fontId="8" fillId="0" borderId="28" xfId="0" applyFont="1" applyFill="1" applyBorder="1" applyAlignment="1">
      <alignment horizontal="center" vertical="top"/>
    </xf>
    <xf numFmtId="0" fontId="8" fillId="0" borderId="16" xfId="0" applyFont="1" applyFill="1" applyBorder="1" applyAlignment="1">
      <alignment horizontal="center" vertical="top"/>
    </xf>
    <xf numFmtId="0" fontId="6" fillId="4" borderId="20" xfId="0" applyFont="1" applyFill="1" applyBorder="1" applyAlignment="1">
      <alignment horizontal="center" vertical="center" wrapText="1"/>
    </xf>
    <xf numFmtId="0" fontId="6" fillId="4" borderId="21" xfId="0" applyFont="1" applyFill="1" applyBorder="1" applyAlignment="1">
      <alignment horizontal="center" vertical="center" wrapText="1"/>
    </xf>
    <xf numFmtId="0" fontId="6" fillId="4" borderId="22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 wrapText="1"/>
    </xf>
    <xf numFmtId="0" fontId="6" fillId="6" borderId="23" xfId="0" applyFont="1" applyFill="1" applyBorder="1" applyAlignment="1">
      <alignment horizontal="center" vertical="center" wrapText="1"/>
    </xf>
    <xf numFmtId="0" fontId="6" fillId="6" borderId="20" xfId="0" applyFont="1" applyFill="1" applyBorder="1" applyAlignment="1">
      <alignment horizontal="center" vertical="center" wrapText="1"/>
    </xf>
    <xf numFmtId="0" fontId="6" fillId="6" borderId="22" xfId="0" applyFont="1" applyFill="1" applyBorder="1" applyAlignment="1">
      <alignment horizontal="center" vertical="center" wrapText="1"/>
    </xf>
    <xf numFmtId="0" fontId="6" fillId="5" borderId="20" xfId="0" applyFont="1" applyFill="1" applyBorder="1" applyAlignment="1">
      <alignment horizontal="center" vertical="center" wrapText="1"/>
    </xf>
    <xf numFmtId="0" fontId="6" fillId="5" borderId="21" xfId="0" applyFont="1" applyFill="1" applyBorder="1" applyAlignment="1">
      <alignment horizontal="center" vertical="center" wrapText="1"/>
    </xf>
    <xf numFmtId="0" fontId="6" fillId="6" borderId="21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 wrapText="1"/>
    </xf>
    <xf numFmtId="0" fontId="7" fillId="2" borderId="21" xfId="0" applyFont="1" applyFill="1" applyBorder="1" applyAlignment="1">
      <alignment horizontal="center" vertical="center" wrapText="1"/>
    </xf>
    <xf numFmtId="0" fontId="7" fillId="5" borderId="21" xfId="0" applyFont="1" applyFill="1" applyBorder="1" applyAlignment="1">
      <alignment horizontal="center" vertical="center" wrapText="1"/>
    </xf>
    <xf numFmtId="0" fontId="7" fillId="6" borderId="21" xfId="0" applyFont="1" applyFill="1" applyBorder="1" applyAlignment="1">
      <alignment horizontal="center" vertical="center" wrapText="1"/>
    </xf>
    <xf numFmtId="0" fontId="6" fillId="7" borderId="21" xfId="0" applyFont="1" applyFill="1" applyBorder="1" applyAlignment="1">
      <alignment horizontal="center" vertical="center" wrapText="1"/>
    </xf>
    <xf numFmtId="0" fontId="6" fillId="5" borderId="22" xfId="0" applyFont="1" applyFill="1" applyBorder="1" applyAlignment="1">
      <alignment horizontal="center" vertical="center" wrapText="1"/>
    </xf>
    <xf numFmtId="0" fontId="6" fillId="2" borderId="21" xfId="0" applyFont="1" applyFill="1" applyBorder="1" applyAlignment="1">
      <alignment horizontal="center" vertical="center" wrapText="1"/>
    </xf>
    <xf numFmtId="0" fontId="6" fillId="7" borderId="20" xfId="0" applyFont="1" applyFill="1" applyBorder="1" applyAlignment="1">
      <alignment horizontal="center" vertical="center" wrapText="1"/>
    </xf>
    <xf numFmtId="0" fontId="6" fillId="7" borderId="22" xfId="0" applyFont="1" applyFill="1" applyBorder="1" applyAlignment="1">
      <alignment horizontal="center" vertical="center" wrapText="1"/>
    </xf>
    <xf numFmtId="0" fontId="6" fillId="4" borderId="23" xfId="0" applyFont="1" applyFill="1" applyBorder="1" applyAlignment="1">
      <alignment horizontal="center" vertical="center" wrapText="1"/>
    </xf>
    <xf numFmtId="0" fontId="6" fillId="4" borderId="24" xfId="0" applyFont="1" applyFill="1" applyBorder="1" applyAlignment="1">
      <alignment horizontal="center" vertical="center" wrapText="1"/>
    </xf>
    <xf numFmtId="0" fontId="6" fillId="4" borderId="0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14" fillId="12" borderId="27" xfId="2" applyFill="1" applyBorder="1" applyAlignment="1" applyProtection="1">
      <alignment horizontal="center" vertical="top"/>
    </xf>
    <xf numFmtId="0" fontId="13" fillId="11" borderId="20" xfId="0" applyFont="1" applyFill="1" applyBorder="1" applyAlignment="1">
      <alignment horizontal="center" vertical="top"/>
    </xf>
    <xf numFmtId="0" fontId="13" fillId="11" borderId="22" xfId="0" applyFont="1" applyFill="1" applyBorder="1" applyAlignment="1">
      <alignment horizontal="center" vertical="top"/>
    </xf>
    <xf numFmtId="0" fontId="13" fillId="11" borderId="20" xfId="0" applyFont="1" applyFill="1" applyBorder="1" applyAlignment="1">
      <alignment horizontal="center" vertical="top" wrapText="1"/>
    </xf>
    <xf numFmtId="0" fontId="13" fillId="11" borderId="24" xfId="0" applyFont="1" applyFill="1" applyBorder="1" applyAlignment="1">
      <alignment horizontal="center" vertical="top"/>
    </xf>
    <xf numFmtId="0" fontId="13" fillId="2" borderId="0" xfId="0" applyFont="1" applyFill="1" applyBorder="1" applyAlignment="1">
      <alignment horizontal="center" vertical="top"/>
    </xf>
    <xf numFmtId="0" fontId="13" fillId="10" borderId="21" xfId="0" applyFont="1" applyFill="1" applyBorder="1" applyAlignment="1">
      <alignment horizontal="center" vertical="top"/>
    </xf>
    <xf numFmtId="0" fontId="0" fillId="10" borderId="0" xfId="0" applyFill="1"/>
    <xf numFmtId="0" fontId="16" fillId="0" borderId="0" xfId="0" applyFont="1" applyFill="1"/>
    <xf numFmtId="0" fontId="13" fillId="2" borderId="21" xfId="0" applyFont="1" applyFill="1" applyBorder="1"/>
    <xf numFmtId="0" fontId="26" fillId="0" borderId="0" xfId="0" applyFont="1"/>
    <xf numFmtId="0" fontId="0" fillId="0" borderId="30" xfId="0" applyBorder="1"/>
    <xf numFmtId="0" fontId="0" fillId="0" borderId="32" xfId="0" applyBorder="1"/>
    <xf numFmtId="0" fontId="0" fillId="0" borderId="34" xfId="0" applyBorder="1"/>
    <xf numFmtId="0" fontId="0" fillId="0" borderId="35" xfId="0" applyBorder="1"/>
    <xf numFmtId="0" fontId="0" fillId="14" borderId="0" xfId="0" applyFill="1"/>
    <xf numFmtId="0" fontId="0" fillId="13" borderId="22" xfId="0" applyFill="1" applyBorder="1" applyAlignment="1">
      <alignment horizontal="center" vertical="top"/>
    </xf>
    <xf numFmtId="0" fontId="27" fillId="11" borderId="20" xfId="0" applyFont="1" applyFill="1" applyBorder="1" applyAlignment="1">
      <alignment horizontal="center" vertical="top"/>
    </xf>
    <xf numFmtId="0" fontId="0" fillId="13" borderId="21" xfId="0" applyFill="1" applyBorder="1" applyAlignment="1">
      <alignment horizontal="center" vertical="top"/>
    </xf>
    <xf numFmtId="0" fontId="27" fillId="11" borderId="22" xfId="0" applyFont="1" applyFill="1" applyBorder="1" applyAlignment="1">
      <alignment horizontal="center" vertical="top"/>
    </xf>
    <xf numFmtId="0" fontId="13" fillId="13" borderId="21" xfId="0" applyFont="1" applyFill="1" applyBorder="1" applyAlignment="1">
      <alignment horizontal="center" vertical="top"/>
    </xf>
    <xf numFmtId="0" fontId="27" fillId="11" borderId="21" xfId="0" applyFont="1" applyFill="1" applyBorder="1" applyAlignment="1">
      <alignment horizontal="center" vertical="top"/>
    </xf>
    <xf numFmtId="0" fontId="0" fillId="0" borderId="21" xfId="0" applyBorder="1"/>
    <xf numFmtId="0" fontId="14" fillId="9" borderId="28" xfId="2" applyFill="1" applyBorder="1" applyAlignment="1" applyProtection="1">
      <alignment horizontal="center" vertical="top"/>
    </xf>
    <xf numFmtId="0" fontId="13" fillId="11" borderId="21" xfId="0" applyFont="1" applyFill="1" applyBorder="1" applyAlignment="1">
      <alignment horizontal="center" vertical="top" wrapText="1"/>
    </xf>
    <xf numFmtId="0" fontId="13" fillId="2" borderId="21" xfId="0" applyFont="1" applyFill="1" applyBorder="1" applyAlignment="1">
      <alignment horizontal="center" vertical="top"/>
    </xf>
    <xf numFmtId="0" fontId="0" fillId="11" borderId="21" xfId="0" applyFill="1" applyBorder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6" fillId="2" borderId="21" xfId="0" applyFont="1" applyFill="1" applyBorder="1" applyAlignment="1">
      <alignment horizontal="center"/>
    </xf>
    <xf numFmtId="0" fontId="16" fillId="2" borderId="21" xfId="0" applyFont="1" applyFill="1" applyBorder="1" applyAlignment="1">
      <alignment horizontal="left"/>
    </xf>
    <xf numFmtId="0" fontId="0" fillId="0" borderId="30" xfId="0" applyBorder="1" applyAlignment="1">
      <alignment horizontal="left"/>
    </xf>
    <xf numFmtId="0" fontId="0" fillId="0" borderId="32" xfId="0" applyBorder="1" applyAlignment="1">
      <alignment horizontal="left"/>
    </xf>
    <xf numFmtId="0" fontId="0" fillId="0" borderId="27" xfId="0" applyBorder="1" applyAlignment="1">
      <alignment horizontal="left"/>
    </xf>
    <xf numFmtId="0" fontId="0" fillId="0" borderId="28" xfId="0" applyBorder="1" applyAlignment="1">
      <alignment horizontal="left"/>
    </xf>
    <xf numFmtId="0" fontId="16" fillId="0" borderId="0" xfId="0" applyFont="1" applyAlignment="1">
      <alignment horizontal="center"/>
    </xf>
    <xf numFmtId="0" fontId="16" fillId="0" borderId="0" xfId="0" applyFont="1" applyAlignment="1"/>
    <xf numFmtId="0" fontId="16" fillId="0" borderId="0" xfId="0" applyFont="1" applyFill="1" applyBorder="1" applyAlignment="1">
      <alignment horizontal="left"/>
    </xf>
    <xf numFmtId="0" fontId="0" fillId="0" borderId="28" xfId="0" applyBorder="1"/>
    <xf numFmtId="0" fontId="0" fillId="0" borderId="28" xfId="0" applyBorder="1" applyAlignment="1">
      <alignment horizontal="center"/>
    </xf>
    <xf numFmtId="0" fontId="28" fillId="0" borderId="24" xfId="0" applyFont="1" applyFill="1" applyBorder="1" applyAlignment="1">
      <alignment horizontal="left"/>
    </xf>
    <xf numFmtId="0" fontId="29" fillId="0" borderId="32" xfId="0" applyFont="1" applyBorder="1"/>
    <xf numFmtId="0" fontId="29" fillId="0" borderId="18" xfId="0" applyFont="1" applyBorder="1"/>
    <xf numFmtId="0" fontId="8" fillId="0" borderId="28" xfId="0" applyFont="1" applyBorder="1" applyAlignment="1">
      <alignment horizontal="left"/>
    </xf>
    <xf numFmtId="0" fontId="19" fillId="2" borderId="27" xfId="0" applyFont="1" applyFill="1" applyBorder="1"/>
    <xf numFmtId="0" fontId="19" fillId="2" borderId="21" xfId="0" applyFont="1" applyFill="1" applyBorder="1"/>
    <xf numFmtId="0" fontId="17" fillId="0" borderId="36" xfId="0" applyFont="1" applyBorder="1"/>
    <xf numFmtId="0" fontId="22" fillId="0" borderId="27" xfId="0" applyFont="1" applyBorder="1"/>
    <xf numFmtId="0" fontId="17" fillId="0" borderId="27" xfId="0" applyFont="1" applyBorder="1"/>
    <xf numFmtId="0" fontId="17" fillId="0" borderId="32" xfId="0" applyFont="1" applyBorder="1" applyAlignment="1">
      <alignment horizontal="center"/>
    </xf>
    <xf numFmtId="0" fontId="17" fillId="0" borderId="28" xfId="0" applyFont="1" applyBorder="1" applyAlignment="1">
      <alignment horizontal="center"/>
    </xf>
    <xf numFmtId="0" fontId="17" fillId="0" borderId="16" xfId="0" applyFont="1" applyFill="1" applyBorder="1" applyAlignment="1">
      <alignment horizontal="center"/>
    </xf>
    <xf numFmtId="0" fontId="17" fillId="0" borderId="16" xfId="0" applyFont="1" applyBorder="1" applyAlignment="1">
      <alignment horizontal="center"/>
    </xf>
    <xf numFmtId="0" fontId="17" fillId="0" borderId="27" xfId="0" applyFont="1" applyFill="1" applyBorder="1" applyAlignment="1">
      <alignment horizontal="center"/>
    </xf>
    <xf numFmtId="0" fontId="17" fillId="0" borderId="27" xfId="0" applyFont="1" applyBorder="1" applyAlignment="1">
      <alignment horizontal="center"/>
    </xf>
    <xf numFmtId="0" fontId="17" fillId="0" borderId="36" xfId="0" applyFont="1" applyBorder="1" applyAlignment="1">
      <alignment horizontal="center"/>
    </xf>
    <xf numFmtId="0" fontId="17" fillId="0" borderId="34" xfId="0" applyFont="1" applyBorder="1" applyAlignment="1">
      <alignment horizontal="center"/>
    </xf>
    <xf numFmtId="0" fontId="17" fillId="0" borderId="30" xfId="0" applyFont="1" applyBorder="1" applyAlignment="1">
      <alignment horizontal="center"/>
    </xf>
    <xf numFmtId="0" fontId="17" fillId="0" borderId="16" xfId="0" applyFont="1" applyBorder="1" applyAlignment="1">
      <alignment horizontal="center" vertical="center"/>
    </xf>
    <xf numFmtId="0" fontId="17" fillId="0" borderId="18" xfId="0" applyFont="1" applyBorder="1" applyAlignment="1">
      <alignment horizontal="center"/>
    </xf>
    <xf numFmtId="0" fontId="17" fillId="0" borderId="21" xfId="0" applyFont="1" applyBorder="1" applyAlignment="1">
      <alignment horizontal="center"/>
    </xf>
    <xf numFmtId="0" fontId="17" fillId="0" borderId="37" xfId="0" applyFont="1" applyBorder="1" applyAlignment="1">
      <alignment horizontal="center"/>
    </xf>
    <xf numFmtId="0" fontId="17" fillId="0" borderId="24" xfId="0" applyFont="1" applyBorder="1" applyAlignment="1">
      <alignment horizontal="center"/>
    </xf>
    <xf numFmtId="0" fontId="17" fillId="0" borderId="23" xfId="0" applyFont="1" applyBorder="1"/>
    <xf numFmtId="0" fontId="17" fillId="0" borderId="37" xfId="0" applyFont="1" applyBorder="1"/>
    <xf numFmtId="0" fontId="17" fillId="0" borderId="24" xfId="0" applyFont="1" applyBorder="1"/>
    <xf numFmtId="0" fontId="20" fillId="2" borderId="21" xfId="0" applyFont="1" applyFill="1" applyBorder="1"/>
    <xf numFmtId="0" fontId="19" fillId="0" borderId="0" xfId="0" applyFont="1"/>
    <xf numFmtId="0" fontId="19" fillId="0" borderId="0" xfId="0" applyFont="1" applyAlignment="1">
      <alignment vertical="center"/>
    </xf>
    <xf numFmtId="0" fontId="23" fillId="10" borderId="0" xfId="0" applyFont="1" applyFill="1" applyAlignment="1">
      <alignment vertical="center"/>
    </xf>
    <xf numFmtId="0" fontId="23" fillId="0" borderId="0" xfId="0" applyFont="1" applyAlignment="1">
      <alignment vertical="center"/>
    </xf>
    <xf numFmtId="0" fontId="23" fillId="0" borderId="0" xfId="0" applyFont="1" applyBorder="1" applyAlignment="1">
      <alignment vertical="center"/>
    </xf>
    <xf numFmtId="0" fontId="19" fillId="0" borderId="0" xfId="0" applyFont="1" applyFill="1" applyBorder="1" applyAlignment="1">
      <alignment vertical="center" wrapText="1"/>
    </xf>
    <xf numFmtId="0" fontId="36" fillId="0" borderId="0" xfId="0" applyFont="1" applyAlignment="1">
      <alignment vertical="center"/>
    </xf>
    <xf numFmtId="0" fontId="19" fillId="0" borderId="0" xfId="0" applyFont="1" applyFill="1" applyBorder="1" applyAlignment="1">
      <alignment horizontal="center" vertical="center"/>
    </xf>
    <xf numFmtId="0" fontId="19" fillId="0" borderId="28" xfId="0" applyFont="1" applyBorder="1" applyAlignment="1">
      <alignment horizontal="right"/>
    </xf>
    <xf numFmtId="0" fontId="14" fillId="0" borderId="28" xfId="2" applyBorder="1" applyAlignment="1" applyProtection="1">
      <alignment horizontal="center"/>
    </xf>
    <xf numFmtId="0" fontId="14" fillId="0" borderId="28" xfId="2" applyFill="1" applyBorder="1" applyAlignment="1" applyProtection="1">
      <alignment horizontal="center"/>
    </xf>
    <xf numFmtId="0" fontId="14" fillId="10" borderId="16" xfId="2" applyFill="1" applyBorder="1" applyAlignment="1" applyProtection="1">
      <alignment horizontal="center"/>
    </xf>
    <xf numFmtId="0" fontId="14" fillId="0" borderId="27" xfId="2" applyBorder="1" applyAlignment="1" applyProtection="1">
      <alignment horizontal="center"/>
    </xf>
    <xf numFmtId="0" fontId="6" fillId="11" borderId="0" xfId="0" applyFont="1" applyFill="1" applyBorder="1" applyAlignment="1">
      <alignment horizontal="center" vertical="top" wrapText="1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center" vertical="top"/>
    </xf>
    <xf numFmtId="166" fontId="41" fillId="16" borderId="0" xfId="0" applyNumberFormat="1" applyFont="1" applyFill="1" applyBorder="1" applyAlignment="1">
      <alignment horizontal="center" vertical="center" shrinkToFit="1"/>
    </xf>
    <xf numFmtId="14" fontId="39" fillId="0" borderId="0" xfId="0" applyNumberFormat="1" applyFont="1" applyFill="1" applyBorder="1" applyAlignment="1">
      <alignment horizontal="center" vertical="top"/>
    </xf>
    <xf numFmtId="0" fontId="0" fillId="0" borderId="0" xfId="0" applyFont="1" applyFill="1" applyBorder="1" applyAlignment="1">
      <alignment horizontal="center" vertical="top"/>
    </xf>
    <xf numFmtId="0" fontId="0" fillId="3" borderId="0" xfId="0" applyFont="1" applyFill="1" applyBorder="1" applyAlignment="1">
      <alignment horizontal="center" vertical="top"/>
    </xf>
    <xf numFmtId="0" fontId="0" fillId="15" borderId="0" xfId="0" applyFill="1" applyBorder="1" applyAlignment="1">
      <alignment horizontal="center" vertical="top"/>
    </xf>
    <xf numFmtId="0" fontId="3" fillId="0" borderId="0" xfId="0" applyFont="1" applyFill="1" applyBorder="1" applyAlignment="1">
      <alignment horizontal="center" vertical="top" wrapText="1"/>
    </xf>
    <xf numFmtId="0" fontId="4" fillId="0" borderId="0" xfId="0" applyFont="1" applyFill="1" applyBorder="1" applyAlignment="1">
      <alignment horizontal="center" vertical="top" wrapText="1"/>
    </xf>
    <xf numFmtId="0" fontId="42" fillId="2" borderId="0" xfId="0" applyFont="1" applyFill="1" applyBorder="1" applyAlignment="1">
      <alignment horizontal="center" vertical="top" wrapText="1"/>
    </xf>
    <xf numFmtId="0" fontId="6" fillId="4" borderId="20" xfId="0" applyFont="1" applyFill="1" applyBorder="1" applyAlignment="1">
      <alignment horizontal="center" vertical="top" wrapText="1"/>
    </xf>
    <xf numFmtId="0" fontId="6" fillId="4" borderId="21" xfId="0" applyFont="1" applyFill="1" applyBorder="1" applyAlignment="1">
      <alignment horizontal="center" vertical="top" wrapText="1"/>
    </xf>
    <xf numFmtId="0" fontId="6" fillId="4" borderId="22" xfId="0" applyFont="1" applyFill="1" applyBorder="1" applyAlignment="1">
      <alignment horizontal="center" vertical="top" wrapText="1"/>
    </xf>
    <xf numFmtId="0" fontId="6" fillId="5" borderId="24" xfId="0" applyFont="1" applyFill="1" applyBorder="1" applyAlignment="1">
      <alignment horizontal="center" vertical="top" wrapText="1"/>
    </xf>
    <xf numFmtId="0" fontId="6" fillId="6" borderId="23" xfId="0" applyFont="1" applyFill="1" applyBorder="1" applyAlignment="1">
      <alignment horizontal="center" vertical="top" wrapText="1"/>
    </xf>
    <xf numFmtId="0" fontId="6" fillId="6" borderId="20" xfId="0" applyFont="1" applyFill="1" applyBorder="1" applyAlignment="1">
      <alignment horizontal="center" vertical="top" wrapText="1"/>
    </xf>
    <xf numFmtId="0" fontId="6" fillId="6" borderId="22" xfId="0" applyFont="1" applyFill="1" applyBorder="1" applyAlignment="1">
      <alignment horizontal="center" vertical="top" wrapText="1"/>
    </xf>
    <xf numFmtId="0" fontId="6" fillId="5" borderId="20" xfId="0" applyFont="1" applyFill="1" applyBorder="1" applyAlignment="1">
      <alignment horizontal="center" vertical="top" wrapText="1"/>
    </xf>
    <xf numFmtId="0" fontId="6" fillId="5" borderId="21" xfId="0" applyFont="1" applyFill="1" applyBorder="1" applyAlignment="1">
      <alignment horizontal="center" vertical="top" wrapText="1"/>
    </xf>
    <xf numFmtId="0" fontId="6" fillId="6" borderId="21" xfId="0" applyFont="1" applyFill="1" applyBorder="1" applyAlignment="1">
      <alignment horizontal="center" vertical="top" wrapText="1"/>
    </xf>
    <xf numFmtId="0" fontId="7" fillId="2" borderId="24" xfId="0" applyFont="1" applyFill="1" applyBorder="1" applyAlignment="1">
      <alignment horizontal="center" vertical="top" wrapText="1"/>
    </xf>
    <xf numFmtId="0" fontId="7" fillId="2" borderId="21" xfId="0" applyFont="1" applyFill="1" applyBorder="1" applyAlignment="1">
      <alignment horizontal="center" vertical="top" wrapText="1"/>
    </xf>
    <xf numFmtId="0" fontId="7" fillId="5" borderId="21" xfId="0" applyFont="1" applyFill="1" applyBorder="1" applyAlignment="1">
      <alignment horizontal="center" vertical="top" wrapText="1"/>
    </xf>
    <xf numFmtId="0" fontId="7" fillId="6" borderId="21" xfId="0" applyFont="1" applyFill="1" applyBorder="1" applyAlignment="1">
      <alignment horizontal="center" vertical="top" wrapText="1"/>
    </xf>
    <xf numFmtId="0" fontId="6" fillId="7" borderId="21" xfId="0" applyFont="1" applyFill="1" applyBorder="1" applyAlignment="1">
      <alignment horizontal="center" vertical="top" wrapText="1"/>
    </xf>
    <xf numFmtId="0" fontId="6" fillId="5" borderId="23" xfId="0" applyFont="1" applyFill="1" applyBorder="1" applyAlignment="1">
      <alignment horizontal="center" vertical="top" wrapText="1"/>
    </xf>
    <xf numFmtId="0" fontId="6" fillId="2" borderId="21" xfId="0" applyFont="1" applyFill="1" applyBorder="1" applyAlignment="1">
      <alignment horizontal="center" vertical="top" wrapText="1"/>
    </xf>
    <xf numFmtId="0" fontId="6" fillId="5" borderId="22" xfId="0" applyFont="1" applyFill="1" applyBorder="1" applyAlignment="1">
      <alignment horizontal="center" vertical="top" wrapText="1"/>
    </xf>
    <xf numFmtId="0" fontId="6" fillId="4" borderId="23" xfId="0" applyFont="1" applyFill="1" applyBorder="1" applyAlignment="1">
      <alignment horizontal="center" vertical="top" wrapText="1"/>
    </xf>
    <xf numFmtId="0" fontId="6" fillId="4" borderId="24" xfId="0" applyFont="1" applyFill="1" applyBorder="1" applyAlignment="1">
      <alignment horizontal="center" vertical="top" wrapText="1"/>
    </xf>
    <xf numFmtId="0" fontId="6" fillId="4" borderId="0" xfId="0" applyFont="1" applyFill="1" applyBorder="1" applyAlignment="1">
      <alignment horizontal="center" vertical="top" wrapText="1"/>
    </xf>
    <xf numFmtId="0" fontId="43" fillId="0" borderId="0" xfId="0" applyFont="1" applyFill="1" applyBorder="1" applyAlignment="1">
      <alignment horizontal="center" vertical="top" wrapText="1"/>
    </xf>
    <xf numFmtId="0" fontId="44" fillId="0" borderId="24" xfId="0" applyFont="1" applyFill="1" applyBorder="1" applyAlignment="1">
      <alignment horizontal="center" vertical="top"/>
    </xf>
    <xf numFmtId="1" fontId="8" fillId="0" borderId="21" xfId="0" applyNumberFormat="1" applyFont="1" applyFill="1" applyBorder="1" applyAlignment="1">
      <alignment horizontal="center" vertical="top"/>
    </xf>
    <xf numFmtId="0" fontId="8" fillId="2" borderId="21" xfId="0" applyFont="1" applyFill="1" applyBorder="1" applyAlignment="1">
      <alignment horizontal="center" vertical="top"/>
    </xf>
    <xf numFmtId="0" fontId="8" fillId="2" borderId="23" xfId="0" applyFont="1" applyFill="1" applyBorder="1" applyAlignment="1">
      <alignment horizontal="center" vertical="top"/>
    </xf>
    <xf numFmtId="0" fontId="8" fillId="2" borderId="20" xfId="0" applyFont="1" applyFill="1" applyBorder="1" applyAlignment="1">
      <alignment horizontal="center" vertical="top"/>
    </xf>
    <xf numFmtId="0" fontId="9" fillId="2" borderId="24" xfId="0" applyFont="1" applyFill="1" applyBorder="1" applyAlignment="1">
      <alignment horizontal="center" vertical="top"/>
    </xf>
    <xf numFmtId="0" fontId="9" fillId="2" borderId="21" xfId="0" applyFont="1" applyFill="1" applyBorder="1" applyAlignment="1">
      <alignment horizontal="center" vertical="top"/>
    </xf>
    <xf numFmtId="14" fontId="8" fillId="2" borderId="21" xfId="0" applyNumberFormat="1" applyFont="1" applyFill="1" applyBorder="1" applyAlignment="1">
      <alignment horizontal="center" vertical="top"/>
    </xf>
    <xf numFmtId="14" fontId="8" fillId="2" borderId="23" xfId="0" applyNumberFormat="1" applyFont="1" applyFill="1" applyBorder="1" applyAlignment="1">
      <alignment horizontal="center" vertical="top"/>
    </xf>
    <xf numFmtId="14" fontId="8" fillId="0" borderId="22" xfId="0" applyNumberFormat="1" applyFont="1" applyFill="1" applyBorder="1" applyAlignment="1">
      <alignment horizontal="center" vertical="top"/>
    </xf>
    <xf numFmtId="14" fontId="8" fillId="2" borderId="20" xfId="0" applyNumberFormat="1" applyFont="1" applyFill="1" applyBorder="1" applyAlignment="1">
      <alignment horizontal="center" vertical="top"/>
    </xf>
    <xf numFmtId="14" fontId="8" fillId="2" borderId="24" xfId="0" applyNumberFormat="1" applyFont="1" applyFill="1" applyBorder="1" applyAlignment="1">
      <alignment horizontal="center" vertical="top"/>
    </xf>
    <xf numFmtId="14" fontId="8" fillId="2" borderId="22" xfId="0" applyNumberFormat="1" applyFont="1" applyFill="1" applyBorder="1" applyAlignment="1">
      <alignment horizontal="center" vertical="top"/>
    </xf>
    <xf numFmtId="0" fontId="8" fillId="2" borderId="22" xfId="0" applyFont="1" applyFill="1" applyBorder="1" applyAlignment="1">
      <alignment horizontal="center" vertical="top"/>
    </xf>
    <xf numFmtId="165" fontId="8" fillId="0" borderId="24" xfId="4" applyNumberFormat="1" applyFont="1" applyFill="1" applyBorder="1" applyAlignment="1">
      <alignment horizontal="center" vertical="top"/>
    </xf>
    <xf numFmtId="164" fontId="8" fillId="0" borderId="21" xfId="4" applyFont="1" applyFill="1" applyBorder="1" applyAlignment="1">
      <alignment horizontal="center" vertical="top"/>
    </xf>
    <xf numFmtId="0" fontId="8" fillId="15" borderId="0" xfId="0" applyFont="1" applyFill="1" applyBorder="1" applyAlignment="1">
      <alignment horizontal="center" vertical="top"/>
    </xf>
    <xf numFmtId="0" fontId="45" fillId="0" borderId="42" xfId="0" applyFont="1" applyFill="1" applyBorder="1" applyAlignment="1">
      <alignment horizontal="center" vertical="top" wrapText="1"/>
    </xf>
    <xf numFmtId="0" fontId="8" fillId="17" borderId="21" xfId="0" applyFont="1" applyFill="1" applyBorder="1" applyAlignment="1">
      <alignment horizontal="center" vertical="top" wrapText="1"/>
    </xf>
    <xf numFmtId="0" fontId="8" fillId="17" borderId="21" xfId="0" applyFont="1" applyFill="1" applyBorder="1" applyAlignment="1">
      <alignment horizontal="center" vertical="top"/>
    </xf>
    <xf numFmtId="0" fontId="10" fillId="0" borderId="23" xfId="0" applyFont="1" applyFill="1" applyBorder="1" applyAlignment="1">
      <alignment horizontal="center" vertical="top"/>
    </xf>
    <xf numFmtId="14" fontId="8" fillId="0" borderId="23" xfId="0" applyNumberFormat="1" applyFont="1" applyFill="1" applyBorder="1" applyAlignment="1">
      <alignment horizontal="center" vertical="top"/>
    </xf>
    <xf numFmtId="14" fontId="8" fillId="0" borderId="20" xfId="0" applyNumberFormat="1" applyFont="1" applyFill="1" applyBorder="1" applyAlignment="1">
      <alignment horizontal="center" vertical="top"/>
    </xf>
    <xf numFmtId="14" fontId="8" fillId="0" borderId="24" xfId="0" applyNumberFormat="1" applyFont="1" applyFill="1" applyBorder="1" applyAlignment="1">
      <alignment horizontal="center" vertical="top"/>
    </xf>
    <xf numFmtId="14" fontId="8" fillId="0" borderId="20" xfId="0" applyNumberFormat="1" applyFont="1" applyFill="1" applyBorder="1" applyAlignment="1">
      <alignment horizontal="center" vertical="top" wrapText="1"/>
    </xf>
    <xf numFmtId="14" fontId="8" fillId="8" borderId="21" xfId="0" applyNumberFormat="1" applyFont="1" applyFill="1" applyBorder="1" applyAlignment="1">
      <alignment horizontal="center" vertical="top"/>
    </xf>
    <xf numFmtId="14" fontId="8" fillId="8" borderId="22" xfId="0" applyNumberFormat="1" applyFont="1" applyFill="1" applyBorder="1" applyAlignment="1">
      <alignment horizontal="center" vertical="top"/>
    </xf>
    <xf numFmtId="14" fontId="8" fillId="8" borderId="20" xfId="0" applyNumberFormat="1" applyFont="1" applyFill="1" applyBorder="1" applyAlignment="1">
      <alignment horizontal="center" vertical="top"/>
    </xf>
    <xf numFmtId="14" fontId="8" fillId="8" borderId="24" xfId="0" applyNumberFormat="1" applyFont="1" applyFill="1" applyBorder="1" applyAlignment="1">
      <alignment horizontal="center" vertical="top"/>
    </xf>
    <xf numFmtId="0" fontId="45" fillId="0" borderId="0" xfId="0" applyFont="1" applyFill="1" applyBorder="1" applyAlignment="1">
      <alignment horizontal="center" vertical="top"/>
    </xf>
    <xf numFmtId="14" fontId="8" fillId="17" borderId="21" xfId="0" applyNumberFormat="1" applyFont="1" applyFill="1" applyBorder="1" applyAlignment="1">
      <alignment horizontal="center" vertical="top" wrapText="1"/>
    </xf>
    <xf numFmtId="0" fontId="9" fillId="8" borderId="21" xfId="0" applyFont="1" applyFill="1" applyBorder="1" applyAlignment="1">
      <alignment horizontal="center" vertical="top"/>
    </xf>
    <xf numFmtId="0" fontId="45" fillId="0" borderId="20" xfId="0" applyFont="1" applyFill="1" applyBorder="1" applyAlignment="1">
      <alignment horizontal="center" vertical="top"/>
    </xf>
    <xf numFmtId="0" fontId="45" fillId="0" borderId="21" xfId="0" applyFont="1" applyFill="1" applyBorder="1" applyAlignment="1">
      <alignment horizontal="center" vertical="top"/>
    </xf>
    <xf numFmtId="0" fontId="45" fillId="0" borderId="22" xfId="0" applyFont="1" applyFill="1" applyBorder="1" applyAlignment="1">
      <alignment horizontal="center" vertical="top"/>
    </xf>
    <xf numFmtId="0" fontId="45" fillId="0" borderId="23" xfId="0" applyFont="1" applyFill="1" applyBorder="1" applyAlignment="1">
      <alignment horizontal="center" vertical="top"/>
    </xf>
    <xf numFmtId="0" fontId="45" fillId="0" borderId="20" xfId="0" applyFont="1" applyFill="1" applyBorder="1" applyAlignment="1">
      <alignment horizontal="center" vertical="top" wrapText="1"/>
    </xf>
    <xf numFmtId="164" fontId="45" fillId="0" borderId="21" xfId="4" applyFont="1" applyFill="1" applyBorder="1" applyAlignment="1">
      <alignment horizontal="center" vertical="top"/>
    </xf>
    <xf numFmtId="167" fontId="45" fillId="0" borderId="24" xfId="0" applyNumberFormat="1" applyFont="1" applyFill="1" applyBorder="1" applyAlignment="1">
      <alignment horizontal="center" vertical="top"/>
    </xf>
    <xf numFmtId="0" fontId="45" fillId="0" borderId="43" xfId="0" applyFont="1" applyFill="1" applyBorder="1" applyAlignment="1">
      <alignment horizontal="center" vertical="top"/>
    </xf>
    <xf numFmtId="0" fontId="45" fillId="0" borderId="44" xfId="0" applyFont="1" applyFill="1" applyBorder="1" applyAlignment="1">
      <alignment horizontal="center" vertical="top"/>
    </xf>
    <xf numFmtId="0" fontId="45" fillId="0" borderId="46" xfId="0" applyFont="1" applyFill="1" applyBorder="1" applyAlignment="1">
      <alignment horizontal="center" vertical="top"/>
    </xf>
    <xf numFmtId="0" fontId="45" fillId="0" borderId="47" xfId="0" applyFont="1" applyFill="1" applyBorder="1" applyAlignment="1">
      <alignment horizontal="center" vertical="top"/>
    </xf>
    <xf numFmtId="0" fontId="45" fillId="0" borderId="43" xfId="0" applyFont="1" applyFill="1" applyBorder="1" applyAlignment="1">
      <alignment horizontal="center" vertical="top" wrapText="1"/>
    </xf>
    <xf numFmtId="0" fontId="45" fillId="8" borderId="44" xfId="0" applyFont="1" applyFill="1" applyBorder="1" applyAlignment="1">
      <alignment horizontal="center" vertical="top" wrapText="1"/>
    </xf>
    <xf numFmtId="0" fontId="45" fillId="8" borderId="46" xfId="0" applyFont="1" applyFill="1" applyBorder="1" applyAlignment="1">
      <alignment horizontal="center" vertical="top" wrapText="1"/>
    </xf>
    <xf numFmtId="0" fontId="45" fillId="8" borderId="43" xfId="0" applyFont="1" applyFill="1" applyBorder="1" applyAlignment="1">
      <alignment horizontal="center" vertical="top" wrapText="1"/>
    </xf>
    <xf numFmtId="0" fontId="45" fillId="8" borderId="45" xfId="0" applyFont="1" applyFill="1" applyBorder="1" applyAlignment="1">
      <alignment horizontal="center" vertical="top"/>
    </xf>
    <xf numFmtId="0" fontId="45" fillId="8" borderId="44" xfId="0" applyFont="1" applyFill="1" applyBorder="1" applyAlignment="1">
      <alignment horizontal="center" vertical="top"/>
    </xf>
    <xf numFmtId="0" fontId="45" fillId="8" borderId="46" xfId="0" applyFont="1" applyFill="1" applyBorder="1" applyAlignment="1">
      <alignment horizontal="center" vertical="top"/>
    </xf>
    <xf numFmtId="0" fontId="45" fillId="8" borderId="43" xfId="0" applyFont="1" applyFill="1" applyBorder="1" applyAlignment="1">
      <alignment horizontal="center" vertical="top"/>
    </xf>
    <xf numFmtId="0" fontId="45" fillId="8" borderId="47" xfId="0" applyFont="1" applyFill="1" applyBorder="1" applyAlignment="1">
      <alignment horizontal="center" vertical="top"/>
    </xf>
    <xf numFmtId="0" fontId="45" fillId="0" borderId="45" xfId="0" applyFont="1" applyFill="1" applyBorder="1" applyAlignment="1">
      <alignment horizontal="center" vertical="top"/>
    </xf>
    <xf numFmtId="164" fontId="45" fillId="0" borderId="44" xfId="4" applyFont="1" applyFill="1" applyBorder="1" applyAlignment="1">
      <alignment horizontal="center" vertical="top"/>
    </xf>
    <xf numFmtId="0" fontId="39" fillId="0" borderId="0" xfId="0" applyFont="1" applyFill="1" applyBorder="1" applyAlignment="1">
      <alignment horizontal="center" vertical="top"/>
    </xf>
    <xf numFmtId="0" fontId="39" fillId="10" borderId="21" xfId="0" applyFont="1" applyFill="1" applyBorder="1" applyAlignment="1">
      <alignment horizontal="center" vertical="top"/>
    </xf>
    <xf numFmtId="0" fontId="0" fillId="0" borderId="34" xfId="0" applyBorder="1" applyAlignment="1">
      <alignment horizontal="left"/>
    </xf>
    <xf numFmtId="0" fontId="0" fillId="0" borderId="0" xfId="0" applyBorder="1" applyAlignment="1">
      <alignment horizontal="left"/>
    </xf>
    <xf numFmtId="0" fontId="6" fillId="4" borderId="21" xfId="0" applyFont="1" applyFill="1" applyBorder="1" applyAlignment="1">
      <alignment horizontal="left" vertical="top" wrapText="1"/>
    </xf>
    <xf numFmtId="0" fontId="6" fillId="5" borderId="21" xfId="0" applyFont="1" applyFill="1" applyBorder="1" applyAlignment="1">
      <alignment horizontal="left" vertical="top" wrapText="1"/>
    </xf>
    <xf numFmtId="0" fontId="6" fillId="6" borderId="21" xfId="0" applyFont="1" applyFill="1" applyBorder="1" applyAlignment="1">
      <alignment horizontal="left" vertical="top" wrapText="1"/>
    </xf>
    <xf numFmtId="0" fontId="7" fillId="2" borderId="21" xfId="0" applyFont="1" applyFill="1" applyBorder="1" applyAlignment="1">
      <alignment horizontal="left" vertical="top" wrapText="1"/>
    </xf>
    <xf numFmtId="0" fontId="7" fillId="5" borderId="21" xfId="0" applyFont="1" applyFill="1" applyBorder="1" applyAlignment="1">
      <alignment horizontal="left" vertical="top" wrapText="1"/>
    </xf>
    <xf numFmtId="0" fontId="7" fillId="6" borderId="21" xfId="0" applyFont="1" applyFill="1" applyBorder="1" applyAlignment="1">
      <alignment horizontal="left" vertical="top" wrapText="1"/>
    </xf>
    <xf numFmtId="0" fontId="6" fillId="7" borderId="21" xfId="0" applyFont="1" applyFill="1" applyBorder="1" applyAlignment="1">
      <alignment horizontal="left" vertical="top" wrapText="1"/>
    </xf>
    <xf numFmtId="0" fontId="6" fillId="2" borderId="21" xfId="0" applyFont="1" applyFill="1" applyBorder="1" applyAlignment="1">
      <alignment horizontal="left" vertical="top" wrapText="1"/>
    </xf>
    <xf numFmtId="0" fontId="39" fillId="19" borderId="21" xfId="0" applyFont="1" applyFill="1" applyBorder="1" applyAlignment="1">
      <alignment horizontal="center" vertical="top"/>
    </xf>
    <xf numFmtId="0" fontId="0" fillId="0" borderId="32" xfId="0" applyBorder="1" applyAlignment="1">
      <alignment horizontal="center"/>
    </xf>
    <xf numFmtId="0" fontId="0" fillId="0" borderId="0" xfId="0" applyFill="1"/>
    <xf numFmtId="0" fontId="0" fillId="0" borderId="28" xfId="0" applyFill="1" applyBorder="1"/>
    <xf numFmtId="0" fontId="13" fillId="0" borderId="28" xfId="0" applyFont="1" applyFill="1" applyBorder="1"/>
    <xf numFmtId="0" fontId="2" fillId="0" borderId="28" xfId="0" applyFont="1" applyFill="1" applyBorder="1"/>
    <xf numFmtId="0" fontId="38" fillId="20" borderId="28" xfId="3" applyFont="1" applyFill="1" applyBorder="1" applyAlignment="1" applyProtection="1">
      <alignment horizontal="right" vertical="center"/>
    </xf>
    <xf numFmtId="0" fontId="14" fillId="0" borderId="0" xfId="2" applyAlignment="1" applyProtection="1">
      <alignment vertical="center"/>
    </xf>
    <xf numFmtId="0" fontId="0" fillId="0" borderId="27" xfId="0" applyFill="1" applyBorder="1"/>
    <xf numFmtId="0" fontId="0" fillId="0" borderId="35" xfId="0" applyBorder="1" applyAlignment="1"/>
    <xf numFmtId="0" fontId="0" fillId="0" borderId="0" xfId="0" applyBorder="1" applyAlignment="1"/>
    <xf numFmtId="0" fontId="0" fillId="0" borderId="32" xfId="0" applyBorder="1" applyAlignment="1"/>
    <xf numFmtId="0" fontId="13" fillId="3" borderId="21" xfId="0" applyFont="1" applyFill="1" applyBorder="1" applyAlignment="1">
      <alignment horizontal="center" vertical="top"/>
    </xf>
    <xf numFmtId="1" fontId="39" fillId="19" borderId="21" xfId="0" applyNumberFormat="1" applyFont="1" applyFill="1" applyBorder="1" applyAlignment="1">
      <alignment horizontal="center" vertical="top"/>
    </xf>
    <xf numFmtId="0" fontId="37" fillId="20" borderId="0" xfId="0" applyFont="1" applyFill="1" applyBorder="1" applyAlignment="1">
      <alignment vertical="center" wrapText="1"/>
    </xf>
    <xf numFmtId="0" fontId="20" fillId="2" borderId="23" xfId="0" applyFont="1" applyFill="1" applyBorder="1"/>
    <xf numFmtId="0" fontId="37" fillId="20" borderId="0" xfId="0" applyFont="1" applyFill="1" applyBorder="1" applyAlignment="1">
      <alignment horizontal="center" vertical="center"/>
    </xf>
    <xf numFmtId="0" fontId="19" fillId="0" borderId="28" xfId="0" applyFont="1" applyFill="1" applyBorder="1" applyAlignment="1">
      <alignment horizontal="center" vertical="center"/>
    </xf>
    <xf numFmtId="0" fontId="37" fillId="20" borderId="28" xfId="0" applyFont="1" applyFill="1" applyBorder="1" applyAlignment="1">
      <alignment horizontal="center" vertical="center"/>
    </xf>
    <xf numFmtId="0" fontId="19" fillId="0" borderId="28" xfId="0" applyFont="1" applyBorder="1" applyAlignment="1">
      <alignment horizontal="center"/>
    </xf>
    <xf numFmtId="0" fontId="20" fillId="2" borderId="37" xfId="0" applyFont="1" applyFill="1" applyBorder="1" applyAlignment="1">
      <alignment horizontal="center"/>
    </xf>
    <xf numFmtId="0" fontId="30" fillId="2" borderId="24" xfId="0" applyFont="1" applyFill="1" applyBorder="1"/>
    <xf numFmtId="0" fontId="0" fillId="0" borderId="35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32" xfId="0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2" borderId="20" xfId="0" applyFill="1" applyBorder="1" applyAlignment="1">
      <alignment horizontal="center" vertical="top" wrapText="1"/>
    </xf>
    <xf numFmtId="0" fontId="0" fillId="2" borderId="21" xfId="0" applyFill="1" applyBorder="1" applyAlignment="1">
      <alignment horizontal="center" vertical="top" wrapText="1"/>
    </xf>
    <xf numFmtId="0" fontId="0" fillId="2" borderId="22" xfId="0" applyFill="1" applyBorder="1" applyAlignment="1">
      <alignment horizontal="center" vertical="top" wrapText="1"/>
    </xf>
    <xf numFmtId="0" fontId="0" fillId="2" borderId="24" xfId="0" applyFill="1" applyBorder="1" applyAlignment="1">
      <alignment horizontal="center" vertical="top" wrapText="1"/>
    </xf>
    <xf numFmtId="0" fontId="0" fillId="2" borderId="23" xfId="0" applyFill="1" applyBorder="1" applyAlignment="1">
      <alignment horizontal="center" vertical="top" wrapText="1"/>
    </xf>
    <xf numFmtId="0" fontId="6" fillId="11" borderId="20" xfId="0" applyFont="1" applyFill="1" applyBorder="1" applyAlignment="1">
      <alignment horizontal="center" vertical="top" wrapText="1"/>
    </xf>
    <xf numFmtId="0" fontId="6" fillId="11" borderId="21" xfId="0" applyFont="1" applyFill="1" applyBorder="1" applyAlignment="1">
      <alignment horizontal="center" vertical="top" wrapText="1"/>
    </xf>
    <xf numFmtId="0" fontId="6" fillId="11" borderId="23" xfId="0" applyFont="1" applyFill="1" applyBorder="1" applyAlignment="1">
      <alignment horizontal="center" vertical="top" wrapText="1"/>
    </xf>
    <xf numFmtId="0" fontId="6" fillId="11" borderId="24" xfId="0" applyFont="1" applyFill="1" applyBorder="1" applyAlignment="1">
      <alignment horizontal="center" vertical="top" wrapText="1"/>
    </xf>
    <xf numFmtId="0" fontId="6" fillId="11" borderId="22" xfId="0" applyFont="1" applyFill="1" applyBorder="1" applyAlignment="1">
      <alignment horizontal="center" vertical="top" wrapText="1"/>
    </xf>
    <xf numFmtId="0" fontId="6" fillId="11" borderId="48" xfId="0" applyFont="1" applyFill="1" applyBorder="1" applyAlignment="1">
      <alignment horizontal="center" vertical="top" wrapText="1"/>
    </xf>
    <xf numFmtId="0" fontId="6" fillId="11" borderId="37" xfId="0" applyFont="1" applyFill="1" applyBorder="1" applyAlignment="1">
      <alignment horizontal="center" vertical="top" wrapText="1"/>
    </xf>
    <xf numFmtId="0" fontId="0" fillId="3" borderId="49" xfId="0" applyFont="1" applyFill="1" applyBorder="1" applyAlignment="1">
      <alignment horizontal="center" vertical="top"/>
    </xf>
    <xf numFmtId="0" fontId="0" fillId="3" borderId="0" xfId="0" applyFill="1" applyBorder="1" applyAlignment="1">
      <alignment horizontal="center" vertical="top"/>
    </xf>
    <xf numFmtId="0" fontId="13" fillId="9" borderId="21" xfId="0" applyFont="1" applyFill="1" applyBorder="1" applyAlignment="1">
      <alignment horizontal="center" vertical="top"/>
    </xf>
    <xf numFmtId="0" fontId="6" fillId="7" borderId="37" xfId="0" applyFont="1" applyFill="1" applyBorder="1" applyAlignment="1">
      <alignment horizontal="center" vertical="top" wrapText="1"/>
    </xf>
    <xf numFmtId="0" fontId="6" fillId="7" borderId="23" xfId="0" applyFont="1" applyFill="1" applyBorder="1" applyAlignment="1">
      <alignment horizontal="center" vertical="top" wrapText="1"/>
    </xf>
    <xf numFmtId="0" fontId="6" fillId="6" borderId="24" xfId="0" applyFont="1" applyFill="1" applyBorder="1" applyAlignment="1">
      <alignment horizontal="center" vertical="top" wrapText="1"/>
    </xf>
    <xf numFmtId="14" fontId="8" fillId="2" borderId="37" xfId="0" applyNumberFormat="1" applyFont="1" applyFill="1" applyBorder="1" applyAlignment="1">
      <alignment horizontal="center" vertical="top"/>
    </xf>
    <xf numFmtId="0" fontId="8" fillId="2" borderId="24" xfId="0" applyFont="1" applyFill="1" applyBorder="1" applyAlignment="1">
      <alignment horizontal="center" vertical="top"/>
    </xf>
    <xf numFmtId="14" fontId="8" fillId="0" borderId="23" xfId="0" applyNumberFormat="1" applyFont="1" applyFill="1" applyBorder="1" applyAlignment="1">
      <alignment horizontal="center" vertical="top" wrapText="1"/>
    </xf>
    <xf numFmtId="14" fontId="8" fillId="0" borderId="37" xfId="0" applyNumberFormat="1" applyFont="1" applyFill="1" applyBorder="1" applyAlignment="1">
      <alignment horizontal="center" vertical="top"/>
    </xf>
    <xf numFmtId="14" fontId="46" fillId="0" borderId="21" xfId="0" applyNumberFormat="1" applyFont="1" applyFill="1" applyBorder="1" applyAlignment="1">
      <alignment horizontal="center" vertical="top"/>
    </xf>
    <xf numFmtId="14" fontId="8" fillId="8" borderId="23" xfId="0" applyNumberFormat="1" applyFont="1" applyFill="1" applyBorder="1" applyAlignment="1">
      <alignment horizontal="center" vertical="top"/>
    </xf>
    <xf numFmtId="14" fontId="8" fillId="8" borderId="37" xfId="0" applyNumberFormat="1" applyFont="1" applyFill="1" applyBorder="1" applyAlignment="1">
      <alignment horizontal="center" vertical="top"/>
    </xf>
    <xf numFmtId="0" fontId="44" fillId="0" borderId="21" xfId="0" applyFont="1" applyFill="1" applyBorder="1" applyAlignment="1">
      <alignment horizontal="center" vertical="top"/>
    </xf>
    <xf numFmtId="14" fontId="44" fillId="0" borderId="21" xfId="0" applyNumberFormat="1" applyFont="1" applyFill="1" applyBorder="1" applyAlignment="1">
      <alignment horizontal="center" vertical="top"/>
    </xf>
    <xf numFmtId="0" fontId="8" fillId="8" borderId="37" xfId="0" applyFont="1" applyFill="1" applyBorder="1" applyAlignment="1">
      <alignment horizontal="center" vertical="top"/>
    </xf>
    <xf numFmtId="17" fontId="8" fillId="0" borderId="21" xfId="0" applyNumberFormat="1" applyFont="1" applyFill="1" applyBorder="1" applyAlignment="1">
      <alignment horizontal="center" vertical="top"/>
    </xf>
    <xf numFmtId="0" fontId="45" fillId="8" borderId="38" xfId="0" applyFont="1" applyFill="1" applyBorder="1" applyAlignment="1">
      <alignment horizontal="center" vertical="top"/>
    </xf>
    <xf numFmtId="0" fontId="16" fillId="2" borderId="16" xfId="0" applyFont="1" applyFill="1" applyBorder="1"/>
    <xf numFmtId="0" fontId="6" fillId="15" borderId="0" xfId="0" applyFont="1" applyFill="1" applyBorder="1" applyAlignment="1">
      <alignment horizontal="center" vertical="top" wrapText="1"/>
    </xf>
    <xf numFmtId="0" fontId="3" fillId="15" borderId="0" xfId="0" applyFont="1" applyFill="1" applyBorder="1" applyAlignment="1">
      <alignment horizontal="center" vertical="top" wrapText="1"/>
    </xf>
    <xf numFmtId="0" fontId="3" fillId="0" borderId="0" xfId="0" applyFont="1" applyAlignment="1">
      <alignment horizontal="center" vertical="top" wrapText="1"/>
    </xf>
    <xf numFmtId="0" fontId="3" fillId="0" borderId="0" xfId="0" applyFont="1" applyAlignment="1">
      <alignment horizontal="center" vertical="top"/>
    </xf>
    <xf numFmtId="0" fontId="4" fillId="15" borderId="0" xfId="0" applyFont="1" applyFill="1" applyBorder="1" applyAlignment="1">
      <alignment horizontal="center" vertical="top" wrapText="1"/>
    </xf>
    <xf numFmtId="0" fontId="4" fillId="0" borderId="0" xfId="0" applyFont="1" applyAlignment="1">
      <alignment horizontal="center" vertical="top" wrapText="1"/>
    </xf>
    <xf numFmtId="0" fontId="4" fillId="0" borderId="0" xfId="0" applyFont="1" applyAlignment="1">
      <alignment horizontal="center" vertical="top"/>
    </xf>
    <xf numFmtId="0" fontId="13" fillId="15" borderId="0" xfId="0" applyFont="1" applyFill="1" applyBorder="1" applyAlignment="1">
      <alignment horizontal="center" vertical="top"/>
    </xf>
    <xf numFmtId="0" fontId="42" fillId="2" borderId="53" xfId="0" applyFont="1" applyFill="1" applyBorder="1" applyAlignment="1">
      <alignment horizontal="center" vertical="top" wrapText="1"/>
    </xf>
    <xf numFmtId="0" fontId="42" fillId="2" borderId="54" xfId="0" applyFont="1" applyFill="1" applyBorder="1" applyAlignment="1">
      <alignment horizontal="center" vertical="top" wrapText="1"/>
    </xf>
    <xf numFmtId="0" fontId="42" fillId="2" borderId="55" xfId="0" applyFont="1" applyFill="1" applyBorder="1" applyAlignment="1">
      <alignment horizontal="center" vertical="top" wrapText="1"/>
    </xf>
    <xf numFmtId="0" fontId="43" fillId="0" borderId="53" xfId="0" applyFont="1" applyFill="1" applyBorder="1" applyAlignment="1">
      <alignment horizontal="center" vertical="top" wrapText="1"/>
    </xf>
    <xf numFmtId="0" fontId="43" fillId="0" borderId="54" xfId="0" applyFont="1" applyFill="1" applyBorder="1" applyAlignment="1">
      <alignment horizontal="center" vertical="top" wrapText="1"/>
    </xf>
    <xf numFmtId="0" fontId="43" fillId="0" borderId="55" xfId="0" applyFont="1" applyFill="1" applyBorder="1" applyAlignment="1">
      <alignment horizontal="center" vertical="top" wrapText="1"/>
    </xf>
    <xf numFmtId="0" fontId="43" fillId="0" borderId="21" xfId="0" applyFont="1" applyFill="1" applyBorder="1" applyAlignment="1">
      <alignment horizontal="center" vertical="top" wrapText="1"/>
    </xf>
    <xf numFmtId="0" fontId="49" fillId="0" borderId="0" xfId="0" applyFont="1" applyBorder="1" applyAlignment="1">
      <alignment vertical="top" wrapText="1"/>
    </xf>
    <xf numFmtId="0" fontId="45" fillId="0" borderId="56" xfId="0" applyFont="1" applyFill="1" applyBorder="1" applyAlignment="1">
      <alignment horizontal="center" vertical="top"/>
    </xf>
    <xf numFmtId="0" fontId="45" fillId="0" borderId="56" xfId="0" applyFont="1" applyFill="1" applyBorder="1" applyAlignment="1">
      <alignment horizontal="center" vertical="top" wrapText="1"/>
    </xf>
    <xf numFmtId="164" fontId="8" fillId="0" borderId="0" xfId="4" applyFont="1" applyFill="1" applyBorder="1" applyAlignment="1">
      <alignment horizontal="center" vertical="top"/>
    </xf>
    <xf numFmtId="0" fontId="8" fillId="17" borderId="23" xfId="0" applyFont="1" applyFill="1" applyBorder="1" applyAlignment="1">
      <alignment horizontal="center" vertical="top"/>
    </xf>
    <xf numFmtId="0" fontId="8" fillId="17" borderId="20" xfId="0" applyFont="1" applyFill="1" applyBorder="1" applyAlignment="1">
      <alignment horizontal="center" vertical="top"/>
    </xf>
    <xf numFmtId="14" fontId="8" fillId="17" borderId="21" xfId="0" applyNumberFormat="1" applyFont="1" applyFill="1" applyBorder="1" applyAlignment="1">
      <alignment horizontal="center" vertical="top"/>
    </xf>
    <xf numFmtId="0" fontId="0" fillId="0" borderId="0" xfId="0" applyFill="1" applyAlignment="1">
      <alignment horizontal="center" vertical="top"/>
    </xf>
    <xf numFmtId="0" fontId="8" fillId="0" borderId="56" xfId="0" applyFont="1" applyFill="1" applyBorder="1" applyAlignment="1">
      <alignment horizontal="center" vertical="top"/>
    </xf>
    <xf numFmtId="0" fontId="9" fillId="8" borderId="24" xfId="0" applyFont="1" applyFill="1" applyBorder="1" applyAlignment="1">
      <alignment horizontal="center" vertical="top"/>
    </xf>
    <xf numFmtId="0" fontId="50" fillId="0" borderId="0" xfId="0" applyFont="1" applyBorder="1" applyAlignment="1">
      <alignment horizontal="center" vertical="top" wrapText="1"/>
    </xf>
    <xf numFmtId="0" fontId="8" fillId="17" borderId="24" xfId="0" applyFont="1" applyFill="1" applyBorder="1" applyAlignment="1">
      <alignment horizontal="center" vertical="top"/>
    </xf>
    <xf numFmtId="0" fontId="45" fillId="22" borderId="20" xfId="0" applyFont="1" applyFill="1" applyBorder="1" applyAlignment="1">
      <alignment horizontal="center" vertical="top"/>
    </xf>
    <xf numFmtId="0" fontId="45" fillId="22" borderId="21" xfId="0" applyFont="1" applyFill="1" applyBorder="1" applyAlignment="1">
      <alignment horizontal="center" vertical="top"/>
    </xf>
    <xf numFmtId="0" fontId="45" fillId="22" borderId="22" xfId="0" applyFont="1" applyFill="1" applyBorder="1" applyAlignment="1">
      <alignment horizontal="center" vertical="top"/>
    </xf>
    <xf numFmtId="0" fontId="45" fillId="22" borderId="23" xfId="0" applyFont="1" applyFill="1" applyBorder="1" applyAlignment="1">
      <alignment horizontal="center" vertical="top"/>
    </xf>
    <xf numFmtId="0" fontId="45" fillId="22" borderId="20" xfId="0" applyFont="1" applyFill="1" applyBorder="1" applyAlignment="1">
      <alignment horizontal="center" vertical="top" wrapText="1"/>
    </xf>
    <xf numFmtId="0" fontId="8" fillId="22" borderId="21" xfId="0" applyFont="1" applyFill="1" applyBorder="1" applyAlignment="1">
      <alignment horizontal="center" vertical="top"/>
    </xf>
    <xf numFmtId="164" fontId="45" fillId="22" borderId="21" xfId="4" applyFont="1" applyFill="1" applyBorder="1" applyAlignment="1">
      <alignment horizontal="center" vertical="top"/>
    </xf>
    <xf numFmtId="0" fontId="8" fillId="22" borderId="0" xfId="0" applyFont="1" applyFill="1" applyBorder="1" applyAlignment="1">
      <alignment horizontal="center" vertical="top"/>
    </xf>
    <xf numFmtId="0" fontId="14" fillId="23" borderId="21" xfId="2" applyFill="1" applyBorder="1" applyAlignment="1" applyProtection="1">
      <alignment horizontal="center" vertical="top" wrapText="1"/>
    </xf>
    <xf numFmtId="0" fontId="14" fillId="0" borderId="21" xfId="2" applyFill="1" applyBorder="1" applyAlignment="1" applyProtection="1">
      <alignment horizontal="center" vertical="top" wrapText="1"/>
    </xf>
    <xf numFmtId="0" fontId="14" fillId="0" borderId="21" xfId="2" applyFill="1" applyBorder="1" applyAlignment="1" applyProtection="1">
      <alignment horizontal="center" vertical="top"/>
    </xf>
    <xf numFmtId="0" fontId="44" fillId="0" borderId="21" xfId="0" applyFont="1" applyFill="1" applyBorder="1" applyAlignment="1">
      <alignment horizontal="center" vertical="top" wrapText="1"/>
    </xf>
    <xf numFmtId="0" fontId="10" fillId="0" borderId="24" xfId="0" applyFont="1" applyFill="1" applyBorder="1" applyAlignment="1">
      <alignment horizontal="center" vertical="top" wrapText="1"/>
    </xf>
    <xf numFmtId="0" fontId="23" fillId="3" borderId="0" xfId="0" applyFont="1" applyFill="1" applyAlignment="1">
      <alignment vertical="center"/>
    </xf>
    <xf numFmtId="0" fontId="19" fillId="21" borderId="0" xfId="0" applyFont="1" applyFill="1" applyAlignment="1">
      <alignment vertical="center"/>
    </xf>
    <xf numFmtId="0" fontId="19" fillId="24" borderId="0" xfId="0" applyFont="1" applyFill="1" applyAlignment="1">
      <alignment vertical="center"/>
    </xf>
    <xf numFmtId="0" fontId="19" fillId="0" borderId="0" xfId="0" applyFont="1" applyFill="1" applyAlignment="1">
      <alignment vertical="center"/>
    </xf>
    <xf numFmtId="0" fontId="19" fillId="0" borderId="0" xfId="0" applyFont="1" applyFill="1" applyBorder="1" applyAlignment="1">
      <alignment vertical="center"/>
    </xf>
    <xf numFmtId="0" fontId="23" fillId="0" borderId="0" xfId="3" applyFont="1" applyFill="1" applyBorder="1" applyAlignment="1" applyProtection="1">
      <alignment horizontal="left" vertical="center"/>
    </xf>
    <xf numFmtId="0" fontId="23" fillId="0" borderId="0" xfId="0" applyFont="1" applyFill="1" applyBorder="1" applyAlignment="1">
      <alignment vertical="center"/>
    </xf>
    <xf numFmtId="0" fontId="14" fillId="25" borderId="21" xfId="2" applyFill="1" applyBorder="1" applyAlignment="1" applyProtection="1">
      <alignment horizontal="center" vertical="top" wrapText="1"/>
    </xf>
    <xf numFmtId="14" fontId="14" fillId="0" borderId="21" xfId="2" applyNumberFormat="1" applyFill="1" applyBorder="1" applyAlignment="1" applyProtection="1">
      <alignment horizontal="center" vertical="top"/>
    </xf>
    <xf numFmtId="14" fontId="14" fillId="0" borderId="21" xfId="2" applyNumberFormat="1" applyFill="1" applyBorder="1" applyAlignment="1" applyProtection="1">
      <alignment horizontal="center" vertical="top" wrapText="1"/>
    </xf>
    <xf numFmtId="0" fontId="0" fillId="0" borderId="21" xfId="0" applyFill="1" applyBorder="1" applyAlignment="1">
      <alignment horizontal="center" vertical="top"/>
    </xf>
    <xf numFmtId="0" fontId="8" fillId="0" borderId="0" xfId="0" applyFont="1" applyFill="1" applyBorder="1" applyAlignment="1">
      <alignment horizontal="center" vertical="top" wrapText="1"/>
    </xf>
    <xf numFmtId="0" fontId="50" fillId="0" borderId="0" xfId="0" applyFont="1" applyFill="1" applyBorder="1" applyAlignment="1">
      <alignment horizontal="center" vertical="top" wrapText="1"/>
    </xf>
    <xf numFmtId="0" fontId="0" fillId="0" borderId="0" xfId="0" applyBorder="1" applyAlignment="1">
      <alignment horizontal="left"/>
    </xf>
    <xf numFmtId="0" fontId="0" fillId="0" borderId="32" xfId="0" applyBorder="1" applyAlignment="1">
      <alignment horizontal="left"/>
    </xf>
    <xf numFmtId="0" fontId="0" fillId="0" borderId="0" xfId="0" applyBorder="1" applyAlignment="1">
      <alignment horizontal="left"/>
    </xf>
    <xf numFmtId="0" fontId="46" fillId="0" borderId="21" xfId="0" applyFont="1" applyFill="1" applyBorder="1" applyAlignment="1">
      <alignment horizontal="center" vertical="top"/>
    </xf>
    <xf numFmtId="0" fontId="46" fillId="8" borderId="21" xfId="0" applyFont="1" applyFill="1" applyBorder="1" applyAlignment="1">
      <alignment horizontal="center" vertical="top"/>
    </xf>
    <xf numFmtId="0" fontId="46" fillId="0" borderId="0" xfId="0" applyFont="1" applyFill="1" applyBorder="1" applyAlignment="1">
      <alignment horizontal="center" vertical="top"/>
    </xf>
    <xf numFmtId="164" fontId="46" fillId="0" borderId="0" xfId="4" applyFont="1" applyFill="1" applyBorder="1" applyAlignment="1">
      <alignment horizontal="center" vertical="top"/>
    </xf>
    <xf numFmtId="0" fontId="8" fillId="0" borderId="21" xfId="0" applyNumberFormat="1" applyFont="1" applyFill="1" applyBorder="1" applyAlignment="1">
      <alignment horizontal="center" vertical="top"/>
    </xf>
    <xf numFmtId="14" fontId="52" fillId="3" borderId="21" xfId="0" applyNumberFormat="1" applyFont="1" applyFill="1" applyBorder="1" applyAlignment="1">
      <alignment horizontal="center" vertical="top"/>
    </xf>
    <xf numFmtId="14" fontId="52" fillId="3" borderId="23" xfId="0" applyNumberFormat="1" applyFont="1" applyFill="1" applyBorder="1" applyAlignment="1">
      <alignment horizontal="center" vertical="top"/>
    </xf>
    <xf numFmtId="0" fontId="14" fillId="0" borderId="0" xfId="2" applyFill="1" applyAlignment="1" applyProtection="1">
      <alignment horizontal="center" vertical="top"/>
    </xf>
    <xf numFmtId="0" fontId="53" fillId="0" borderId="0" xfId="2" applyFont="1" applyFill="1" applyAlignment="1" applyProtection="1">
      <alignment horizontal="center" vertical="top" wrapText="1"/>
    </xf>
    <xf numFmtId="0" fontId="14" fillId="0" borderId="23" xfId="2" applyFill="1" applyBorder="1" applyAlignment="1" applyProtection="1">
      <alignment horizontal="center" vertical="top" wrapText="1"/>
    </xf>
    <xf numFmtId="0" fontId="14" fillId="0" borderId="0" xfId="2" applyFill="1" applyAlignment="1" applyProtection="1">
      <alignment vertical="top" wrapText="1"/>
    </xf>
    <xf numFmtId="0" fontId="14" fillId="0" borderId="0" xfId="2" applyFill="1" applyAlignment="1" applyProtection="1">
      <alignment horizontal="center" vertical="top" wrapText="1"/>
    </xf>
    <xf numFmtId="0" fontId="54" fillId="3" borderId="23" xfId="2" applyFont="1" applyFill="1" applyBorder="1" applyAlignment="1" applyProtection="1">
      <alignment horizontal="center" vertical="top"/>
    </xf>
    <xf numFmtId="0" fontId="8" fillId="3" borderId="22" xfId="0" applyFont="1" applyFill="1" applyBorder="1" applyAlignment="1">
      <alignment horizontal="center" vertical="top"/>
    </xf>
    <xf numFmtId="0" fontId="8" fillId="26" borderId="21" xfId="0" applyFont="1" applyFill="1" applyBorder="1" applyAlignment="1">
      <alignment horizontal="center" vertical="top"/>
    </xf>
    <xf numFmtId="14" fontId="8" fillId="26" borderId="21" xfId="0" applyNumberFormat="1" applyFont="1" applyFill="1" applyBorder="1" applyAlignment="1">
      <alignment horizontal="center" vertical="top"/>
    </xf>
    <xf numFmtId="0" fontId="8" fillId="26" borderId="23" xfId="0" applyFont="1" applyFill="1" applyBorder="1" applyAlignment="1">
      <alignment horizontal="center" vertical="top"/>
    </xf>
    <xf numFmtId="0" fontId="8" fillId="26" borderId="20" xfId="0" applyFont="1" applyFill="1" applyBorder="1" applyAlignment="1">
      <alignment horizontal="center" vertical="top"/>
    </xf>
    <xf numFmtId="1" fontId="8" fillId="26" borderId="21" xfId="0" applyNumberFormat="1" applyFont="1" applyFill="1" applyBorder="1" applyAlignment="1">
      <alignment horizontal="center" vertical="top"/>
    </xf>
    <xf numFmtId="14" fontId="8" fillId="26" borderId="23" xfId="0" applyNumberFormat="1" applyFont="1" applyFill="1" applyBorder="1" applyAlignment="1">
      <alignment horizontal="center" vertical="top"/>
    </xf>
    <xf numFmtId="14" fontId="8" fillId="26" borderId="22" xfId="0" applyNumberFormat="1" applyFont="1" applyFill="1" applyBorder="1" applyAlignment="1">
      <alignment horizontal="center" vertical="top"/>
    </xf>
    <xf numFmtId="14" fontId="8" fillId="26" borderId="20" xfId="0" applyNumberFormat="1" applyFont="1" applyFill="1" applyBorder="1" applyAlignment="1">
      <alignment horizontal="center" vertical="top"/>
    </xf>
    <xf numFmtId="14" fontId="8" fillId="26" borderId="24" xfId="0" applyNumberFormat="1" applyFont="1" applyFill="1" applyBorder="1" applyAlignment="1">
      <alignment horizontal="center" vertical="top"/>
    </xf>
    <xf numFmtId="0" fontId="8" fillId="26" borderId="22" xfId="0" applyFont="1" applyFill="1" applyBorder="1" applyAlignment="1">
      <alignment horizontal="center" vertical="top"/>
    </xf>
    <xf numFmtId="0" fontId="8" fillId="26" borderId="37" xfId="0" applyFont="1" applyFill="1" applyBorder="1" applyAlignment="1">
      <alignment horizontal="center" vertical="top"/>
    </xf>
    <xf numFmtId="0" fontId="52" fillId="3" borderId="21" xfId="0" applyFont="1" applyFill="1" applyBorder="1" applyAlignment="1">
      <alignment horizontal="center" vertical="top" wrapText="1"/>
    </xf>
    <xf numFmtId="0" fontId="9" fillId="26" borderId="24" xfId="0" applyFont="1" applyFill="1" applyBorder="1" applyAlignment="1">
      <alignment horizontal="center" vertical="top"/>
    </xf>
    <xf numFmtId="14" fontId="44" fillId="0" borderId="21" xfId="0" applyNumberFormat="1" applyFont="1" applyFill="1" applyBorder="1" applyAlignment="1">
      <alignment horizontal="center" vertical="top" wrapText="1"/>
    </xf>
    <xf numFmtId="0" fontId="46" fillId="15" borderId="21" xfId="0" applyFont="1" applyFill="1" applyBorder="1" applyAlignment="1">
      <alignment horizontal="center" vertical="top"/>
    </xf>
    <xf numFmtId="0" fontId="14" fillId="15" borderId="21" xfId="2" applyFill="1" applyBorder="1" applyAlignment="1" applyProtection="1">
      <alignment horizontal="center" vertical="top" wrapText="1"/>
    </xf>
    <xf numFmtId="0" fontId="52" fillId="3" borderId="23" xfId="0" applyFont="1" applyFill="1" applyBorder="1" applyAlignment="1">
      <alignment horizontal="center" vertical="top" wrapText="1"/>
    </xf>
    <xf numFmtId="0" fontId="52" fillId="3" borderId="21" xfId="0" applyFont="1" applyFill="1" applyBorder="1" applyAlignment="1">
      <alignment horizontal="center" vertical="top"/>
    </xf>
    <xf numFmtId="0" fontId="52" fillId="3" borderId="23" xfId="0" applyFont="1" applyFill="1" applyBorder="1" applyAlignment="1">
      <alignment horizontal="center" vertical="top"/>
    </xf>
    <xf numFmtId="14" fontId="52" fillId="3" borderId="22" xfId="0" applyNumberFormat="1" applyFont="1" applyFill="1" applyBorder="1" applyAlignment="1">
      <alignment horizontal="center" vertical="top"/>
    </xf>
    <xf numFmtId="0" fontId="8" fillId="11" borderId="20" xfId="0" applyFont="1" applyFill="1" applyBorder="1" applyAlignment="1">
      <alignment horizontal="center" vertical="top"/>
    </xf>
    <xf numFmtId="0" fontId="8" fillId="11" borderId="21" xfId="0" applyFont="1" applyFill="1" applyBorder="1" applyAlignment="1">
      <alignment horizontal="center" vertical="top"/>
    </xf>
    <xf numFmtId="0" fontId="8" fillId="11" borderId="21" xfId="0" applyFont="1" applyFill="1" applyBorder="1" applyAlignment="1">
      <alignment horizontal="center" vertical="top" wrapText="1"/>
    </xf>
    <xf numFmtId="0" fontId="8" fillId="11" borderId="22" xfId="0" applyFont="1" applyFill="1" applyBorder="1" applyAlignment="1">
      <alignment horizontal="center" vertical="top"/>
    </xf>
    <xf numFmtId="0" fontId="10" fillId="11" borderId="24" xfId="0" applyFont="1" applyFill="1" applyBorder="1" applyAlignment="1">
      <alignment horizontal="center" vertical="top"/>
    </xf>
    <xf numFmtId="0" fontId="10" fillId="11" borderId="23" xfId="0" applyFont="1" applyFill="1" applyBorder="1" applyAlignment="1">
      <alignment horizontal="center" vertical="top"/>
    </xf>
    <xf numFmtId="0" fontId="8" fillId="11" borderId="20" xfId="0" applyFont="1" applyFill="1" applyBorder="1" applyAlignment="1">
      <alignment horizontal="center" vertical="top" wrapText="1"/>
    </xf>
    <xf numFmtId="0" fontId="8" fillId="11" borderId="22" xfId="0" applyFont="1" applyFill="1" applyBorder="1" applyAlignment="1">
      <alignment horizontal="center" vertical="top" wrapText="1"/>
    </xf>
    <xf numFmtId="1" fontId="8" fillId="11" borderId="21" xfId="0" applyNumberFormat="1" applyFont="1" applyFill="1" applyBorder="1" applyAlignment="1">
      <alignment horizontal="center" vertical="top"/>
    </xf>
    <xf numFmtId="14" fontId="8" fillId="11" borderId="21" xfId="0" applyNumberFormat="1" applyFont="1" applyFill="1" applyBorder="1" applyAlignment="1">
      <alignment horizontal="center" vertical="top"/>
    </xf>
    <xf numFmtId="0" fontId="8" fillId="11" borderId="23" xfId="0" applyFont="1" applyFill="1" applyBorder="1" applyAlignment="1">
      <alignment horizontal="center" vertical="top"/>
    </xf>
    <xf numFmtId="0" fontId="9" fillId="11" borderId="24" xfId="0" applyFont="1" applyFill="1" applyBorder="1" applyAlignment="1">
      <alignment horizontal="center" vertical="top"/>
    </xf>
    <xf numFmtId="0" fontId="9" fillId="11" borderId="21" xfId="0" applyFont="1" applyFill="1" applyBorder="1" applyAlignment="1">
      <alignment horizontal="center" vertical="top"/>
    </xf>
    <xf numFmtId="0" fontId="44" fillId="11" borderId="21" xfId="0" applyFont="1" applyFill="1" applyBorder="1" applyAlignment="1">
      <alignment horizontal="center" vertical="top"/>
    </xf>
    <xf numFmtId="0" fontId="14" fillId="11" borderId="21" xfId="2" applyFill="1" applyBorder="1" applyAlignment="1" applyProtection="1">
      <alignment horizontal="center" vertical="top"/>
    </xf>
    <xf numFmtId="14" fontId="8" fillId="11" borderId="23" xfId="0" applyNumberFormat="1" applyFont="1" applyFill="1" applyBorder="1" applyAlignment="1">
      <alignment horizontal="center" vertical="top"/>
    </xf>
    <xf numFmtId="14" fontId="8" fillId="11" borderId="22" xfId="0" applyNumberFormat="1" applyFont="1" applyFill="1" applyBorder="1" applyAlignment="1">
      <alignment horizontal="center" vertical="top"/>
    </xf>
    <xf numFmtId="14" fontId="8" fillId="11" borderId="20" xfId="0" applyNumberFormat="1" applyFont="1" applyFill="1" applyBorder="1" applyAlignment="1">
      <alignment horizontal="center" vertical="top"/>
    </xf>
    <xf numFmtId="14" fontId="8" fillId="11" borderId="24" xfId="0" applyNumberFormat="1" applyFont="1" applyFill="1" applyBorder="1" applyAlignment="1">
      <alignment horizontal="center" vertical="top"/>
    </xf>
    <xf numFmtId="14" fontId="8" fillId="11" borderId="37" xfId="0" applyNumberFormat="1" applyFont="1" applyFill="1" applyBorder="1" applyAlignment="1">
      <alignment horizontal="center" vertical="top"/>
    </xf>
    <xf numFmtId="14" fontId="14" fillId="11" borderId="21" xfId="2" applyNumberFormat="1" applyFill="1" applyBorder="1" applyAlignment="1" applyProtection="1">
      <alignment horizontal="center" vertical="top"/>
    </xf>
    <xf numFmtId="0" fontId="8" fillId="11" borderId="24" xfId="0" applyFont="1" applyFill="1" applyBorder="1" applyAlignment="1">
      <alignment horizontal="center" vertical="top"/>
    </xf>
    <xf numFmtId="49" fontId="8" fillId="11" borderId="21" xfId="0" applyNumberFormat="1" applyFont="1" applyFill="1" applyBorder="1" applyAlignment="1">
      <alignment horizontal="center" vertical="top"/>
    </xf>
    <xf numFmtId="49" fontId="8" fillId="11" borderId="22" xfId="0" applyNumberFormat="1" applyFont="1" applyFill="1" applyBorder="1" applyAlignment="1">
      <alignment horizontal="center" vertical="top"/>
    </xf>
    <xf numFmtId="165" fontId="8" fillId="11" borderId="24" xfId="4" applyNumberFormat="1" applyFont="1" applyFill="1" applyBorder="1" applyAlignment="1">
      <alignment horizontal="center" vertical="top"/>
    </xf>
    <xf numFmtId="164" fontId="8" fillId="11" borderId="21" xfId="4" applyFont="1" applyFill="1" applyBorder="1" applyAlignment="1">
      <alignment horizontal="center" vertical="top"/>
    </xf>
    <xf numFmtId="0" fontId="8" fillId="11" borderId="0" xfId="0" applyFont="1" applyFill="1" applyBorder="1" applyAlignment="1">
      <alignment horizontal="center" vertical="top"/>
    </xf>
    <xf numFmtId="0" fontId="45" fillId="11" borderId="42" xfId="0" applyFont="1" applyFill="1" applyBorder="1" applyAlignment="1">
      <alignment horizontal="center" vertical="top" wrapText="1"/>
    </xf>
    <xf numFmtId="0" fontId="49" fillId="11" borderId="0" xfId="0" applyFont="1" applyFill="1" applyBorder="1" applyAlignment="1">
      <alignment vertical="top" wrapText="1"/>
    </xf>
    <xf numFmtId="0" fontId="45" fillId="11" borderId="56" xfId="0" applyFont="1" applyFill="1" applyBorder="1" applyAlignment="1">
      <alignment horizontal="center" vertical="top"/>
    </xf>
    <xf numFmtId="14" fontId="52" fillId="3" borderId="24" xfId="0" applyNumberFormat="1" applyFont="1" applyFill="1" applyBorder="1" applyAlignment="1">
      <alignment horizontal="center" vertical="top"/>
    </xf>
    <xf numFmtId="0" fontId="14" fillId="25" borderId="20" xfId="2" applyFill="1" applyBorder="1" applyAlignment="1" applyProtection="1">
      <alignment horizontal="center" vertical="top" wrapText="1"/>
    </xf>
    <xf numFmtId="14" fontId="8" fillId="8" borderId="22" xfId="0" applyNumberFormat="1" applyFont="1" applyFill="1" applyBorder="1" applyAlignment="1">
      <alignment horizontal="center" vertical="top" wrapText="1"/>
    </xf>
    <xf numFmtId="0" fontId="9" fillId="26" borderId="21" xfId="0" applyFont="1" applyFill="1" applyBorder="1" applyAlignment="1">
      <alignment horizontal="center" vertical="top"/>
    </xf>
    <xf numFmtId="0" fontId="8" fillId="26" borderId="24" xfId="0" applyFont="1" applyFill="1" applyBorder="1" applyAlignment="1">
      <alignment horizontal="center" vertical="top"/>
    </xf>
    <xf numFmtId="0" fontId="45" fillId="8" borderId="20" xfId="0" applyFont="1" applyFill="1" applyBorder="1" applyAlignment="1">
      <alignment horizontal="center" vertical="top"/>
    </xf>
    <xf numFmtId="0" fontId="45" fillId="8" borderId="21" xfId="0" applyFont="1" applyFill="1" applyBorder="1" applyAlignment="1">
      <alignment horizontal="center" vertical="top" wrapText="1"/>
    </xf>
    <xf numFmtId="0" fontId="45" fillId="8" borderId="21" xfId="0" applyFont="1" applyFill="1" applyBorder="1" applyAlignment="1">
      <alignment horizontal="center" vertical="top"/>
    </xf>
    <xf numFmtId="0" fontId="45" fillId="8" borderId="22" xfId="0" applyFont="1" applyFill="1" applyBorder="1" applyAlignment="1">
      <alignment horizontal="center" vertical="top"/>
    </xf>
    <xf numFmtId="0" fontId="45" fillId="8" borderId="24" xfId="0" applyFont="1" applyFill="1" applyBorder="1" applyAlignment="1">
      <alignment horizontal="center" vertical="top"/>
    </xf>
    <xf numFmtId="0" fontId="45" fillId="8" borderId="23" xfId="0" applyFont="1" applyFill="1" applyBorder="1" applyAlignment="1">
      <alignment horizontal="center" vertical="top"/>
    </xf>
    <xf numFmtId="14" fontId="45" fillId="8" borderId="21" xfId="0" applyNumberFormat="1" applyFont="1" applyFill="1" applyBorder="1" applyAlignment="1">
      <alignment horizontal="center" vertical="top" wrapText="1"/>
    </xf>
    <xf numFmtId="0" fontId="45" fillId="8" borderId="23" xfId="0" applyFont="1" applyFill="1" applyBorder="1" applyAlignment="1">
      <alignment horizontal="center" vertical="top" wrapText="1"/>
    </xf>
    <xf numFmtId="0" fontId="45" fillId="8" borderId="20" xfId="0" applyFont="1" applyFill="1" applyBorder="1" applyAlignment="1">
      <alignment horizontal="center" vertical="top" wrapText="1"/>
    </xf>
    <xf numFmtId="14" fontId="45" fillId="8" borderId="21" xfId="0" applyNumberFormat="1" applyFont="1" applyFill="1" applyBorder="1" applyAlignment="1">
      <alignment horizontal="center" vertical="top"/>
    </xf>
    <xf numFmtId="14" fontId="45" fillId="8" borderId="22" xfId="0" applyNumberFormat="1" applyFont="1" applyFill="1" applyBorder="1" applyAlignment="1">
      <alignment horizontal="center" vertical="top"/>
    </xf>
    <xf numFmtId="0" fontId="45" fillId="8" borderId="37" xfId="0" applyFont="1" applyFill="1" applyBorder="1" applyAlignment="1">
      <alignment horizontal="center" vertical="top"/>
    </xf>
    <xf numFmtId="14" fontId="45" fillId="8" borderId="23" xfId="0" applyNumberFormat="1" applyFont="1" applyFill="1" applyBorder="1" applyAlignment="1">
      <alignment horizontal="center" vertical="top"/>
    </xf>
    <xf numFmtId="14" fontId="45" fillId="8" borderId="20" xfId="0" applyNumberFormat="1" applyFont="1" applyFill="1" applyBorder="1" applyAlignment="1">
      <alignment horizontal="center" vertical="top"/>
    </xf>
    <xf numFmtId="14" fontId="45" fillId="8" borderId="24" xfId="0" applyNumberFormat="1" applyFont="1" applyFill="1" applyBorder="1" applyAlignment="1">
      <alignment horizontal="center" vertical="top"/>
    </xf>
    <xf numFmtId="0" fontId="47" fillId="8" borderId="45" xfId="0" applyFont="1" applyFill="1" applyBorder="1" applyAlignment="1">
      <alignment horizontal="center" vertical="top"/>
    </xf>
    <xf numFmtId="14" fontId="45" fillId="8" borderId="44" xfId="0" applyNumberFormat="1" applyFont="1" applyFill="1" applyBorder="1" applyAlignment="1">
      <alignment horizontal="center" vertical="top" wrapText="1"/>
    </xf>
    <xf numFmtId="14" fontId="45" fillId="8" borderId="47" xfId="0" applyNumberFormat="1" applyFont="1" applyFill="1" applyBorder="1" applyAlignment="1">
      <alignment horizontal="center" vertical="top"/>
    </xf>
    <xf numFmtId="0" fontId="14" fillId="0" borderId="0" xfId="2" applyAlignment="1" applyProtection="1"/>
    <xf numFmtId="0" fontId="0" fillId="17" borderId="0" xfId="0" applyFill="1" applyAlignment="1">
      <alignment vertical="center" wrapText="1"/>
    </xf>
    <xf numFmtId="3" fontId="14" fillId="0" borderId="23" xfId="2" applyNumberFormat="1" applyFill="1" applyBorder="1" applyAlignment="1" applyProtection="1">
      <alignment horizontal="center" vertical="top"/>
    </xf>
    <xf numFmtId="22" fontId="0" fillId="0" borderId="0" xfId="0" applyNumberFormat="1" applyFont="1" applyFill="1" applyBorder="1" applyAlignment="1">
      <alignment horizontal="center" vertical="top"/>
    </xf>
    <xf numFmtId="0" fontId="44" fillId="8" borderId="21" xfId="0" applyFont="1" applyFill="1" applyBorder="1" applyAlignment="1">
      <alignment horizontal="center" vertical="top"/>
    </xf>
    <xf numFmtId="14" fontId="44" fillId="8" borderId="21" xfId="0" applyNumberFormat="1" applyFont="1" applyFill="1" applyBorder="1" applyAlignment="1">
      <alignment horizontal="center" vertical="top"/>
    </xf>
    <xf numFmtId="0" fontId="51" fillId="27" borderId="21" xfId="0" applyFont="1" applyFill="1" applyBorder="1" applyAlignment="1">
      <alignment horizontal="center" vertical="top"/>
    </xf>
    <xf numFmtId="0" fontId="51" fillId="27" borderId="24" xfId="0" applyFont="1" applyFill="1" applyBorder="1" applyAlignment="1">
      <alignment horizontal="center" vertical="top"/>
    </xf>
    <xf numFmtId="0" fontId="13" fillId="27" borderId="0" xfId="0" applyFont="1" applyFill="1" applyBorder="1" applyAlignment="1">
      <alignment horizontal="center" vertical="top"/>
    </xf>
    <xf numFmtId="0" fontId="42" fillId="27" borderId="53" xfId="0" applyFont="1" applyFill="1" applyBorder="1" applyAlignment="1">
      <alignment horizontal="center" vertical="top" wrapText="1"/>
    </xf>
    <xf numFmtId="0" fontId="42" fillId="27" borderId="54" xfId="0" applyFont="1" applyFill="1" applyBorder="1" applyAlignment="1">
      <alignment horizontal="center" vertical="top" wrapText="1"/>
    </xf>
    <xf numFmtId="0" fontId="42" fillId="27" borderId="55" xfId="0" applyFont="1" applyFill="1" applyBorder="1" applyAlignment="1">
      <alignment horizontal="center" vertical="top" wrapText="1"/>
    </xf>
    <xf numFmtId="0" fontId="42" fillId="27" borderId="0" xfId="0" applyFont="1" applyFill="1" applyBorder="1" applyAlignment="1">
      <alignment horizontal="center" vertical="top" wrapText="1"/>
    </xf>
    <xf numFmtId="0" fontId="28" fillId="0" borderId="23" xfId="0" applyFont="1" applyFill="1" applyBorder="1" applyAlignment="1">
      <alignment horizontal="left"/>
    </xf>
    <xf numFmtId="0" fontId="29" fillId="0" borderId="35" xfId="0" applyFont="1" applyBorder="1"/>
    <xf numFmtId="0" fontId="29" fillId="0" borderId="35" xfId="0" applyFont="1" applyBorder="1" applyAlignment="1">
      <alignment horizontal="right"/>
    </xf>
    <xf numFmtId="0" fontId="29" fillId="0" borderId="32" xfId="0" applyFont="1" applyFill="1" applyBorder="1"/>
    <xf numFmtId="0" fontId="29" fillId="0" borderId="19" xfId="0" applyFont="1" applyBorder="1" applyAlignment="1">
      <alignment horizontal="right"/>
    </xf>
    <xf numFmtId="0" fontId="29" fillId="0" borderId="18" xfId="0" applyFont="1" applyFill="1" applyBorder="1"/>
    <xf numFmtId="0" fontId="29" fillId="0" borderId="19" xfId="0" applyFont="1" applyBorder="1"/>
    <xf numFmtId="0" fontId="0" fillId="4" borderId="21" xfId="0" applyFill="1" applyBorder="1" applyAlignment="1">
      <alignment horizontal="left"/>
    </xf>
    <xf numFmtId="0" fontId="8" fillId="0" borderId="32" xfId="0" applyFont="1" applyBorder="1" applyAlignment="1">
      <alignment horizontal="left"/>
    </xf>
    <xf numFmtId="0" fontId="55" fillId="0" borderId="57" xfId="0" applyFont="1" applyBorder="1"/>
    <xf numFmtId="0" fontId="55" fillId="0" borderId="51" xfId="0" applyFont="1" applyBorder="1"/>
    <xf numFmtId="0" fontId="55" fillId="0" borderId="58" xfId="0" applyFont="1" applyFill="1" applyBorder="1"/>
    <xf numFmtId="0" fontId="56" fillId="0" borderId="8" xfId="0" applyFont="1" applyFill="1" applyBorder="1" applyAlignment="1">
      <alignment horizontal="left" vertical="top" wrapText="1"/>
    </xf>
    <xf numFmtId="0" fontId="55" fillId="0" borderId="0" xfId="0" applyFont="1" applyFill="1" applyBorder="1" applyAlignment="1">
      <alignment horizontal="center" vertical="top"/>
    </xf>
    <xf numFmtId="0" fontId="55" fillId="0" borderId="0" xfId="0" applyFont="1"/>
    <xf numFmtId="0" fontId="55" fillId="11" borderId="0" xfId="0" applyFont="1" applyFill="1" applyBorder="1" applyAlignment="1">
      <alignment horizontal="center" vertical="top"/>
    </xf>
    <xf numFmtId="0" fontId="57" fillId="8" borderId="0" xfId="0" applyFont="1" applyFill="1" applyBorder="1" applyAlignment="1">
      <alignment horizontal="center" vertical="top"/>
    </xf>
    <xf numFmtId="0" fontId="57" fillId="8" borderId="58" xfId="0" applyFont="1" applyFill="1" applyBorder="1" applyAlignment="1">
      <alignment horizontal="center" vertical="top"/>
    </xf>
    <xf numFmtId="0" fontId="55" fillId="0" borderId="58" xfId="0" applyFont="1" applyBorder="1"/>
    <xf numFmtId="0" fontId="55" fillId="28" borderId="0" xfId="0" applyFont="1" applyFill="1"/>
    <xf numFmtId="0" fontId="55" fillId="17" borderId="0" xfId="0" applyFont="1" applyFill="1"/>
    <xf numFmtId="0" fontId="55" fillId="0" borderId="0" xfId="0" applyFont="1" applyBorder="1"/>
    <xf numFmtId="0" fontId="19" fillId="17" borderId="28" xfId="0" applyFont="1" applyFill="1" applyBorder="1"/>
    <xf numFmtId="0" fontId="19" fillId="0" borderId="28" xfId="0" applyFont="1" applyFill="1" applyBorder="1" applyAlignment="1">
      <alignment vertical="center"/>
    </xf>
    <xf numFmtId="0" fontId="20" fillId="27" borderId="21" xfId="0" applyFont="1" applyFill="1" applyBorder="1" applyAlignment="1">
      <alignment horizontal="center"/>
    </xf>
    <xf numFmtId="0" fontId="56" fillId="0" borderId="28" xfId="0" applyFont="1" applyFill="1" applyBorder="1" applyAlignment="1">
      <alignment horizontal="left" vertical="top" wrapText="1"/>
    </xf>
    <xf numFmtId="0" fontId="6" fillId="4" borderId="16" xfId="0" applyFont="1" applyFill="1" applyBorder="1" applyAlignment="1">
      <alignment horizontal="left" vertical="top" wrapText="1"/>
    </xf>
    <xf numFmtId="0" fontId="6" fillId="5" borderId="16" xfId="0" applyFont="1" applyFill="1" applyBorder="1" applyAlignment="1">
      <alignment horizontal="left" vertical="top" wrapText="1"/>
    </xf>
    <xf numFmtId="0" fontId="6" fillId="6" borderId="16" xfId="0" applyFont="1" applyFill="1" applyBorder="1" applyAlignment="1">
      <alignment horizontal="left" vertical="top" wrapText="1"/>
    </xf>
    <xf numFmtId="0" fontId="7" fillId="5" borderId="16" xfId="0" applyFont="1" applyFill="1" applyBorder="1" applyAlignment="1">
      <alignment horizontal="left" vertical="top" wrapText="1"/>
    </xf>
    <xf numFmtId="0" fontId="6" fillId="7" borderId="16" xfId="0" applyFont="1" applyFill="1" applyBorder="1" applyAlignment="1">
      <alignment horizontal="left" vertical="top" wrapText="1"/>
    </xf>
    <xf numFmtId="0" fontId="0" fillId="0" borderId="38" xfId="0" applyBorder="1" applyAlignment="1">
      <alignment horizontal="left"/>
    </xf>
    <xf numFmtId="0" fontId="14" fillId="29" borderId="21" xfId="2" applyFill="1" applyBorder="1" applyAlignment="1" applyProtection="1">
      <alignment horizontal="center" vertical="top" wrapText="1"/>
    </xf>
    <xf numFmtId="0" fontId="37" fillId="20" borderId="32" xfId="0" applyFont="1" applyFill="1" applyBorder="1" applyAlignment="1">
      <alignment vertical="center"/>
    </xf>
    <xf numFmtId="0" fontId="30" fillId="0" borderId="0" xfId="0" applyFont="1" applyFill="1" applyBorder="1" applyAlignment="1">
      <alignment vertical="center"/>
    </xf>
    <xf numFmtId="0" fontId="31" fillId="2" borderId="21" xfId="0" applyFont="1" applyFill="1" applyBorder="1" applyAlignment="1">
      <alignment horizontal="right"/>
    </xf>
    <xf numFmtId="0" fontId="34" fillId="0" borderId="27" xfId="0" applyFont="1" applyFill="1" applyBorder="1" applyAlignment="1">
      <alignment horizontal="right" vertical="center"/>
    </xf>
    <xf numFmtId="0" fontId="34" fillId="0" borderId="28" xfId="0" applyFont="1" applyFill="1" applyBorder="1" applyAlignment="1">
      <alignment horizontal="right" vertical="center"/>
    </xf>
    <xf numFmtId="0" fontId="37" fillId="0" borderId="28" xfId="0" applyFont="1" applyFill="1" applyBorder="1" applyAlignment="1">
      <alignment horizontal="right" vertical="center"/>
    </xf>
    <xf numFmtId="0" fontId="34" fillId="0" borderId="0" xfId="0" applyFont="1" applyFill="1" applyBorder="1" applyAlignment="1">
      <alignment horizontal="right" vertical="center"/>
    </xf>
    <xf numFmtId="0" fontId="34" fillId="0" borderId="0" xfId="0" applyFont="1" applyBorder="1" applyAlignment="1">
      <alignment horizontal="right" vertical="center"/>
    </xf>
    <xf numFmtId="0" fontId="34" fillId="0" borderId="0" xfId="0" applyFont="1" applyAlignment="1">
      <alignment horizontal="right" vertical="center"/>
    </xf>
    <xf numFmtId="0" fontId="34" fillId="0" borderId="0" xfId="0" applyFont="1" applyFill="1" applyAlignment="1">
      <alignment horizontal="right" vertical="center"/>
    </xf>
    <xf numFmtId="0" fontId="0" fillId="0" borderId="0" xfId="0" applyFill="1" applyBorder="1" applyAlignment="1">
      <alignment horizontal="right"/>
    </xf>
    <xf numFmtId="0" fontId="34" fillId="0" borderId="0" xfId="0" applyFont="1" applyAlignment="1">
      <alignment horizontal="right"/>
    </xf>
    <xf numFmtId="0" fontId="8" fillId="29" borderId="21" xfId="0" applyFont="1" applyFill="1" applyBorder="1" applyAlignment="1">
      <alignment horizontal="center" vertical="top" wrapText="1"/>
    </xf>
    <xf numFmtId="0" fontId="55" fillId="28" borderId="0" xfId="0" applyFont="1" applyFill="1" applyBorder="1" applyAlignment="1">
      <alignment horizontal="center" vertical="top"/>
    </xf>
    <xf numFmtId="0" fontId="55" fillId="18" borderId="0" xfId="0" applyFont="1" applyFill="1"/>
    <xf numFmtId="0" fontId="0" fillId="18" borderId="0" xfId="0" applyFill="1" applyBorder="1" applyAlignment="1">
      <alignment horizontal="left"/>
    </xf>
    <xf numFmtId="0" fontId="14" fillId="29" borderId="20" xfId="2" applyFill="1" applyBorder="1" applyAlignment="1" applyProtection="1">
      <alignment horizontal="center" vertical="top" wrapText="1"/>
    </xf>
    <xf numFmtId="1" fontId="8" fillId="28" borderId="21" xfId="0" applyNumberFormat="1" applyFont="1" applyFill="1" applyBorder="1" applyAlignment="1">
      <alignment horizontal="center" vertical="top"/>
    </xf>
    <xf numFmtId="0" fontId="14" fillId="28" borderId="21" xfId="2" applyFill="1" applyBorder="1" applyAlignment="1" applyProtection="1">
      <alignment horizontal="center" vertical="top" wrapText="1"/>
    </xf>
    <xf numFmtId="0" fontId="8" fillId="29" borderId="21" xfId="0" applyFont="1" applyFill="1" applyBorder="1" applyAlignment="1">
      <alignment horizontal="center" vertical="top"/>
    </xf>
    <xf numFmtId="0" fontId="48" fillId="0" borderId="0" xfId="0" applyFont="1" applyBorder="1"/>
    <xf numFmtId="0" fontId="48" fillId="0" borderId="59" xfId="0" applyFont="1" applyBorder="1"/>
    <xf numFmtId="0" fontId="48" fillId="0" borderId="60" xfId="0" applyFont="1" applyBorder="1" applyAlignment="1">
      <alignment vertical="center"/>
    </xf>
    <xf numFmtId="0" fontId="40" fillId="0" borderId="52" xfId="0" applyFont="1" applyBorder="1"/>
    <xf numFmtId="0" fontId="40" fillId="0" borderId="7" xfId="0" applyFont="1" applyBorder="1"/>
    <xf numFmtId="0" fontId="48" fillId="0" borderId="26" xfId="0" applyFont="1" applyBorder="1"/>
    <xf numFmtId="0" fontId="48" fillId="0" borderId="61" xfId="0" applyFont="1" applyBorder="1" applyAlignment="1">
      <alignment vertical="center"/>
    </xf>
    <xf numFmtId="0" fontId="19" fillId="0" borderId="28" xfId="0" applyFont="1" applyFill="1" applyBorder="1" applyAlignment="1">
      <alignment horizontal="left" vertical="center" wrapText="1"/>
    </xf>
    <xf numFmtId="0" fontId="23" fillId="0" borderId="28" xfId="0" applyFont="1" applyFill="1" applyBorder="1" applyAlignment="1">
      <alignment horizontal="left" vertical="center" wrapText="1"/>
    </xf>
    <xf numFmtId="0" fontId="19" fillId="0" borderId="28" xfId="0" applyFont="1" applyFill="1" applyBorder="1" applyAlignment="1">
      <alignment vertical="center" wrapText="1"/>
    </xf>
    <xf numFmtId="0" fontId="48" fillId="0" borderId="7" xfId="0" applyFont="1" applyBorder="1"/>
    <xf numFmtId="0" fontId="48" fillId="0" borderId="52" xfId="0" applyFont="1" applyBorder="1"/>
    <xf numFmtId="0" fontId="45" fillId="8" borderId="22" xfId="0" applyFont="1" applyFill="1" applyBorder="1" applyAlignment="1">
      <alignment horizontal="center" vertical="top" wrapText="1"/>
    </xf>
    <xf numFmtId="0" fontId="45" fillId="8" borderId="47" xfId="0" applyFont="1" applyFill="1" applyBorder="1" applyAlignment="1">
      <alignment horizontal="center" vertical="top" wrapText="1"/>
    </xf>
    <xf numFmtId="0" fontId="20" fillId="2" borderId="8" xfId="0" applyFont="1" applyFill="1" applyBorder="1" applyAlignment="1">
      <alignment horizontal="center"/>
    </xf>
    <xf numFmtId="0" fontId="60" fillId="2" borderId="8" xfId="0" applyFont="1" applyFill="1" applyBorder="1" applyAlignment="1">
      <alignment horizontal="center"/>
    </xf>
    <xf numFmtId="0" fontId="59" fillId="0" borderId="32" xfId="0" applyFont="1" applyFill="1" applyBorder="1" applyAlignment="1">
      <alignment horizontal="center" vertical="center"/>
    </xf>
    <xf numFmtId="0" fontId="62" fillId="0" borderId="32" xfId="0" applyFont="1" applyFill="1" applyBorder="1" applyAlignment="1">
      <alignment horizontal="center" vertical="center"/>
    </xf>
    <xf numFmtId="0" fontId="59" fillId="0" borderId="32" xfId="0" applyFont="1" applyBorder="1" applyAlignment="1">
      <alignment horizontal="center"/>
    </xf>
    <xf numFmtId="0" fontId="60" fillId="2" borderId="8" xfId="0" applyFont="1" applyFill="1" applyBorder="1" applyAlignment="1">
      <alignment horizontal="left"/>
    </xf>
    <xf numFmtId="0" fontId="60" fillId="2" borderId="7" xfId="0" applyFont="1" applyFill="1" applyBorder="1" applyAlignment="1">
      <alignment horizontal="center"/>
    </xf>
    <xf numFmtId="0" fontId="59" fillId="0" borderId="28" xfId="0" applyFont="1" applyFill="1" applyBorder="1" applyAlignment="1">
      <alignment horizontal="center" vertical="center"/>
    </xf>
    <xf numFmtId="0" fontId="59" fillId="0" borderId="28" xfId="0" applyFont="1" applyBorder="1" applyAlignment="1">
      <alignment horizontal="center"/>
    </xf>
    <xf numFmtId="0" fontId="61" fillId="0" borderId="32" xfId="0" applyFont="1" applyFill="1" applyBorder="1" applyAlignment="1">
      <alignment horizontal="center" vertical="center"/>
    </xf>
    <xf numFmtId="0" fontId="19" fillId="0" borderId="28" xfId="0" applyFont="1" applyFill="1" applyBorder="1"/>
    <xf numFmtId="0" fontId="23" fillId="0" borderId="28" xfId="0" applyFont="1" applyFill="1" applyBorder="1"/>
    <xf numFmtId="0" fontId="61" fillId="0" borderId="28" xfId="0" applyFont="1" applyFill="1" applyBorder="1" applyAlignment="1">
      <alignment horizontal="center" vertical="center"/>
    </xf>
    <xf numFmtId="0" fontId="23" fillId="0" borderId="28" xfId="0" applyFont="1" applyFill="1" applyBorder="1" applyAlignment="1">
      <alignment vertical="center" wrapText="1"/>
    </xf>
    <xf numFmtId="0" fontId="62" fillId="0" borderId="28" xfId="0" applyFont="1" applyFill="1" applyBorder="1" applyAlignment="1">
      <alignment horizontal="center" vertical="center"/>
    </xf>
    <xf numFmtId="0" fontId="37" fillId="0" borderId="28" xfId="0" applyFont="1" applyFill="1" applyBorder="1" applyAlignment="1">
      <alignment vertical="center" wrapText="1"/>
    </xf>
    <xf numFmtId="0" fontId="0" fillId="0" borderId="28" xfId="0" applyFont="1" applyFill="1" applyBorder="1" applyAlignment="1">
      <alignment vertical="center" wrapText="1"/>
    </xf>
    <xf numFmtId="0" fontId="0" fillId="0" borderId="28" xfId="0" applyFill="1" applyBorder="1" applyAlignment="1">
      <alignment vertical="center" wrapText="1"/>
    </xf>
    <xf numFmtId="0" fontId="59" fillId="0" borderId="32" xfId="0" applyFont="1" applyFill="1" applyBorder="1" applyAlignment="1">
      <alignment horizontal="center"/>
    </xf>
    <xf numFmtId="0" fontId="59" fillId="0" borderId="28" xfId="0" applyFont="1" applyFill="1" applyBorder="1" applyAlignment="1">
      <alignment horizontal="center"/>
    </xf>
    <xf numFmtId="0" fontId="61" fillId="0" borderId="32" xfId="0" applyFont="1" applyFill="1" applyBorder="1" applyAlignment="1">
      <alignment horizontal="center"/>
    </xf>
    <xf numFmtId="0" fontId="23" fillId="0" borderId="28" xfId="0" applyFont="1" applyFill="1" applyBorder="1" applyAlignment="1">
      <alignment horizontal="left"/>
    </xf>
    <xf numFmtId="0" fontId="19" fillId="0" borderId="28" xfId="0" applyFont="1" applyFill="1" applyBorder="1" applyAlignment="1">
      <alignment horizontal="left"/>
    </xf>
    <xf numFmtId="0" fontId="61" fillId="0" borderId="28" xfId="0" applyFont="1" applyFill="1" applyBorder="1" applyAlignment="1">
      <alignment horizontal="center"/>
    </xf>
    <xf numFmtId="0" fontId="59" fillId="0" borderId="28" xfId="0" applyFont="1" applyFill="1" applyBorder="1" applyAlignment="1">
      <alignment horizontal="left" vertical="center"/>
    </xf>
    <xf numFmtId="0" fontId="61" fillId="0" borderId="28" xfId="0" applyFont="1" applyFill="1" applyBorder="1" applyAlignment="1">
      <alignment horizontal="left" vertical="center"/>
    </xf>
    <xf numFmtId="0" fontId="62" fillId="0" borderId="28" xfId="0" applyFont="1" applyFill="1" applyBorder="1" applyAlignment="1">
      <alignment horizontal="left" vertical="center"/>
    </xf>
    <xf numFmtId="0" fontId="59" fillId="0" borderId="28" xfId="0" applyFont="1" applyFill="1" applyBorder="1" applyAlignment="1">
      <alignment horizontal="left"/>
    </xf>
    <xf numFmtId="0" fontId="61" fillId="0" borderId="28" xfId="0" applyFont="1" applyFill="1" applyBorder="1" applyAlignment="1">
      <alignment horizontal="left"/>
    </xf>
    <xf numFmtId="0" fontId="59" fillId="0" borderId="28" xfId="0" applyFont="1" applyBorder="1" applyAlignment="1">
      <alignment horizontal="left"/>
    </xf>
    <xf numFmtId="0" fontId="23" fillId="0" borderId="28" xfId="0" applyFont="1" applyFill="1" applyBorder="1" applyAlignment="1">
      <alignment horizontal="center" vertical="center"/>
    </xf>
    <xf numFmtId="0" fontId="37" fillId="0" borderId="28" xfId="0" applyFont="1" applyFill="1" applyBorder="1" applyAlignment="1">
      <alignment horizontal="center" vertical="center"/>
    </xf>
    <xf numFmtId="0" fontId="19" fillId="0" borderId="28" xfId="0" applyFont="1" applyFill="1" applyBorder="1" applyAlignment="1">
      <alignment horizontal="center"/>
    </xf>
    <xf numFmtId="0" fontId="23" fillId="0" borderId="28" xfId="0" applyFont="1" applyFill="1" applyBorder="1" applyAlignment="1">
      <alignment horizontal="center"/>
    </xf>
    <xf numFmtId="0" fontId="33" fillId="0" borderId="28" xfId="3" applyFont="1" applyFill="1" applyBorder="1" applyAlignment="1" applyProtection="1">
      <alignment horizontal="right" vertical="center"/>
    </xf>
    <xf numFmtId="0" fontId="23" fillId="0" borderId="28" xfId="3" applyFont="1" applyFill="1" applyBorder="1" applyAlignment="1" applyProtection="1">
      <alignment horizontal="right" vertical="center"/>
    </xf>
    <xf numFmtId="0" fontId="19" fillId="0" borderId="28" xfId="0" applyFont="1" applyFill="1" applyBorder="1" applyAlignment="1">
      <alignment horizontal="right" vertical="center"/>
    </xf>
    <xf numFmtId="0" fontId="14" fillId="0" borderId="28" xfId="2" applyFill="1" applyBorder="1" applyAlignment="1" applyProtection="1">
      <alignment horizontal="right" vertical="center"/>
    </xf>
    <xf numFmtId="0" fontId="35" fillId="0" borderId="28" xfId="3" applyFont="1" applyFill="1" applyBorder="1" applyAlignment="1" applyProtection="1">
      <alignment horizontal="right" vertical="center"/>
    </xf>
    <xf numFmtId="0" fontId="38" fillId="0" borderId="28" xfId="3" applyFont="1" applyFill="1" applyBorder="1" applyAlignment="1" applyProtection="1">
      <alignment horizontal="right" vertical="center"/>
    </xf>
    <xf numFmtId="0" fontId="14" fillId="0" borderId="28" xfId="2" applyFill="1" applyBorder="1" applyAlignment="1" applyProtection="1"/>
    <xf numFmtId="0" fontId="14" fillId="0" borderId="28" xfId="2" applyFill="1" applyBorder="1" applyAlignment="1" applyProtection="1">
      <alignment horizontal="right"/>
    </xf>
    <xf numFmtId="0" fontId="14" fillId="0" borderId="28" xfId="2" applyFill="1" applyBorder="1" applyAlignment="1" applyProtection="1">
      <alignment horizontal="left" vertical="center"/>
    </xf>
    <xf numFmtId="0" fontId="14" fillId="0" borderId="28" xfId="2" applyFill="1" applyBorder="1" applyAlignment="1" applyProtection="1">
      <alignment vertical="center"/>
    </xf>
    <xf numFmtId="0" fontId="23" fillId="0" borderId="28" xfId="3" applyFont="1" applyFill="1" applyBorder="1" applyAlignment="1" applyProtection="1">
      <alignment horizontal="left" vertical="center"/>
    </xf>
    <xf numFmtId="0" fontId="33" fillId="0" borderId="28" xfId="3" applyFont="1" applyFill="1" applyBorder="1" applyAlignment="1" applyProtection="1">
      <alignment horizontal="right"/>
    </xf>
    <xf numFmtId="0" fontId="19" fillId="0" borderId="28" xfId="0" applyFont="1" applyFill="1" applyBorder="1" applyAlignment="1">
      <alignment horizontal="right"/>
    </xf>
    <xf numFmtId="0" fontId="63" fillId="2" borderId="8" xfId="0" applyFont="1" applyFill="1" applyBorder="1" applyAlignment="1">
      <alignment horizontal="center"/>
    </xf>
    <xf numFmtId="0" fontId="61" fillId="0" borderId="28" xfId="0" applyFont="1" applyBorder="1" applyAlignment="1">
      <alignment horizontal="center"/>
    </xf>
    <xf numFmtId="0" fontId="63" fillId="2" borderId="8" xfId="0" applyFont="1" applyFill="1" applyBorder="1" applyAlignment="1">
      <alignment horizontal="left"/>
    </xf>
    <xf numFmtId="0" fontId="61" fillId="0" borderId="28" xfId="0" applyFont="1" applyBorder="1" applyAlignment="1">
      <alignment horizontal="left"/>
    </xf>
    <xf numFmtId="0" fontId="8" fillId="0" borderId="28" xfId="0" applyFont="1" applyFill="1" applyBorder="1"/>
    <xf numFmtId="0" fontId="64" fillId="2" borderId="8" xfId="0" applyFont="1" applyFill="1" applyBorder="1"/>
    <xf numFmtId="0" fontId="58" fillId="0" borderId="28" xfId="0" applyFont="1" applyFill="1" applyBorder="1"/>
    <xf numFmtId="0" fontId="8" fillId="0" borderId="28" xfId="0" applyFont="1" applyBorder="1"/>
    <xf numFmtId="0" fontId="65" fillId="2" borderId="8" xfId="0" applyFont="1" applyFill="1" applyBorder="1" applyAlignment="1">
      <alignment horizontal="center"/>
    </xf>
    <xf numFmtId="14" fontId="45" fillId="0" borderId="28" xfId="0" applyNumberFormat="1" applyFont="1" applyFill="1" applyBorder="1" applyAlignment="1">
      <alignment horizontal="center"/>
    </xf>
    <xf numFmtId="0" fontId="45" fillId="0" borderId="28" xfId="0" applyFont="1" applyFill="1" applyBorder="1" applyAlignment="1">
      <alignment horizontal="center"/>
    </xf>
    <xf numFmtId="0" fontId="59" fillId="17" borderId="32" xfId="0" applyFont="1" applyFill="1" applyBorder="1" applyAlignment="1">
      <alignment horizontal="center"/>
    </xf>
    <xf numFmtId="0" fontId="59" fillId="17" borderId="28" xfId="0" applyFont="1" applyFill="1" applyBorder="1" applyAlignment="1">
      <alignment horizontal="left"/>
    </xf>
    <xf numFmtId="0" fontId="59" fillId="17" borderId="28" xfId="0" applyFont="1" applyFill="1" applyBorder="1" applyAlignment="1">
      <alignment horizontal="center"/>
    </xf>
    <xf numFmtId="0" fontId="19" fillId="17" borderId="28" xfId="0" applyFont="1" applyFill="1" applyBorder="1" applyAlignment="1">
      <alignment horizontal="center"/>
    </xf>
    <xf numFmtId="0" fontId="61" fillId="17" borderId="28" xfId="0" applyFont="1" applyFill="1" applyBorder="1" applyAlignment="1">
      <alignment horizontal="center"/>
    </xf>
    <xf numFmtId="0" fontId="61" fillId="17" borderId="28" xfId="0" applyFont="1" applyFill="1" applyBorder="1" applyAlignment="1">
      <alignment horizontal="left"/>
    </xf>
    <xf numFmtId="0" fontId="8" fillId="17" borderId="28" xfId="0" applyFont="1" applyFill="1" applyBorder="1"/>
    <xf numFmtId="14" fontId="45" fillId="17" borderId="28" xfId="0" applyNumberFormat="1" applyFont="1" applyFill="1" applyBorder="1" applyAlignment="1">
      <alignment horizontal="center"/>
    </xf>
    <xf numFmtId="0" fontId="13" fillId="2" borderId="21" xfId="0" applyFont="1" applyFill="1" applyBorder="1" applyAlignment="1">
      <alignment horizontal="left"/>
    </xf>
    <xf numFmtId="0" fontId="4" fillId="0" borderId="10" xfId="0" applyFont="1" applyBorder="1" applyAlignment="1">
      <alignment horizontal="center" vertical="top"/>
    </xf>
    <xf numFmtId="0" fontId="4" fillId="0" borderId="11" xfId="0" applyFont="1" applyBorder="1" applyAlignment="1">
      <alignment horizontal="center" vertical="top"/>
    </xf>
    <xf numFmtId="0" fontId="4" fillId="0" borderId="13" xfId="0" applyFont="1" applyBorder="1" applyAlignment="1">
      <alignment horizontal="center" vertical="top"/>
    </xf>
    <xf numFmtId="0" fontId="4" fillId="0" borderId="39" xfId="0" applyFont="1" applyBorder="1" applyAlignment="1">
      <alignment horizontal="center" vertical="top" wrapText="1"/>
    </xf>
    <xf numFmtId="0" fontId="4" fillId="0" borderId="40" xfId="0" applyFont="1" applyBorder="1" applyAlignment="1">
      <alignment horizontal="center" vertical="top" wrapText="1"/>
    </xf>
    <xf numFmtId="0" fontId="4" fillId="0" borderId="41" xfId="0" applyFont="1" applyBorder="1" applyAlignment="1">
      <alignment horizontal="center" vertical="top" wrapText="1"/>
    </xf>
    <xf numFmtId="0" fontId="4" fillId="0" borderId="10" xfId="0" applyFont="1" applyBorder="1" applyAlignment="1">
      <alignment horizontal="center" vertical="top" wrapText="1"/>
    </xf>
    <xf numFmtId="0" fontId="4" fillId="0" borderId="14" xfId="0" applyFont="1" applyBorder="1" applyAlignment="1">
      <alignment horizontal="center" vertical="top" wrapText="1"/>
    </xf>
    <xf numFmtId="0" fontId="4" fillId="0" borderId="11" xfId="0" applyFont="1" applyBorder="1" applyAlignment="1">
      <alignment horizontal="center" vertical="top" wrapText="1"/>
    </xf>
    <xf numFmtId="0" fontId="4" fillId="0" borderId="13" xfId="0" applyFont="1" applyBorder="1" applyAlignment="1">
      <alignment horizontal="center" vertical="top" wrapText="1"/>
    </xf>
    <xf numFmtId="0" fontId="3" fillId="0" borderId="50" xfId="0" applyFont="1" applyBorder="1" applyAlignment="1">
      <alignment horizontal="center" vertical="top" wrapText="1"/>
    </xf>
    <xf numFmtId="0" fontId="3" fillId="0" borderId="51" xfId="0" applyFont="1" applyBorder="1" applyAlignment="1">
      <alignment horizontal="center" vertical="top" wrapText="1"/>
    </xf>
    <xf numFmtId="0" fontId="3" fillId="0" borderId="52" xfId="0" applyFont="1" applyBorder="1" applyAlignment="1">
      <alignment horizontal="center" vertical="top" wrapText="1"/>
    </xf>
    <xf numFmtId="0" fontId="3" fillId="0" borderId="7" xfId="0" applyFont="1" applyBorder="1" applyAlignment="1">
      <alignment horizontal="center" vertical="top" wrapText="1"/>
    </xf>
    <xf numFmtId="0" fontId="3" fillId="0" borderId="8" xfId="0" applyFont="1" applyBorder="1" applyAlignment="1">
      <alignment horizontal="center" vertical="top" wrapText="1"/>
    </xf>
    <xf numFmtId="0" fontId="3" fillId="0" borderId="2" xfId="0" applyFont="1" applyBorder="1" applyAlignment="1">
      <alignment horizontal="center" vertical="top" wrapText="1"/>
    </xf>
    <xf numFmtId="0" fontId="3" fillId="0" borderId="9" xfId="0" applyFont="1" applyBorder="1" applyAlignment="1">
      <alignment horizontal="center" vertical="top" wrapText="1"/>
    </xf>
    <xf numFmtId="0" fontId="4" fillId="0" borderId="12" xfId="0" applyFont="1" applyBorder="1" applyAlignment="1">
      <alignment horizontal="center" vertical="top" wrapText="1"/>
    </xf>
    <xf numFmtId="0" fontId="40" fillId="16" borderId="38" xfId="0" applyFont="1" applyFill="1" applyBorder="1" applyAlignment="1">
      <alignment horizontal="right" vertical="top" wrapText="1"/>
    </xf>
    <xf numFmtId="0" fontId="3" fillId="0" borderId="1" xfId="0" applyFont="1" applyBorder="1" applyAlignment="1">
      <alignment horizontal="center" vertical="top"/>
    </xf>
    <xf numFmtId="0" fontId="3" fillId="0" borderId="2" xfId="0" applyFont="1" applyBorder="1" applyAlignment="1">
      <alignment horizontal="center" vertical="top"/>
    </xf>
    <xf numFmtId="0" fontId="3" fillId="0" borderId="3" xfId="0" applyFont="1" applyBorder="1" applyAlignment="1">
      <alignment horizontal="center" vertical="top"/>
    </xf>
    <xf numFmtId="0" fontId="4" fillId="0" borderId="12" xfId="0" applyFont="1" applyBorder="1" applyAlignment="1">
      <alignment horizontal="center" vertical="top"/>
    </xf>
    <xf numFmtId="0" fontId="0" fillId="0" borderId="35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32" xfId="0" applyBorder="1" applyAlignment="1">
      <alignment horizontal="left"/>
    </xf>
    <xf numFmtId="0" fontId="16" fillId="2" borderId="23" xfId="0" applyFont="1" applyFill="1" applyBorder="1" applyAlignment="1">
      <alignment horizontal="left"/>
    </xf>
    <xf numFmtId="0" fontId="16" fillId="2" borderId="37" xfId="0" applyFont="1" applyFill="1" applyBorder="1" applyAlignment="1">
      <alignment horizontal="left"/>
    </xf>
    <xf numFmtId="0" fontId="16" fillId="2" borderId="24" xfId="0" applyFont="1" applyFill="1" applyBorder="1" applyAlignment="1">
      <alignment horizontal="left"/>
    </xf>
    <xf numFmtId="0" fontId="30" fillId="2" borderId="21" xfId="0" applyFont="1" applyFill="1" applyBorder="1" applyAlignment="1">
      <alignment horizontal="left"/>
    </xf>
    <xf numFmtId="0" fontId="30" fillId="2" borderId="24" xfId="0" applyFont="1" applyFill="1" applyBorder="1" applyAlignment="1">
      <alignment horizontal="left" vertical="center"/>
    </xf>
    <xf numFmtId="0" fontId="30" fillId="2" borderId="21" xfId="0" applyFont="1" applyFill="1" applyBorder="1" applyAlignment="1">
      <alignment horizontal="left" vertical="center"/>
    </xf>
    <xf numFmtId="14" fontId="23" fillId="0" borderId="0" xfId="0" applyNumberFormat="1" applyFont="1" applyAlignment="1">
      <alignment horizontal="left" vertical="center" wrapText="1"/>
    </xf>
    <xf numFmtId="14" fontId="23" fillId="0" borderId="32" xfId="0" applyNumberFormat="1" applyFont="1" applyBorder="1" applyAlignment="1">
      <alignment horizontal="left" vertical="center" wrapText="1"/>
    </xf>
    <xf numFmtId="0" fontId="17" fillId="0" borderId="35" xfId="0" applyFont="1" applyBorder="1" applyAlignment="1">
      <alignment horizontal="center"/>
    </xf>
    <xf numFmtId="0" fontId="17" fillId="0" borderId="0" xfId="0" applyFont="1" applyBorder="1" applyAlignment="1">
      <alignment horizontal="center"/>
    </xf>
    <xf numFmtId="0" fontId="17" fillId="0" borderId="32" xfId="0" applyFont="1" applyBorder="1" applyAlignment="1">
      <alignment horizontal="center"/>
    </xf>
    <xf numFmtId="0" fontId="17" fillId="0" borderId="19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9" fillId="0" borderId="27" xfId="0" applyFont="1" applyBorder="1" applyAlignment="1">
      <alignment horizontal="center" vertical="center" wrapText="1"/>
    </xf>
    <xf numFmtId="0" fontId="19" fillId="0" borderId="28" xfId="0" applyFont="1" applyBorder="1" applyAlignment="1">
      <alignment horizontal="center" vertical="center" wrapText="1"/>
    </xf>
    <xf numFmtId="0" fontId="19" fillId="0" borderId="16" xfId="0" applyFont="1" applyBorder="1" applyAlignment="1">
      <alignment horizontal="center" vertical="center" wrapText="1"/>
    </xf>
    <xf numFmtId="0" fontId="17" fillId="0" borderId="36" xfId="0" applyFont="1" applyBorder="1" applyAlignment="1">
      <alignment horizontal="center"/>
    </xf>
    <xf numFmtId="0" fontId="17" fillId="0" borderId="34" xfId="0" applyFont="1" applyBorder="1" applyAlignment="1">
      <alignment horizontal="center"/>
    </xf>
    <xf numFmtId="0" fontId="17" fillId="0" borderId="30" xfId="0" applyFont="1" applyBorder="1" applyAlignment="1">
      <alignment horizontal="center"/>
    </xf>
    <xf numFmtId="0" fontId="14" fillId="0" borderId="35" xfId="2" applyBorder="1" applyAlignment="1" applyProtection="1">
      <alignment horizontal="center"/>
    </xf>
    <xf numFmtId="0" fontId="14" fillId="0" borderId="0" xfId="2" applyBorder="1" applyAlignment="1" applyProtection="1">
      <alignment horizontal="center"/>
    </xf>
    <xf numFmtId="0" fontId="14" fillId="0" borderId="32" xfId="2" applyBorder="1" applyAlignment="1" applyProtection="1">
      <alignment horizontal="center"/>
    </xf>
    <xf numFmtId="0" fontId="19" fillId="2" borderId="23" xfId="0" applyFont="1" applyFill="1" applyBorder="1" applyAlignment="1">
      <alignment horizontal="center"/>
    </xf>
    <xf numFmtId="0" fontId="19" fillId="2" borderId="37" xfId="0" applyFont="1" applyFill="1" applyBorder="1" applyAlignment="1">
      <alignment horizontal="center"/>
    </xf>
    <xf numFmtId="0" fontId="19" fillId="2" borderId="24" xfId="0" applyFont="1" applyFill="1" applyBorder="1" applyAlignment="1">
      <alignment horizontal="center"/>
    </xf>
    <xf numFmtId="0" fontId="14" fillId="9" borderId="0" xfId="2" applyFill="1" applyBorder="1" applyAlignment="1" applyProtection="1">
      <alignment horizontal="center" vertical="center" wrapText="1"/>
    </xf>
    <xf numFmtId="0" fontId="3" fillId="0" borderId="4" xfId="0" applyFont="1" applyBorder="1" applyAlignment="1">
      <alignment horizontal="center" vertical="top" wrapText="1"/>
    </xf>
    <xf numFmtId="0" fontId="3" fillId="0" borderId="5" xfId="0" applyFont="1" applyBorder="1" applyAlignment="1">
      <alignment horizontal="center" vertical="top" wrapText="1"/>
    </xf>
    <xf numFmtId="0" fontId="3" fillId="0" borderId="6" xfId="0" applyFont="1" applyBorder="1" applyAlignment="1">
      <alignment horizontal="center" vertical="top" wrapText="1"/>
    </xf>
    <xf numFmtId="0" fontId="14" fillId="17" borderId="28" xfId="2" applyFill="1" applyBorder="1" applyAlignment="1" applyProtection="1">
      <alignment horizontal="right"/>
    </xf>
  </cellXfs>
  <cellStyles count="5">
    <cellStyle name="Hyperlink" xfId="2" builtinId="8"/>
    <cellStyle name="Hyperlink 2" xfId="3"/>
    <cellStyle name="Normal" xfId="0" builtinId="0"/>
    <cellStyle name="Separador de milhares" xfId="1" builtinId="3"/>
    <cellStyle name="Separador de milhares 2" xfId="4"/>
  </cellStyles>
  <dxfs count="252"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B0F0"/>
      </font>
      <fill>
        <patternFill>
          <bgColor theme="8" tint="0.59996337778862885"/>
        </patternFill>
      </fill>
    </dxf>
    <dxf>
      <font>
        <color rgb="FF00B050"/>
      </font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</border>
    </dxf>
    <dxf>
      <font>
        <color theme="2" tint="-0.499984740745262"/>
      </font>
      <fill>
        <patternFill>
          <bgColor rgb="FFE6E6A4"/>
        </patternFill>
      </fill>
      <border>
        <left style="thin">
          <color auto="1"/>
        </left>
        <right style="thin">
          <color auto="1"/>
        </right>
      </border>
    </dxf>
    <dxf>
      <font>
        <color rgb="FFFF0000"/>
      </font>
      <fill>
        <patternFill>
          <bgColor theme="5" tint="0.79998168889431442"/>
        </patternFill>
      </fill>
      <border>
        <left style="thin">
          <color auto="1"/>
        </left>
        <right style="thin">
          <color auto="1"/>
        </right>
      </border>
    </dxf>
    <dxf>
      <font>
        <color rgb="FF00B050"/>
      </font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</border>
    </dxf>
    <dxf>
      <font>
        <color theme="2" tint="-0.499984740745262"/>
      </font>
      <fill>
        <patternFill>
          <bgColor rgb="FFE6E6A4"/>
        </patternFill>
      </fill>
      <border>
        <left style="thin">
          <color auto="1"/>
        </left>
        <right style="thin">
          <color auto="1"/>
        </right>
      </border>
    </dxf>
    <dxf>
      <font>
        <color rgb="FFFF0000"/>
      </font>
      <fill>
        <patternFill>
          <bgColor theme="5" tint="0.79998168889431442"/>
        </patternFill>
      </fill>
      <border>
        <left style="thin">
          <color auto="1"/>
        </left>
        <right style="thin">
          <color auto="1"/>
        </right>
      </border>
    </dxf>
    <dxf>
      <font>
        <color rgb="FF00B0F0"/>
      </font>
      <fill>
        <patternFill>
          <bgColor theme="8" tint="0.59996337778862885"/>
        </patternFill>
      </fill>
    </dxf>
    <dxf>
      <font>
        <color rgb="FF00B050"/>
      </font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</border>
    </dxf>
    <dxf>
      <font>
        <color theme="2" tint="-0.499984740745262"/>
      </font>
      <fill>
        <patternFill>
          <bgColor rgb="FFE6E6A4"/>
        </patternFill>
      </fill>
      <border>
        <left style="thin">
          <color auto="1"/>
        </left>
        <right style="thin">
          <color auto="1"/>
        </right>
      </border>
    </dxf>
    <dxf>
      <font>
        <color rgb="FFFF0000"/>
      </font>
      <fill>
        <patternFill>
          <bgColor theme="5" tint="0.79998168889431442"/>
        </patternFill>
      </fill>
      <border>
        <left style="thin">
          <color auto="1"/>
        </left>
        <right style="thin">
          <color auto="1"/>
        </right>
      </border>
    </dxf>
    <dxf>
      <font>
        <color rgb="FF00B0F0"/>
      </font>
      <fill>
        <patternFill>
          <bgColor theme="8" tint="0.59996337778862885"/>
        </patternFill>
      </fill>
    </dxf>
    <dxf>
      <border>
        <left/>
        <right/>
        <top/>
        <bottom/>
        <vertical/>
        <horizontal/>
      </border>
    </dxf>
    <dxf>
      <font>
        <color rgb="FF00B050"/>
      </font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</border>
    </dxf>
    <dxf>
      <font>
        <color theme="2" tint="-0.499984740745262"/>
      </font>
      <fill>
        <patternFill>
          <bgColor rgb="FFE6E6A4"/>
        </patternFill>
      </fill>
      <border>
        <left style="thin">
          <color auto="1"/>
        </left>
        <right style="thin">
          <color auto="1"/>
        </right>
      </border>
    </dxf>
    <dxf>
      <font>
        <color rgb="FFFF0000"/>
      </font>
      <fill>
        <patternFill>
          <bgColor theme="5" tint="0.79998168889431442"/>
        </patternFill>
      </fill>
      <border>
        <left style="thin">
          <color auto="1"/>
        </left>
        <right style="thin">
          <color auto="1"/>
        </right>
      </border>
    </dxf>
    <dxf>
      <font>
        <color rgb="FF00B0F0"/>
      </font>
      <fill>
        <patternFill>
          <bgColor theme="8" tint="0.59996337778862885"/>
        </patternFill>
      </fill>
    </dxf>
    <dxf>
      <font>
        <color rgb="FF00B050"/>
      </font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</border>
    </dxf>
    <dxf>
      <font>
        <color theme="2" tint="-0.499984740745262"/>
      </font>
      <fill>
        <patternFill>
          <bgColor rgb="FFE6E6A4"/>
        </patternFill>
      </fill>
      <border>
        <left style="thin">
          <color auto="1"/>
        </left>
        <right style="thin">
          <color auto="1"/>
        </right>
      </border>
    </dxf>
    <dxf>
      <font>
        <color rgb="FFFF0000"/>
      </font>
      <fill>
        <patternFill>
          <bgColor theme="5" tint="0.79998168889431442"/>
        </patternFill>
      </fill>
      <border>
        <left style="thin">
          <color auto="1"/>
        </left>
        <right style="thin">
          <color auto="1"/>
        </right>
      </border>
    </dxf>
    <dxf>
      <font>
        <color rgb="FF00B0F0"/>
      </font>
      <fill>
        <patternFill>
          <bgColor theme="8" tint="0.59996337778862885"/>
        </patternFill>
      </fill>
    </dxf>
    <dxf>
      <font>
        <color rgb="FF00B050"/>
      </font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</border>
    </dxf>
    <dxf>
      <font>
        <color theme="2" tint="-0.499984740745262"/>
      </font>
      <fill>
        <patternFill>
          <bgColor rgb="FFE6E6A4"/>
        </patternFill>
      </fill>
      <border>
        <left style="thin">
          <color auto="1"/>
        </left>
        <right style="thin">
          <color auto="1"/>
        </right>
      </border>
    </dxf>
    <dxf>
      <font>
        <color rgb="FFFF0000"/>
      </font>
      <fill>
        <patternFill>
          <bgColor theme="5" tint="0.79998168889431442"/>
        </patternFill>
      </fill>
      <border>
        <left style="thin">
          <color auto="1"/>
        </left>
        <right style="thin">
          <color auto="1"/>
        </right>
      </border>
    </dxf>
    <dxf>
      <font>
        <color rgb="FF00B0F0"/>
      </font>
      <fill>
        <patternFill>
          <bgColor theme="8" tint="0.59996337778862885"/>
        </patternFill>
      </fill>
    </dxf>
    <dxf>
      <font>
        <color rgb="FF00B050"/>
      </font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</border>
    </dxf>
    <dxf>
      <font>
        <color theme="2" tint="-0.499984740745262"/>
      </font>
      <fill>
        <patternFill>
          <bgColor rgb="FFE6E6A4"/>
        </patternFill>
      </fill>
      <border>
        <left style="thin">
          <color auto="1"/>
        </left>
        <right style="thin">
          <color auto="1"/>
        </right>
      </border>
    </dxf>
    <dxf>
      <font>
        <color rgb="FFFF0000"/>
      </font>
      <fill>
        <patternFill>
          <bgColor theme="5" tint="0.79998168889431442"/>
        </patternFill>
      </fill>
      <border>
        <left style="thin">
          <color auto="1"/>
        </left>
        <right style="thin">
          <color auto="1"/>
        </right>
      </border>
    </dxf>
    <dxf>
      <font>
        <color rgb="FF00B0F0"/>
      </font>
      <fill>
        <patternFill>
          <bgColor theme="8" tint="0.59996337778862885"/>
        </patternFill>
      </fill>
    </dxf>
    <dxf>
      <font>
        <color rgb="FF00B050"/>
      </font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</border>
    </dxf>
    <dxf>
      <font>
        <color theme="2" tint="-0.499984740745262"/>
      </font>
      <fill>
        <patternFill>
          <bgColor rgb="FFE6E6A4"/>
        </patternFill>
      </fill>
      <border>
        <left style="thin">
          <color auto="1"/>
        </left>
        <right style="thin">
          <color auto="1"/>
        </right>
      </border>
    </dxf>
    <dxf>
      <font>
        <color rgb="FFFF0000"/>
      </font>
      <fill>
        <patternFill>
          <bgColor theme="5" tint="0.79998168889431442"/>
        </patternFill>
      </fill>
      <border>
        <left style="thin">
          <color auto="1"/>
        </left>
        <right style="thin">
          <color auto="1"/>
        </right>
      </border>
    </dxf>
    <dxf>
      <font>
        <color rgb="FF00B0F0"/>
      </font>
      <fill>
        <patternFill>
          <bgColor theme="8" tint="0.59996337778862885"/>
        </patternFill>
      </fill>
    </dxf>
    <dxf>
      <font>
        <color rgb="FF00B050"/>
      </font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</border>
    </dxf>
    <dxf>
      <font>
        <color theme="2" tint="-0.499984740745262"/>
      </font>
      <fill>
        <patternFill>
          <bgColor rgb="FFE6E6A4"/>
        </patternFill>
      </fill>
      <border>
        <left style="thin">
          <color auto="1"/>
        </left>
        <right style="thin">
          <color auto="1"/>
        </right>
      </border>
    </dxf>
    <dxf>
      <font>
        <color rgb="FFFF0000"/>
      </font>
      <fill>
        <patternFill>
          <bgColor theme="5" tint="0.79998168889431442"/>
        </patternFill>
      </fill>
      <border>
        <left style="thin">
          <color auto="1"/>
        </left>
        <right style="thin">
          <color auto="1"/>
        </right>
      </border>
    </dxf>
    <dxf>
      <font>
        <color rgb="FF00B0F0"/>
      </font>
      <fill>
        <patternFill>
          <bgColor theme="8" tint="0.59996337778862885"/>
        </patternFill>
      </fill>
    </dxf>
    <dxf>
      <font>
        <color rgb="FF00B050"/>
      </font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</border>
    </dxf>
    <dxf>
      <font>
        <color theme="2" tint="-0.499984740745262"/>
      </font>
      <fill>
        <patternFill>
          <bgColor rgb="FFE6E6A4"/>
        </patternFill>
      </fill>
      <border>
        <left style="thin">
          <color auto="1"/>
        </left>
        <right style="thin">
          <color auto="1"/>
        </right>
      </border>
    </dxf>
    <dxf>
      <font>
        <color rgb="FFFF0000"/>
      </font>
      <fill>
        <patternFill>
          <bgColor theme="5" tint="0.79998168889431442"/>
        </patternFill>
      </fill>
      <border>
        <left style="thin">
          <color auto="1"/>
        </left>
        <right style="thin">
          <color auto="1"/>
        </right>
      </border>
    </dxf>
    <dxf>
      <font>
        <color rgb="FF00B0F0"/>
      </font>
      <fill>
        <patternFill>
          <bgColor theme="8" tint="0.59996337778862885"/>
        </patternFill>
      </fill>
    </dxf>
    <dxf>
      <font>
        <color rgb="FF00B050"/>
      </font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</border>
    </dxf>
    <dxf>
      <font>
        <color theme="2" tint="-0.499984740745262"/>
      </font>
      <fill>
        <patternFill>
          <bgColor rgb="FFE6E6A4"/>
        </patternFill>
      </fill>
      <border>
        <left style="thin">
          <color auto="1"/>
        </left>
        <right style="thin">
          <color auto="1"/>
        </right>
      </border>
    </dxf>
    <dxf>
      <font>
        <color rgb="FFFF0000"/>
      </font>
      <fill>
        <patternFill>
          <bgColor theme="5" tint="0.79998168889431442"/>
        </patternFill>
      </fill>
      <border>
        <left style="thin">
          <color auto="1"/>
        </left>
        <right style="thin">
          <color auto="1"/>
        </right>
      </border>
    </dxf>
    <dxf>
      <font>
        <color rgb="FF00B0F0"/>
      </font>
      <fill>
        <patternFill>
          <bgColor theme="8" tint="0.59996337778862885"/>
        </patternFill>
      </fill>
    </dxf>
    <dxf>
      <font>
        <color rgb="FF00B050"/>
      </font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</border>
    </dxf>
    <dxf>
      <font>
        <color theme="2" tint="-0.499984740745262"/>
      </font>
      <fill>
        <patternFill>
          <bgColor rgb="FFE6E6A4"/>
        </patternFill>
      </fill>
      <border>
        <left style="thin">
          <color auto="1"/>
        </left>
        <right style="thin">
          <color auto="1"/>
        </right>
      </border>
    </dxf>
    <dxf>
      <font>
        <color rgb="FFFF0000"/>
      </font>
      <fill>
        <patternFill>
          <bgColor theme="5" tint="0.79998168889431442"/>
        </patternFill>
      </fill>
      <border>
        <left style="thin">
          <color auto="1"/>
        </left>
        <right style="thin">
          <color auto="1"/>
        </right>
      </border>
    </dxf>
    <dxf>
      <font>
        <color rgb="FF00B0F0"/>
      </font>
      <fill>
        <patternFill>
          <bgColor theme="8" tint="0.59996337778862885"/>
        </patternFill>
      </fill>
    </dxf>
    <dxf>
      <font>
        <color rgb="FF00B050"/>
      </font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</border>
    </dxf>
    <dxf>
      <font>
        <color theme="2" tint="-0.499984740745262"/>
      </font>
      <fill>
        <patternFill>
          <bgColor rgb="FFE6E6A4"/>
        </patternFill>
      </fill>
      <border>
        <left style="thin">
          <color auto="1"/>
        </left>
        <right style="thin">
          <color auto="1"/>
        </right>
      </border>
    </dxf>
    <dxf>
      <font>
        <color rgb="FFFF0000"/>
      </font>
      <fill>
        <patternFill>
          <bgColor theme="5" tint="0.79998168889431442"/>
        </patternFill>
      </fill>
      <border>
        <left style="thin">
          <color auto="1"/>
        </left>
        <right style="thin">
          <color auto="1"/>
        </right>
      </border>
    </dxf>
    <dxf>
      <font>
        <color rgb="FF00B0F0"/>
      </font>
      <fill>
        <patternFill>
          <bgColor theme="8" tint="0.59996337778862885"/>
        </patternFill>
      </fill>
    </dxf>
    <dxf>
      <font>
        <color rgb="FF00B050"/>
      </font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</border>
    </dxf>
    <dxf>
      <font>
        <color theme="2" tint="-0.499984740745262"/>
      </font>
      <fill>
        <patternFill>
          <bgColor rgb="FFE6E6A4"/>
        </patternFill>
      </fill>
      <border>
        <left style="thin">
          <color auto="1"/>
        </left>
        <right style="thin">
          <color auto="1"/>
        </right>
      </border>
    </dxf>
    <dxf>
      <font>
        <color rgb="FFFF0000"/>
      </font>
      <fill>
        <patternFill>
          <bgColor theme="5" tint="0.79998168889431442"/>
        </patternFill>
      </fill>
      <border>
        <left style="thin">
          <color auto="1"/>
        </left>
        <right style="thin">
          <color auto="1"/>
        </right>
      </border>
    </dxf>
    <dxf>
      <font>
        <color rgb="FF00B0F0"/>
      </font>
      <fill>
        <patternFill>
          <bgColor theme="8" tint="0.59996337778862885"/>
        </patternFill>
      </fill>
    </dxf>
    <dxf>
      <font>
        <color rgb="FF00B050"/>
      </font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</border>
    </dxf>
    <dxf>
      <font>
        <color theme="2" tint="-0.499984740745262"/>
      </font>
      <fill>
        <patternFill>
          <bgColor rgb="FFE6E6A4"/>
        </patternFill>
      </fill>
      <border>
        <left style="thin">
          <color auto="1"/>
        </left>
        <right style="thin">
          <color auto="1"/>
        </right>
      </border>
    </dxf>
    <dxf>
      <font>
        <color rgb="FFFF0000"/>
      </font>
      <fill>
        <patternFill>
          <bgColor theme="5" tint="0.79998168889431442"/>
        </patternFill>
      </fill>
      <border>
        <left style="thin">
          <color auto="1"/>
        </left>
        <right style="thin">
          <color auto="1"/>
        </right>
      </border>
    </dxf>
    <dxf>
      <font>
        <color rgb="FF00B0F0"/>
      </font>
      <fill>
        <patternFill>
          <bgColor theme="8" tint="0.59996337778862885"/>
        </patternFill>
      </fill>
    </dxf>
    <dxf>
      <font>
        <color rgb="FF00B050"/>
      </font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</border>
    </dxf>
    <dxf>
      <font>
        <color theme="2" tint="-0.499984740745262"/>
      </font>
      <fill>
        <patternFill>
          <bgColor rgb="FFE6E6A4"/>
        </patternFill>
      </fill>
      <border>
        <left style="thin">
          <color auto="1"/>
        </left>
        <right style="thin">
          <color auto="1"/>
        </right>
      </border>
    </dxf>
    <dxf>
      <font>
        <color rgb="FFFF0000"/>
      </font>
      <fill>
        <patternFill>
          <bgColor theme="5" tint="0.79998168889431442"/>
        </patternFill>
      </fill>
      <border>
        <left style="thin">
          <color auto="1"/>
        </left>
        <right style="thin">
          <color auto="1"/>
        </right>
      </border>
    </dxf>
    <dxf>
      <font>
        <color rgb="FF00B0F0"/>
      </font>
      <fill>
        <patternFill>
          <bgColor theme="8" tint="0.59996337778862885"/>
        </patternFill>
      </fill>
    </dxf>
    <dxf>
      <font>
        <color rgb="FF00B050"/>
      </font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</border>
    </dxf>
    <dxf>
      <font>
        <color theme="2" tint="-0.499984740745262"/>
      </font>
      <fill>
        <patternFill>
          <bgColor rgb="FFE6E6A4"/>
        </patternFill>
      </fill>
      <border>
        <left style="thin">
          <color auto="1"/>
        </left>
        <right style="thin">
          <color auto="1"/>
        </right>
      </border>
    </dxf>
    <dxf>
      <font>
        <color rgb="FFFF0000"/>
      </font>
      <fill>
        <patternFill>
          <bgColor theme="5" tint="0.79998168889431442"/>
        </patternFill>
      </fill>
      <border>
        <left style="thin">
          <color auto="1"/>
        </left>
        <right style="thin">
          <color auto="1"/>
        </right>
      </border>
    </dxf>
    <dxf>
      <font>
        <color rgb="FF00B0F0"/>
      </font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</border>
    </dxf>
    <dxf>
      <font>
        <color theme="2" tint="-0.499984740745262"/>
      </font>
      <fill>
        <patternFill>
          <bgColor rgb="FFE6E6A4"/>
        </patternFill>
      </fill>
      <border>
        <left style="thin">
          <color auto="1"/>
        </left>
        <right style="thin">
          <color auto="1"/>
        </right>
      </border>
    </dxf>
    <dxf>
      <font>
        <color rgb="FFFF0000"/>
      </font>
      <fill>
        <patternFill>
          <bgColor theme="5" tint="0.79998168889431442"/>
        </patternFill>
      </fill>
      <border>
        <left style="thin">
          <color auto="1"/>
        </left>
        <right style="thin">
          <color auto="1"/>
        </right>
      </border>
    </dxf>
    <dxf>
      <font>
        <color rgb="FF00B0F0"/>
      </font>
      <fill>
        <patternFill>
          <bgColor theme="8" tint="0.59996337778862885"/>
        </patternFill>
      </fill>
    </dxf>
    <dxf>
      <fill>
        <patternFill>
          <bgColor rgb="FFFFFFCC"/>
        </patternFill>
      </fill>
    </dxf>
    <dxf>
      <fill>
        <patternFill>
          <bgColor theme="5" tint="0.39994506668294322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theme="7" tint="0.79998168889431442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FF66"/>
      <color rgb="FFFFFFCC"/>
      <color rgb="FF3DE3AC"/>
      <color rgb="FFECCAFA"/>
      <color rgb="FFFFFFFF"/>
      <color rgb="FFFF66FF"/>
      <color rgb="FFEDDC73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</xdr:row>
      <xdr:rowOff>142875</xdr:rowOff>
    </xdr:from>
    <xdr:to>
      <xdr:col>1</xdr:col>
      <xdr:colOff>888546</xdr:colOff>
      <xdr:row>5</xdr:row>
      <xdr:rowOff>419100</xdr:rowOff>
    </xdr:to>
    <xdr:sp macro="[0]!Menu_inicial" textlink="">
      <xdr:nvSpPr>
        <xdr:cNvPr id="2" name="Retângulo de cantos arredondados 1"/>
        <xdr:cNvSpPr/>
      </xdr:nvSpPr>
      <xdr:spPr>
        <a:xfrm>
          <a:off x="0" y="1114425"/>
          <a:ext cx="1307646" cy="276225"/>
        </a:xfrm>
        <a:prstGeom prst="roundRect">
          <a:avLst/>
        </a:prstGeom>
        <a:solidFill>
          <a:schemeClr val="accent1">
            <a:lumMod val="75000"/>
          </a:schemeClr>
        </a:solidFill>
        <a:ln>
          <a:solidFill>
            <a:schemeClr val="tx2">
              <a:lumMod val="50000"/>
            </a:schemeClr>
          </a:solidFill>
        </a:ln>
        <a:scene3d>
          <a:camera prst="orthographicFront"/>
          <a:lightRig rig="threePt" dir="t"/>
        </a:scene3d>
        <a:sp3d>
          <a:bevelT w="88900" h="88900"/>
          <a:bevelB w="88900" h="889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0" tIns="0" rIns="0" bIns="0" rtlCol="0" anchor="ctr"/>
        <a:lstStyle/>
        <a:p>
          <a:pPr algn="ctr"/>
          <a:r>
            <a:rPr lang="pt-BR" sz="1400" b="1"/>
            <a:t>Menu</a:t>
          </a:r>
          <a:r>
            <a:rPr lang="pt-BR" sz="1400" b="1" baseline="0"/>
            <a:t> inicial</a:t>
          </a:r>
          <a:endParaRPr lang="pt-BR" sz="1400" b="1"/>
        </a:p>
      </xdr:txBody>
    </xdr:sp>
    <xdr:clientData/>
  </xdr:twoCellAnchor>
  <xdr:twoCellAnchor editAs="oneCell">
    <xdr:from>
      <xdr:col>0</xdr:col>
      <xdr:colOff>0</xdr:colOff>
      <xdr:row>5</xdr:row>
      <xdr:rowOff>142875</xdr:rowOff>
    </xdr:from>
    <xdr:to>
      <xdr:col>1</xdr:col>
      <xdr:colOff>888546</xdr:colOff>
      <xdr:row>5</xdr:row>
      <xdr:rowOff>419100</xdr:rowOff>
    </xdr:to>
    <xdr:sp macro="[0]!Menu_inicial" textlink="">
      <xdr:nvSpPr>
        <xdr:cNvPr id="5" name="Retângulo de cantos arredondados 4"/>
        <xdr:cNvSpPr/>
      </xdr:nvSpPr>
      <xdr:spPr>
        <a:xfrm>
          <a:off x="0" y="1114425"/>
          <a:ext cx="1307646" cy="276225"/>
        </a:xfrm>
        <a:prstGeom prst="roundRect">
          <a:avLst/>
        </a:prstGeom>
        <a:solidFill>
          <a:schemeClr val="accent1">
            <a:lumMod val="75000"/>
          </a:schemeClr>
        </a:solidFill>
        <a:ln>
          <a:solidFill>
            <a:schemeClr val="tx2">
              <a:lumMod val="50000"/>
            </a:schemeClr>
          </a:solidFill>
        </a:ln>
        <a:scene3d>
          <a:camera prst="orthographicFront"/>
          <a:lightRig rig="threePt" dir="t"/>
        </a:scene3d>
        <a:sp3d>
          <a:bevelT w="88900" h="88900"/>
          <a:bevelB w="88900" h="889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0" tIns="0" rIns="0" bIns="0" rtlCol="0" anchor="ctr"/>
        <a:lstStyle/>
        <a:p>
          <a:pPr algn="ctr"/>
          <a:r>
            <a:rPr lang="pt-BR" sz="1400" b="1"/>
            <a:t>Menu</a:t>
          </a:r>
          <a:r>
            <a:rPr lang="pt-BR" sz="1400" b="1" baseline="0"/>
            <a:t> inicial</a:t>
          </a:r>
          <a:endParaRPr lang="pt-BR" sz="1400" b="1"/>
        </a:p>
      </xdr:txBody>
    </xdr:sp>
    <xdr:clientData/>
  </xdr:twoCellAnchor>
  <xdr:twoCellAnchor editAs="oneCell">
    <xdr:from>
      <xdr:col>0</xdr:col>
      <xdr:colOff>0</xdr:colOff>
      <xdr:row>5</xdr:row>
      <xdr:rowOff>142875</xdr:rowOff>
    </xdr:from>
    <xdr:to>
      <xdr:col>1</xdr:col>
      <xdr:colOff>888546</xdr:colOff>
      <xdr:row>5</xdr:row>
      <xdr:rowOff>419100</xdr:rowOff>
    </xdr:to>
    <xdr:sp macro="[1]!Menu_inicial" textlink="">
      <xdr:nvSpPr>
        <xdr:cNvPr id="4" name="Retângulo de cantos arredondados 3"/>
        <xdr:cNvSpPr/>
      </xdr:nvSpPr>
      <xdr:spPr>
        <a:xfrm>
          <a:off x="0" y="1114425"/>
          <a:ext cx="1307646" cy="276225"/>
        </a:xfrm>
        <a:prstGeom prst="roundRect">
          <a:avLst/>
        </a:prstGeom>
        <a:solidFill>
          <a:schemeClr val="accent1">
            <a:lumMod val="75000"/>
          </a:schemeClr>
        </a:solidFill>
        <a:ln>
          <a:solidFill>
            <a:schemeClr val="tx2">
              <a:lumMod val="50000"/>
            </a:schemeClr>
          </a:solidFill>
        </a:ln>
        <a:scene3d>
          <a:camera prst="orthographicFront"/>
          <a:lightRig rig="threePt" dir="t"/>
        </a:scene3d>
        <a:sp3d>
          <a:bevelT w="88900" h="88900"/>
          <a:bevelB w="88900" h="889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0" tIns="0" rIns="0" bIns="0" rtlCol="0" anchor="ctr"/>
        <a:lstStyle/>
        <a:p>
          <a:pPr algn="ctr"/>
          <a:r>
            <a:rPr lang="pt-BR" sz="1400" b="1"/>
            <a:t>Menu</a:t>
          </a:r>
          <a:r>
            <a:rPr lang="pt-BR" sz="1400" b="1" baseline="0"/>
            <a:t> inicial</a:t>
          </a:r>
          <a:endParaRPr lang="pt-BR" sz="1400" b="1"/>
        </a:p>
      </xdr:txBody>
    </xdr:sp>
    <xdr:clientData/>
  </xdr:twoCellAnchor>
  <xdr:twoCellAnchor editAs="oneCell">
    <xdr:from>
      <xdr:col>0</xdr:col>
      <xdr:colOff>0</xdr:colOff>
      <xdr:row>5</xdr:row>
      <xdr:rowOff>142875</xdr:rowOff>
    </xdr:from>
    <xdr:to>
      <xdr:col>1</xdr:col>
      <xdr:colOff>888546</xdr:colOff>
      <xdr:row>5</xdr:row>
      <xdr:rowOff>419100</xdr:rowOff>
    </xdr:to>
    <xdr:sp macro="[1]!Menu_inicial" textlink="">
      <xdr:nvSpPr>
        <xdr:cNvPr id="6" name="Retângulo de cantos arredondados 5"/>
        <xdr:cNvSpPr/>
      </xdr:nvSpPr>
      <xdr:spPr>
        <a:xfrm>
          <a:off x="0" y="1114425"/>
          <a:ext cx="1307646" cy="276225"/>
        </a:xfrm>
        <a:prstGeom prst="roundRect">
          <a:avLst/>
        </a:prstGeom>
        <a:solidFill>
          <a:schemeClr val="accent1">
            <a:lumMod val="75000"/>
          </a:schemeClr>
        </a:solidFill>
        <a:ln>
          <a:solidFill>
            <a:schemeClr val="tx2">
              <a:lumMod val="50000"/>
            </a:schemeClr>
          </a:solidFill>
        </a:ln>
        <a:scene3d>
          <a:camera prst="orthographicFront"/>
          <a:lightRig rig="threePt" dir="t"/>
        </a:scene3d>
        <a:sp3d>
          <a:bevelT w="88900" h="88900"/>
          <a:bevelB w="88900" h="889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0" tIns="0" rIns="0" bIns="0" rtlCol="0" anchor="ctr"/>
        <a:lstStyle/>
        <a:p>
          <a:pPr algn="ctr"/>
          <a:r>
            <a:rPr lang="pt-BR" sz="1400" b="1"/>
            <a:t>Menu</a:t>
          </a:r>
          <a:r>
            <a:rPr lang="pt-BR" sz="1400" b="1" baseline="0"/>
            <a:t> inicial</a:t>
          </a:r>
          <a:endParaRPr lang="pt-BR" sz="1400" b="1"/>
        </a:p>
      </xdr:txBody>
    </xdr:sp>
    <xdr:clientData/>
  </xdr:twoCellAnchor>
  <xdr:twoCellAnchor editAs="oneCell">
    <xdr:from>
      <xdr:col>0</xdr:col>
      <xdr:colOff>0</xdr:colOff>
      <xdr:row>5</xdr:row>
      <xdr:rowOff>142875</xdr:rowOff>
    </xdr:from>
    <xdr:to>
      <xdr:col>1</xdr:col>
      <xdr:colOff>888546</xdr:colOff>
      <xdr:row>5</xdr:row>
      <xdr:rowOff>419100</xdr:rowOff>
    </xdr:to>
    <xdr:sp macro="[1]!Menu_inicial" textlink="">
      <xdr:nvSpPr>
        <xdr:cNvPr id="7" name="Retângulo de cantos arredondados 6"/>
        <xdr:cNvSpPr/>
      </xdr:nvSpPr>
      <xdr:spPr>
        <a:xfrm>
          <a:off x="0" y="1114425"/>
          <a:ext cx="1307646" cy="276225"/>
        </a:xfrm>
        <a:prstGeom prst="roundRect">
          <a:avLst/>
        </a:prstGeom>
        <a:solidFill>
          <a:schemeClr val="accent1">
            <a:lumMod val="75000"/>
          </a:schemeClr>
        </a:solidFill>
        <a:ln>
          <a:solidFill>
            <a:schemeClr val="tx2">
              <a:lumMod val="50000"/>
            </a:schemeClr>
          </a:solidFill>
        </a:ln>
        <a:scene3d>
          <a:camera prst="orthographicFront"/>
          <a:lightRig rig="threePt" dir="t"/>
        </a:scene3d>
        <a:sp3d>
          <a:bevelT w="88900" h="88900"/>
          <a:bevelB w="88900" h="889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0" tIns="0" rIns="0" bIns="0" rtlCol="0" anchor="ctr"/>
        <a:lstStyle/>
        <a:p>
          <a:pPr algn="ctr"/>
          <a:r>
            <a:rPr lang="pt-BR" sz="1400" b="1"/>
            <a:t>Menu</a:t>
          </a:r>
          <a:r>
            <a:rPr lang="pt-BR" sz="1400" b="1" baseline="0"/>
            <a:t> inicial</a:t>
          </a:r>
          <a:endParaRPr lang="pt-BR" sz="1400" b="1"/>
        </a:p>
      </xdr:txBody>
    </xdr:sp>
    <xdr:clientData/>
  </xdr:twoCellAnchor>
  <xdr:twoCellAnchor editAs="oneCell">
    <xdr:from>
      <xdr:col>0</xdr:col>
      <xdr:colOff>0</xdr:colOff>
      <xdr:row>5</xdr:row>
      <xdr:rowOff>142875</xdr:rowOff>
    </xdr:from>
    <xdr:to>
      <xdr:col>1</xdr:col>
      <xdr:colOff>888546</xdr:colOff>
      <xdr:row>5</xdr:row>
      <xdr:rowOff>419100</xdr:rowOff>
    </xdr:to>
    <xdr:sp macro="[1]!Menu_inicial" textlink="">
      <xdr:nvSpPr>
        <xdr:cNvPr id="8" name="Retângulo de cantos arredondados 7"/>
        <xdr:cNvSpPr/>
      </xdr:nvSpPr>
      <xdr:spPr>
        <a:xfrm>
          <a:off x="0" y="1114425"/>
          <a:ext cx="1307646" cy="276225"/>
        </a:xfrm>
        <a:prstGeom prst="roundRect">
          <a:avLst/>
        </a:prstGeom>
        <a:solidFill>
          <a:schemeClr val="accent1">
            <a:lumMod val="75000"/>
          </a:schemeClr>
        </a:solidFill>
        <a:ln>
          <a:solidFill>
            <a:schemeClr val="tx2">
              <a:lumMod val="50000"/>
            </a:schemeClr>
          </a:solidFill>
        </a:ln>
        <a:scene3d>
          <a:camera prst="orthographicFront"/>
          <a:lightRig rig="threePt" dir="t"/>
        </a:scene3d>
        <a:sp3d>
          <a:bevelT w="88900" h="88900"/>
          <a:bevelB w="88900" h="889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0" tIns="0" rIns="0" bIns="0" rtlCol="0" anchor="ctr"/>
        <a:lstStyle/>
        <a:p>
          <a:pPr algn="ctr"/>
          <a:r>
            <a:rPr lang="pt-BR" sz="1400" b="1"/>
            <a:t>Menu</a:t>
          </a:r>
          <a:r>
            <a:rPr lang="pt-BR" sz="1400" b="1" baseline="0"/>
            <a:t> inicial</a:t>
          </a:r>
          <a:endParaRPr lang="pt-BR" sz="1400" b="1"/>
        </a:p>
      </xdr:txBody>
    </xdr:sp>
    <xdr:clientData/>
  </xdr:twoCellAnchor>
  <xdr:twoCellAnchor editAs="oneCell">
    <xdr:from>
      <xdr:col>0</xdr:col>
      <xdr:colOff>0</xdr:colOff>
      <xdr:row>5</xdr:row>
      <xdr:rowOff>142875</xdr:rowOff>
    </xdr:from>
    <xdr:to>
      <xdr:col>1</xdr:col>
      <xdr:colOff>888546</xdr:colOff>
      <xdr:row>5</xdr:row>
      <xdr:rowOff>419100</xdr:rowOff>
    </xdr:to>
    <xdr:sp macro="[1]!Menu_inicial" textlink="">
      <xdr:nvSpPr>
        <xdr:cNvPr id="9" name="Retângulo de cantos arredondados 8"/>
        <xdr:cNvSpPr/>
      </xdr:nvSpPr>
      <xdr:spPr>
        <a:xfrm>
          <a:off x="0" y="1114425"/>
          <a:ext cx="1307646" cy="276225"/>
        </a:xfrm>
        <a:prstGeom prst="roundRect">
          <a:avLst/>
        </a:prstGeom>
        <a:solidFill>
          <a:schemeClr val="accent1">
            <a:lumMod val="75000"/>
          </a:schemeClr>
        </a:solidFill>
        <a:ln>
          <a:solidFill>
            <a:schemeClr val="tx2">
              <a:lumMod val="50000"/>
            </a:schemeClr>
          </a:solidFill>
        </a:ln>
        <a:scene3d>
          <a:camera prst="orthographicFront"/>
          <a:lightRig rig="threePt" dir="t"/>
        </a:scene3d>
        <a:sp3d>
          <a:bevelT w="88900" h="88900"/>
          <a:bevelB w="88900" h="889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0" tIns="0" rIns="0" bIns="0" rtlCol="0" anchor="ctr"/>
        <a:lstStyle/>
        <a:p>
          <a:pPr algn="ctr"/>
          <a:r>
            <a:rPr lang="pt-BR" sz="1400" b="1"/>
            <a:t>Menu</a:t>
          </a:r>
          <a:r>
            <a:rPr lang="pt-BR" sz="1400" b="1" baseline="0"/>
            <a:t> inicial</a:t>
          </a:r>
          <a:endParaRPr lang="pt-BR" sz="1400" b="1"/>
        </a:p>
      </xdr:txBody>
    </xdr:sp>
    <xdr:clientData/>
  </xdr:twoCellAnchor>
  <xdr:twoCellAnchor editAs="oneCell">
    <xdr:from>
      <xdr:col>0</xdr:col>
      <xdr:colOff>0</xdr:colOff>
      <xdr:row>5</xdr:row>
      <xdr:rowOff>142875</xdr:rowOff>
    </xdr:from>
    <xdr:to>
      <xdr:col>1</xdr:col>
      <xdr:colOff>888546</xdr:colOff>
      <xdr:row>5</xdr:row>
      <xdr:rowOff>419100</xdr:rowOff>
    </xdr:to>
    <xdr:sp macro="[1]!Menu_inicial" textlink="">
      <xdr:nvSpPr>
        <xdr:cNvPr id="10" name="Retângulo de cantos arredondados 9"/>
        <xdr:cNvSpPr/>
      </xdr:nvSpPr>
      <xdr:spPr>
        <a:xfrm>
          <a:off x="0" y="1114425"/>
          <a:ext cx="1307646" cy="276225"/>
        </a:xfrm>
        <a:prstGeom prst="roundRect">
          <a:avLst/>
        </a:prstGeom>
        <a:solidFill>
          <a:schemeClr val="accent1">
            <a:lumMod val="75000"/>
          </a:schemeClr>
        </a:solidFill>
        <a:ln>
          <a:solidFill>
            <a:schemeClr val="tx2">
              <a:lumMod val="50000"/>
            </a:schemeClr>
          </a:solidFill>
        </a:ln>
        <a:scene3d>
          <a:camera prst="orthographicFront"/>
          <a:lightRig rig="threePt" dir="t"/>
        </a:scene3d>
        <a:sp3d>
          <a:bevelT w="88900" h="88900"/>
          <a:bevelB w="88900" h="889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0" tIns="0" rIns="0" bIns="0" rtlCol="0" anchor="ctr"/>
        <a:lstStyle/>
        <a:p>
          <a:pPr algn="ctr"/>
          <a:r>
            <a:rPr lang="pt-BR" sz="1400" b="1"/>
            <a:t>Menu</a:t>
          </a:r>
          <a:r>
            <a:rPr lang="pt-BR" sz="1400" b="1" baseline="0"/>
            <a:t> inicial</a:t>
          </a:r>
          <a:endParaRPr lang="pt-BR" sz="1400" b="1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142875</xdr:rowOff>
    </xdr:from>
    <xdr:to>
      <xdr:col>1</xdr:col>
      <xdr:colOff>821871</xdr:colOff>
      <xdr:row>0</xdr:row>
      <xdr:rowOff>190500</xdr:rowOff>
    </xdr:to>
    <xdr:sp macro="[4]!Menu_inicial" textlink="">
      <xdr:nvSpPr>
        <xdr:cNvPr id="2" name="Retângulo de cantos arredondados 1"/>
        <xdr:cNvSpPr/>
      </xdr:nvSpPr>
      <xdr:spPr>
        <a:xfrm>
          <a:off x="0" y="800100"/>
          <a:ext cx="1307646" cy="276225"/>
        </a:xfrm>
        <a:prstGeom prst="roundRect">
          <a:avLst/>
        </a:prstGeom>
        <a:solidFill>
          <a:schemeClr val="accent1">
            <a:lumMod val="75000"/>
          </a:schemeClr>
        </a:solidFill>
        <a:ln>
          <a:solidFill>
            <a:schemeClr val="tx2">
              <a:lumMod val="50000"/>
            </a:schemeClr>
          </a:solidFill>
        </a:ln>
        <a:scene3d>
          <a:camera prst="orthographicFront"/>
          <a:lightRig rig="threePt" dir="t"/>
        </a:scene3d>
        <a:sp3d>
          <a:bevelT w="88900" h="88900"/>
          <a:bevelB w="88900" h="889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0" tIns="0" rIns="0" bIns="0" rtlCol="0" anchor="ctr"/>
        <a:lstStyle/>
        <a:p>
          <a:pPr algn="ctr"/>
          <a:r>
            <a:rPr lang="pt-BR" sz="1400" b="1"/>
            <a:t>Menu</a:t>
          </a:r>
          <a:r>
            <a:rPr lang="pt-BR" sz="1400" b="1" baseline="0"/>
            <a:t> inicial</a:t>
          </a:r>
          <a:endParaRPr lang="pt-BR" sz="1400" b="1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2</xdr:col>
      <xdr:colOff>821871</xdr:colOff>
      <xdr:row>2</xdr:row>
      <xdr:rowOff>47625</xdr:rowOff>
    </xdr:to>
    <xdr:sp macro="[4]!Menu_inicial" textlink="">
      <xdr:nvSpPr>
        <xdr:cNvPr id="2" name="Retângulo de cantos arredondados 1"/>
        <xdr:cNvSpPr/>
      </xdr:nvSpPr>
      <xdr:spPr>
        <a:xfrm>
          <a:off x="0" y="142875"/>
          <a:ext cx="1221921" cy="47625"/>
        </a:xfrm>
        <a:prstGeom prst="roundRect">
          <a:avLst/>
        </a:prstGeom>
        <a:solidFill>
          <a:schemeClr val="accent1">
            <a:lumMod val="75000"/>
          </a:schemeClr>
        </a:solidFill>
        <a:ln>
          <a:solidFill>
            <a:schemeClr val="tx2">
              <a:lumMod val="50000"/>
            </a:schemeClr>
          </a:solidFill>
        </a:ln>
        <a:scene3d>
          <a:camera prst="orthographicFront"/>
          <a:lightRig rig="threePt" dir="t"/>
        </a:scene3d>
        <a:sp3d>
          <a:bevelT w="88900" h="88900"/>
          <a:bevelB w="88900" h="889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0" tIns="0" rIns="0" bIns="0" rtlCol="0" anchor="ctr"/>
        <a:lstStyle/>
        <a:p>
          <a:pPr algn="ctr"/>
          <a:r>
            <a:rPr lang="pt-BR" sz="1400" b="1"/>
            <a:t>Menu</a:t>
          </a:r>
          <a:r>
            <a:rPr lang="pt-BR" sz="1400" b="1" baseline="0"/>
            <a:t> inicial</a:t>
          </a:r>
          <a:endParaRPr lang="pt-BR" sz="1400" b="1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IU_Monitoramento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x432524/Documents/PIU_Monitoramento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01_Documenta&#231;&#227;o/PIUS_Doc_ParticipacaoPublica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PIU_Monitoramento%20-%20Copia.xls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OMUNICACAO"/>
      <sheetName val="BD"/>
      <sheetName val="Menu inicial"/>
      <sheetName val="Layout ficha"/>
      <sheetName val="Cockpit"/>
      <sheetName val="Resumo"/>
      <sheetName val="De-Para classificatório"/>
      <sheetName val="Personal"/>
      <sheetName val="PIU_Monitoramento"/>
    </sheetNames>
    <definedNames>
      <definedName name="Menu_inicial"/>
    </definedNames>
    <sheetDataSet>
      <sheetData sheetId="0"/>
      <sheetData sheetId="1"/>
      <sheetData sheetId="2"/>
      <sheetData sheetId="3"/>
      <sheetData sheetId="4"/>
      <sheetData sheetId="5">
        <row r="3">
          <cell r="D3" t="str">
            <v>Status</v>
          </cell>
        </row>
        <row r="5">
          <cell r="D5" t="str">
            <v>Etapa</v>
          </cell>
        </row>
        <row r="6">
          <cell r="D6" t="str">
            <v>Subetapa</v>
          </cell>
        </row>
        <row r="7">
          <cell r="D7">
            <v>2</v>
          </cell>
        </row>
        <row r="8">
          <cell r="D8" t="str">
            <v>Etapa</v>
          </cell>
        </row>
        <row r="9">
          <cell r="D9" t="str">
            <v>Subetapa</v>
          </cell>
        </row>
        <row r="10">
          <cell r="D10">
            <v>5</v>
          </cell>
        </row>
        <row r="11">
          <cell r="D11" t="str">
            <v>Etapa</v>
          </cell>
        </row>
        <row r="12">
          <cell r="D12" t="str">
            <v>Subetapa</v>
          </cell>
        </row>
        <row r="13">
          <cell r="D13">
            <v>7</v>
          </cell>
        </row>
        <row r="14">
          <cell r="D14" t="str">
            <v>Etapa</v>
          </cell>
        </row>
        <row r="15">
          <cell r="D15" t="str">
            <v>Subetapa</v>
          </cell>
        </row>
        <row r="16">
          <cell r="D16">
            <v>8</v>
          </cell>
        </row>
        <row r="17">
          <cell r="D17" t="str">
            <v>Etapa</v>
          </cell>
        </row>
        <row r="18">
          <cell r="D18" t="str">
            <v>Subetapa</v>
          </cell>
        </row>
        <row r="19">
          <cell r="D19">
            <v>7</v>
          </cell>
        </row>
        <row r="20">
          <cell r="D20" t="str">
            <v>Etapa</v>
          </cell>
        </row>
        <row r="21">
          <cell r="D21" t="str">
            <v>Subetapa</v>
          </cell>
        </row>
        <row r="22">
          <cell r="D22">
            <v>8</v>
          </cell>
        </row>
        <row r="23">
          <cell r="D23" t="str">
            <v>Etapa</v>
          </cell>
        </row>
        <row r="24">
          <cell r="D24" t="str">
            <v>Subetapa</v>
          </cell>
        </row>
        <row r="25">
          <cell r="D25">
            <v>7</v>
          </cell>
        </row>
        <row r="26">
          <cell r="D26" t="str">
            <v>Etapa</v>
          </cell>
        </row>
        <row r="27">
          <cell r="D27" t="str">
            <v>Subetapa</v>
          </cell>
        </row>
        <row r="28">
          <cell r="D28">
            <v>8</v>
          </cell>
        </row>
        <row r="29">
          <cell r="D29" t="str">
            <v>Etapa</v>
          </cell>
        </row>
        <row r="30">
          <cell r="D30" t="str">
            <v>Subetapa</v>
          </cell>
        </row>
        <row r="31">
          <cell r="D31">
            <v>3</v>
          </cell>
        </row>
        <row r="32">
          <cell r="D32" t="str">
            <v>Etapa</v>
          </cell>
        </row>
        <row r="33">
          <cell r="D33" t="str">
            <v>Subetapa</v>
          </cell>
        </row>
        <row r="34">
          <cell r="D34">
            <v>2</v>
          </cell>
        </row>
        <row r="35">
          <cell r="D35" t="str">
            <v>Etapa</v>
          </cell>
        </row>
        <row r="36">
          <cell r="D36" t="str">
            <v>Subetapa</v>
          </cell>
        </row>
        <row r="37">
          <cell r="D37">
            <v>1</v>
          </cell>
        </row>
        <row r="38">
          <cell r="D38" t="str">
            <v>Etapa</v>
          </cell>
        </row>
        <row r="39">
          <cell r="D39" t="str">
            <v>Subetapa</v>
          </cell>
        </row>
        <row r="40">
          <cell r="D40">
            <v>1</v>
          </cell>
        </row>
        <row r="41">
          <cell r="D41" t="str">
            <v>Etapa</v>
          </cell>
        </row>
        <row r="42">
          <cell r="D42" t="str">
            <v>Subetapa</v>
          </cell>
        </row>
        <row r="43">
          <cell r="D43">
            <v>8</v>
          </cell>
        </row>
        <row r="44">
          <cell r="D44" t="str">
            <v>Etapa</v>
          </cell>
        </row>
        <row r="45">
          <cell r="D45" t="str">
            <v>Subetapa</v>
          </cell>
        </row>
        <row r="46">
          <cell r="D46">
            <v>5</v>
          </cell>
        </row>
        <row r="47">
          <cell r="D47" t="str">
            <v>Etapa</v>
          </cell>
        </row>
        <row r="48">
          <cell r="D48" t="str">
            <v>Subetapa</v>
          </cell>
        </row>
        <row r="49">
          <cell r="D49">
            <v>5</v>
          </cell>
        </row>
      </sheetData>
      <sheetData sheetId="6"/>
      <sheetData sheetId="7"/>
      <sheetData sheetId="8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COMUNICACAO"/>
      <sheetName val="BD"/>
      <sheetName val="Menu inicial"/>
      <sheetName val="Layout ficha"/>
      <sheetName val="Ficha individual"/>
      <sheetName val="Cockpit"/>
      <sheetName val="Resumo"/>
      <sheetName val="De-Para classificatório"/>
      <sheetName val="Personal"/>
    </sheetNames>
    <sheetDataSet>
      <sheetData sheetId="0"/>
      <sheetData sheetId="1"/>
      <sheetData sheetId="2"/>
      <sheetData sheetId="3"/>
      <sheetData sheetId="4"/>
      <sheetData sheetId="5"/>
      <sheetData sheetId="6">
        <row r="3">
          <cell r="D3" t="str">
            <v>Status</v>
          </cell>
        </row>
        <row r="4">
          <cell r="D4">
            <v>0</v>
          </cell>
        </row>
        <row r="5">
          <cell r="D5" t="str">
            <v>Etapa</v>
          </cell>
        </row>
        <row r="6">
          <cell r="D6" t="str">
            <v>Subetapa</v>
          </cell>
        </row>
        <row r="7">
          <cell r="D7">
            <v>2</v>
          </cell>
        </row>
        <row r="8">
          <cell r="D8" t="str">
            <v>Etapa</v>
          </cell>
        </row>
        <row r="9">
          <cell r="D9" t="str">
            <v>Subetapa</v>
          </cell>
        </row>
        <row r="10">
          <cell r="D10">
            <v>5</v>
          </cell>
        </row>
        <row r="11">
          <cell r="D11" t="str">
            <v>Etapa</v>
          </cell>
        </row>
        <row r="12">
          <cell r="D12" t="str">
            <v>Subetapa</v>
          </cell>
        </row>
        <row r="13">
          <cell r="D13">
            <v>7</v>
          </cell>
        </row>
        <row r="14">
          <cell r="D14" t="str">
            <v>Etapa</v>
          </cell>
        </row>
        <row r="15">
          <cell r="D15" t="str">
            <v>Subetapa</v>
          </cell>
        </row>
        <row r="16">
          <cell r="D16">
            <v>8</v>
          </cell>
        </row>
        <row r="17">
          <cell r="D17" t="str">
            <v>Etapa</v>
          </cell>
        </row>
        <row r="18">
          <cell r="D18" t="str">
            <v>Subetapa</v>
          </cell>
        </row>
        <row r="19">
          <cell r="D19">
            <v>7</v>
          </cell>
        </row>
        <row r="20">
          <cell r="D20" t="str">
            <v>Etapa</v>
          </cell>
        </row>
        <row r="21">
          <cell r="D21" t="str">
            <v>Subetapa</v>
          </cell>
        </row>
        <row r="22">
          <cell r="D22">
            <v>5</v>
          </cell>
        </row>
        <row r="23">
          <cell r="D23" t="str">
            <v>Etapa</v>
          </cell>
        </row>
        <row r="24">
          <cell r="D24" t="str">
            <v>Subetapa</v>
          </cell>
        </row>
        <row r="25">
          <cell r="D25">
            <v>1</v>
          </cell>
        </row>
        <row r="26">
          <cell r="D26" t="str">
            <v>Etapa</v>
          </cell>
        </row>
        <row r="27">
          <cell r="D27" t="str">
            <v>Subetapa</v>
          </cell>
        </row>
        <row r="28">
          <cell r="D28">
            <v>8</v>
          </cell>
        </row>
        <row r="29">
          <cell r="D29" t="str">
            <v>Etapa</v>
          </cell>
        </row>
        <row r="30">
          <cell r="D30" t="str">
            <v>Subetapa</v>
          </cell>
        </row>
        <row r="31">
          <cell r="D31">
            <v>2</v>
          </cell>
        </row>
        <row r="32">
          <cell r="D32" t="str">
            <v>Etapa</v>
          </cell>
        </row>
        <row r="33">
          <cell r="D33" t="str">
            <v>Subetapa</v>
          </cell>
        </row>
        <row r="34">
          <cell r="D34">
            <v>2</v>
          </cell>
        </row>
        <row r="35">
          <cell r="D35" t="str">
            <v>Etapa</v>
          </cell>
        </row>
        <row r="36">
          <cell r="D36" t="str">
            <v>Subetapa</v>
          </cell>
        </row>
        <row r="37">
          <cell r="D37">
            <v>1</v>
          </cell>
        </row>
        <row r="38">
          <cell r="D38" t="str">
            <v>Etapa</v>
          </cell>
        </row>
        <row r="39">
          <cell r="D39" t="str">
            <v>Subetapa</v>
          </cell>
        </row>
        <row r="40">
          <cell r="D40">
            <v>1</v>
          </cell>
        </row>
        <row r="41">
          <cell r="D41" t="str">
            <v>Etapa</v>
          </cell>
        </row>
        <row r="42">
          <cell r="D42" t="str">
            <v>Subetapa</v>
          </cell>
        </row>
        <row r="43">
          <cell r="D43">
            <v>8</v>
          </cell>
        </row>
        <row r="44">
          <cell r="D44" t="str">
            <v>Etapa</v>
          </cell>
        </row>
        <row r="45">
          <cell r="D45" t="str">
            <v>Subetapa</v>
          </cell>
        </row>
        <row r="46">
          <cell r="D46">
            <v>2</v>
          </cell>
        </row>
        <row r="47">
          <cell r="D47" t="str">
            <v>Etapa</v>
          </cell>
        </row>
        <row r="48">
          <cell r="D48" t="str">
            <v>Subetapa</v>
          </cell>
        </row>
        <row r="49">
          <cell r="D49">
            <v>1</v>
          </cell>
        </row>
      </sheetData>
      <sheetData sheetId="7"/>
      <sheetData sheetId="8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INFOs"/>
      <sheetName val="organizacao"/>
      <sheetName val="processo"/>
      <sheetName val="levantamento_DOC_PIUs"/>
      <sheetName val="hiperlinks"/>
      <sheetName val="sup_PIUS menores"/>
      <sheetName val="sup_PIUS maiores"/>
      <sheetName val="sup_hiperlinks"/>
      <sheetName val="superado_exemplos"/>
      <sheetName val="superado_organizacao geral"/>
      <sheetName val="organização gera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5">
          <cell r="E5" t="str">
            <v>Manifestação de Interesse Privado</v>
          </cell>
          <cell r="F5" t="str">
            <v>nsa</v>
          </cell>
          <cell r="H5" t="str">
            <v>x</v>
          </cell>
          <cell r="I5" t="str">
            <v>http://gestaourbana.prefeitura.sp.gov.br/wp-content/uploads/2016/03/01_-MIP_PIU_Vila-Leopoldina-Villa-Lobos_motiva%C3%A7%C3%A3o.pdf</v>
          </cell>
          <cell r="K5" t="str">
            <v>x</v>
          </cell>
          <cell r="L5" t="str">
            <v>http://gestaourbana.prefeitura.sp.gov.br/wp-content/uploads/2016/03/PIU_NESP_REQUERIMENTO-1.pdf</v>
          </cell>
          <cell r="M5" t="str">
            <v>nsa</v>
          </cell>
          <cell r="O5" t="str">
            <v>nsa</v>
          </cell>
        </row>
        <row r="7">
          <cell r="E7" t="str">
            <v>Procedimento de Manifestação de Interesse</v>
          </cell>
          <cell r="F7" t="str">
            <v>nsa</v>
          </cell>
          <cell r="H7" t="str">
            <v>nsa</v>
          </cell>
          <cell r="K7" t="str">
            <v>nsa</v>
          </cell>
          <cell r="M7" t="str">
            <v>nsa</v>
          </cell>
          <cell r="O7" t="str">
            <v>x</v>
          </cell>
          <cell r="P7" t="str">
            <v>http://www.prefeitura.sp.gov.br/cidade/secretarias/upload/chamadas/pacaembu_-_pmi_-_edital_e_anexos_-_v3_-_30-05_edital_1496235565_1496343025.pdf</v>
          </cell>
        </row>
        <row r="9">
          <cell r="E9" t="str">
            <v>Programa de Interesse Público</v>
          </cell>
          <cell r="F9" t="str">
            <v>w</v>
          </cell>
          <cell r="H9" t="str">
            <v>w</v>
          </cell>
          <cell r="K9" t="str">
            <v>w</v>
          </cell>
          <cell r="M9" t="str">
            <v>-</v>
          </cell>
          <cell r="O9" t="str">
            <v>w</v>
          </cell>
        </row>
        <row r="10">
          <cell r="E10" t="str">
            <v>Diagnóstico</v>
          </cell>
          <cell r="F10" t="str">
            <v>x</v>
          </cell>
          <cell r="G10" t="str">
            <v>http://minutapiuriobranco.gestaourbana.prefeitura.sp.gov.br/wp-content/uploads/2016/04/PIU_RioBranco_ConsultaPublica_V03.pdf</v>
          </cell>
          <cell r="H10" t="str">
            <v>x</v>
          </cell>
          <cell r="I10" t="str">
            <v>http://minuta.gestaourbana.prefeitura.sp.gov.br/piu-leopoldina/wp-content/uploads/2016/08/02_MIP_PIU_Vila_Leopoldina-Villa-Lobos_diagnostico_e_programa.pdf</v>
          </cell>
          <cell r="K10" t="str">
            <v>x</v>
          </cell>
          <cell r="L10" t="str">
            <v>http://gestaourbana.prefeitura.sp.gov.br/wp-content/uploads/2016/03/PIU_NESP_DIAGN%C3%93STICO-1.pdf</v>
          </cell>
          <cell r="M10" t="str">
            <v>-</v>
          </cell>
          <cell r="O10" t="str">
            <v>w</v>
          </cell>
        </row>
        <row r="11">
          <cell r="E11" t="str">
            <v>Mapas</v>
          </cell>
          <cell r="F11" t="str">
            <v>x</v>
          </cell>
          <cell r="G11" t="str">
            <v>http://minutapiuriobranco.gestaourbana.prefeitura.sp.gov.br/wp-content/uploads/2016/04/PIU_RioBranco_ConsultaPublica_ANEXOI_reduzido.pdf</v>
          </cell>
          <cell r="H11" t="str">
            <v>x</v>
          </cell>
          <cell r="I11" t="str">
            <v>http://minuta.gestaourbana.prefeitura.sp.gov.br/piu-leopoldina/wp-content/uploads/2016/08/03_MIP_PIU_Vila_Leopoldina-Villa-Lobos_mapas.pdf</v>
          </cell>
          <cell r="K11" t="str">
            <v>x</v>
          </cell>
          <cell r="L11" t="str">
            <v>http://gestaourbana.prefeitura.sp.gov.br/wp-content/uploads/2016/03/PIU_NESP_PER%C3%8DMETRO-1.pdf</v>
          </cell>
          <cell r="M11" t="str">
            <v>-</v>
          </cell>
          <cell r="O11" t="str">
            <v>-</v>
          </cell>
        </row>
        <row r="14">
          <cell r="E14" t="str">
            <v xml:space="preserve">Divulgação da Consulta Publica </v>
          </cell>
          <cell r="F14" t="str">
            <v>x</v>
          </cell>
          <cell r="G14" t="str">
            <v>http://gestaourbana.prefeitura.sp.gov.br/noticias/prefeitura-de-sao-paulo-abre-consulta-publica-sobre-o-projeto-de-intervencao-urbana-piu-rio-branco/</v>
          </cell>
          <cell r="H14" t="str">
            <v>x</v>
          </cell>
          <cell r="I14" t="str">
            <v>http://gestaourbana.prefeitura.sp.gov.br/noticias/prorrogado-o-prazo-da-consulta-publica-sobre-o-piu-vila-leopoldina/</v>
          </cell>
          <cell r="K14" t="str">
            <v>x</v>
          </cell>
          <cell r="L14" t="str">
            <v>http://gestaourbana.prefeitura.sp.gov.br/noticias/prefeitura-de-sao-paulo-abre-minuta-participativa-do-decreto-sobre-o-projeto-de-intervencao-urbana-novo-entreposto-de-sao-paulo-piu-nesp/</v>
          </cell>
          <cell r="M14" t="str">
            <v>x</v>
          </cell>
          <cell r="N14" t="str">
            <v>http://gestaourbana.prefeitura.sp.gov.br/noticias/prefeitura-abre-consulta-publica-do-projeto-de-lei-para-o-piu-anhembi/</v>
          </cell>
          <cell r="O14" t="str">
            <v>-</v>
          </cell>
        </row>
        <row r="15">
          <cell r="E15" t="str">
            <v>Texto da Consulta Pública</v>
          </cell>
          <cell r="F15" t="str">
            <v>x</v>
          </cell>
          <cell r="G15" t="str">
            <v>http://minutapiuriobranco.gestaourbana.prefeitura.sp.gov.br/</v>
          </cell>
          <cell r="H15" t="str">
            <v>x</v>
          </cell>
          <cell r="I15" t="str">
            <v>http://minuta.gestaourbana.prefeitura.sp.gov.br/piu-leopoldina/</v>
          </cell>
          <cell r="K15" t="str">
            <v>x</v>
          </cell>
          <cell r="L15" t="str">
            <v>http://minuta.gestaourbana.prefeitura.sp.gov.br/piunesp/</v>
          </cell>
          <cell r="M15" t="str">
            <v>x</v>
          </cell>
          <cell r="N15" t="str">
            <v>http://minuta.gestaourbana.prefeitura.sp.gov.br/piu-anhembi/</v>
          </cell>
          <cell r="O15" t="str">
            <v>x</v>
          </cell>
          <cell r="P15" t="str">
            <v>http://gestaourbana.prefeitura.sp.gov.br/estruturacao-territorial/piu/piu-pacaembu/</v>
          </cell>
        </row>
        <row r="16">
          <cell r="E16" t="str">
            <v xml:space="preserve">Sistematização das contribuições </v>
          </cell>
          <cell r="F16" t="str">
            <v>x</v>
          </cell>
          <cell r="G16" t="str">
            <v>http://gestaourbana.prefeitura.sp.gov.br/wp-content/uploads/2016/03/Contribui%C3%A7%C3%B5es.pdf</v>
          </cell>
          <cell r="H16" t="str">
            <v>x</v>
          </cell>
          <cell r="I16" t="str">
            <v>http://gestaourbana.prefeitura.sp.gov.br/wp-content/uploads/2016/03/PIU-Leopoldina.pdf</v>
          </cell>
          <cell r="K16" t="str">
            <v>-</v>
          </cell>
          <cell r="O16" t="str">
            <v>x</v>
          </cell>
          <cell r="P16" t="str">
            <v>http://minuta.gestaourbana.prefeitura.sp.gov.br/piu-pacaembu/static/xls/piu-pacaembu_consulta_respostas_2018-02-08.zip</v>
          </cell>
        </row>
        <row r="17">
          <cell r="E17" t="str">
            <v>Contribuições Consolidadas</v>
          </cell>
          <cell r="F17" t="str">
            <v>-</v>
          </cell>
          <cell r="H17" t="str">
            <v>-</v>
          </cell>
          <cell r="K17" t="str">
            <v>-</v>
          </cell>
          <cell r="O17" t="str">
            <v>-</v>
          </cell>
        </row>
        <row r="19">
          <cell r="E19" t="str">
            <v>Divulgação da Audiência Pública</v>
          </cell>
          <cell r="F19" t="str">
            <v>nsa</v>
          </cell>
          <cell r="H19" t="str">
            <v>x</v>
          </cell>
          <cell r="I19" t="str">
            <v>print DOSP</v>
          </cell>
          <cell r="K19" t="str">
            <v>x</v>
          </cell>
          <cell r="L19" t="str">
            <v>print DOSP</v>
          </cell>
          <cell r="M19" t="str">
            <v>x</v>
          </cell>
          <cell r="N19" t="str">
            <v>print DOSP</v>
          </cell>
          <cell r="O19" t="str">
            <v>nsa</v>
          </cell>
        </row>
        <row r="20">
          <cell r="E20" t="str">
            <v>Apresentação</v>
          </cell>
          <cell r="F20" t="str">
            <v>nsa</v>
          </cell>
          <cell r="H20" t="str">
            <v>x</v>
          </cell>
          <cell r="I20" t="str">
            <v>http://gestaourbana.prefeitura.sp.gov.br/wp-content/uploads/2016/03/PIU_VL_AudienciaPublica_01_11_SPURB-2.pdf</v>
          </cell>
          <cell r="J20" t="str">
            <v>http://gestaourbana.prefeitura.sp.gov.br/wp-content/uploads/2016/03/PIU_VL_AudienciaPublica_01_11_Proponente.pdf</v>
          </cell>
          <cell r="K20" t="str">
            <v>x</v>
          </cell>
          <cell r="L20" t="str">
            <v>http://gestaourbana.prefeitura.sp.gov.br/wp-content/uploads/2016/03/NESP_apresentacao_2016_08_27.pdf</v>
          </cell>
          <cell r="M20" t="str">
            <v>-</v>
          </cell>
          <cell r="O20" t="str">
            <v>nsa</v>
          </cell>
        </row>
        <row r="21">
          <cell r="E21" t="str">
            <v>Lista de Presença</v>
          </cell>
          <cell r="F21" t="str">
            <v>nsa</v>
          </cell>
          <cell r="H21" t="str">
            <v>x</v>
          </cell>
          <cell r="I21" t="str">
            <v>http://gestaourbana.prefeitura.sp.gov.br/wp-content/uploads/2016/03/Lista-de-Presen%C3%A7a-Sem-contato.pdf</v>
          </cell>
          <cell r="K21" t="str">
            <v>x</v>
          </cell>
          <cell r="L21" t="str">
            <v>http://gestaourbana.prefeitura.sp.gov.br/wp-content/uploads/2016/03/NESP_lista_presenca_2016_08_27-3.pdf</v>
          </cell>
          <cell r="M21" t="str">
            <v>-</v>
          </cell>
          <cell r="O21" t="str">
            <v>nsa</v>
          </cell>
        </row>
        <row r="22">
          <cell r="E22" t="str">
            <v>Ata</v>
          </cell>
          <cell r="F22" t="str">
            <v>nsa</v>
          </cell>
          <cell r="H22" t="str">
            <v>x</v>
          </cell>
          <cell r="I22" t="str">
            <v>http://gestaourbana.prefeitura.sp.gov.br/wp-content/uploads/2016/03/PIU_VL_ATA_Audiencia01_11_16_rev_GP.pdf</v>
          </cell>
          <cell r="K22" t="str">
            <v>x</v>
          </cell>
          <cell r="L22" t="str">
            <v>http://gestaourbana.prefeitura.sp.gov.br/wp-content/uploads/2016/03/NESP_ata_2016_08_27.pdf</v>
          </cell>
          <cell r="M22" t="str">
            <v>x</v>
          </cell>
          <cell r="N22" t="str">
            <v>http://gestaourbana.prefeitura.sp.gov.br/wp-content/uploads/2018/01/Minuta_ATA_PIU-ANHEMBI_10_01_2018.pdf</v>
          </cell>
          <cell r="O22" t="str">
            <v>nsa</v>
          </cell>
        </row>
        <row r="23">
          <cell r="E23" t="str">
            <v xml:space="preserve">Contribuições </v>
          </cell>
          <cell r="F23" t="str">
            <v>nsa</v>
          </cell>
          <cell r="H23" t="str">
            <v>-</v>
          </cell>
          <cell r="K23" t="str">
            <v>x</v>
          </cell>
          <cell r="L23" t="str">
            <v>http://gestaourbana.prefeitura.sp.gov.br/wp-content/uploads/2016/03/NESP_contribuicoes_2016_08_27.pdf</v>
          </cell>
          <cell r="M23" t="str">
            <v>-</v>
          </cell>
          <cell r="O23" t="str">
            <v>nsa</v>
          </cell>
        </row>
        <row r="25">
          <cell r="E25" t="str">
            <v>Proposta - Minuta</v>
          </cell>
          <cell r="K25" t="str">
            <v>-</v>
          </cell>
          <cell r="O25" t="str">
            <v>w</v>
          </cell>
        </row>
        <row r="28">
          <cell r="E28" t="str">
            <v xml:space="preserve">Divulgação da Consulta Publica </v>
          </cell>
          <cell r="K28" t="str">
            <v>nsa</v>
          </cell>
          <cell r="O28" t="str">
            <v>x</v>
          </cell>
          <cell r="P28" t="str">
            <v>http://gestaourbana.prefeitura.sp.gov.br/noticias/participe-da-consulta-publica-para-o-piu-pacaembu/</v>
          </cell>
        </row>
        <row r="29">
          <cell r="E29" t="str">
            <v>Texto da Consulta Pública</v>
          </cell>
          <cell r="K29" t="str">
            <v>nsa</v>
          </cell>
          <cell r="O29" t="str">
            <v>x</v>
          </cell>
          <cell r="P29" t="str">
            <v>http://minuta.gestaourbana.prefeitura.sp.gov.br/piu-pacaembu/#/consulta</v>
          </cell>
        </row>
        <row r="30">
          <cell r="E30" t="str">
            <v>Sistematização das contribuições</v>
          </cell>
          <cell r="K30" t="str">
            <v>nsa</v>
          </cell>
        </row>
        <row r="31">
          <cell r="E31" t="str">
            <v>Contribuições Consolidadas</v>
          </cell>
          <cell r="K31" t="str">
            <v>nsa</v>
          </cell>
        </row>
        <row r="33">
          <cell r="E33" t="str">
            <v>Divulgação da Audiência Pública</v>
          </cell>
          <cell r="K33" t="str">
            <v>x</v>
          </cell>
          <cell r="L33" t="str">
            <v>print DOSP</v>
          </cell>
        </row>
        <row r="34">
          <cell r="E34" t="str">
            <v>Apresentação</v>
          </cell>
          <cell r="K34" t="str">
            <v>x</v>
          </cell>
          <cell r="L34" t="str">
            <v>http://gestaourbana.prefeitura.sp.gov.br/wp-content/uploads/2016/03/PIU_NESP_Apresenta%C3%A7%C3%A3oAudiencia171216_SPURB.pdf</v>
          </cell>
        </row>
        <row r="35">
          <cell r="E35" t="str">
            <v>Lista de Presença</v>
          </cell>
          <cell r="K35" t="str">
            <v>-</v>
          </cell>
        </row>
        <row r="36">
          <cell r="E36" t="str">
            <v>Ata</v>
          </cell>
          <cell r="K36" t="str">
            <v>x</v>
          </cell>
          <cell r="L36" t="str">
            <v>http://gestaourbana.prefeitura.sp.gov.br/wp-content/uploads/2016/03/PIU_NESP_Ata_Audiencia171216.pdf</v>
          </cell>
        </row>
        <row r="37">
          <cell r="E37" t="str">
            <v>Contribuições</v>
          </cell>
          <cell r="K37" t="str">
            <v>-</v>
          </cell>
        </row>
        <row r="38">
          <cell r="E38" t="str">
            <v>Projeto Urbanístico Final</v>
          </cell>
          <cell r="K38" t="str">
            <v>x</v>
          </cell>
          <cell r="L38" t="str">
            <v>http://gestaourbana.prefeitura.sp.gov.br/wp-content/uploads/2016/03/PIU-NESP-Relat%C3%B3rio-Final_161215_reduzido.pdf</v>
          </cell>
        </row>
        <row r="39">
          <cell r="E39" t="str">
            <v>Decreto</v>
          </cell>
          <cell r="K39" t="str">
            <v>x</v>
          </cell>
          <cell r="L39" t="str">
            <v xml:space="preserve">http://gestaourbana.prefeitura.sp.gov.br/wp-content/uploads/2016/12/DECRETO-N%C2%BA-57569.pdf </v>
          </cell>
        </row>
        <row r="40">
          <cell r="E40" t="str">
            <v>Anexo Decreto</v>
          </cell>
          <cell r="K40" t="str">
            <v>anexo decreto (já esta no projeto urbanistico final)</v>
          </cell>
          <cell r="L40" t="str">
            <v>http://gestaourbana.prefeitura.sp.gov.br/wp-content/uploads/2016/12/mapa-e-quadros.pdf</v>
          </cell>
        </row>
      </sheetData>
      <sheetData sheetId="8" refreshError="1"/>
      <sheetData sheetId="9" refreshError="1"/>
      <sheetData sheetId="10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Menu inicial"/>
      <sheetName val="COMUNICACAO"/>
      <sheetName val="BD"/>
      <sheetName val="Cockpit"/>
      <sheetName val="Resumo"/>
      <sheetName val="De-Para classificatório"/>
      <sheetName val="Personal"/>
      <sheetName val="PIU_Monitoramento - Copia"/>
    </sheetNames>
    <definedNames>
      <definedName name="Menu_inicial"/>
    </definedNames>
    <sheetDataSet>
      <sheetData sheetId="0"/>
      <sheetData sheetId="1"/>
      <sheetData sheetId="2"/>
      <sheetData sheetId="3"/>
      <sheetData sheetId="4">
        <row r="3">
          <cell r="D3" t="str">
            <v>Status</v>
          </cell>
        </row>
        <row r="5">
          <cell r="D5" t="str">
            <v>Etapa</v>
          </cell>
        </row>
        <row r="6">
          <cell r="D6" t="str">
            <v>Subetapa</v>
          </cell>
        </row>
        <row r="7">
          <cell r="D7">
            <v>2</v>
          </cell>
        </row>
        <row r="8">
          <cell r="D8" t="str">
            <v>Etapa</v>
          </cell>
        </row>
        <row r="9">
          <cell r="D9" t="str">
            <v>Subetapa</v>
          </cell>
        </row>
        <row r="10">
          <cell r="D10">
            <v>5</v>
          </cell>
        </row>
        <row r="11">
          <cell r="D11" t="str">
            <v>Etapa</v>
          </cell>
        </row>
        <row r="12">
          <cell r="D12" t="str">
            <v>Subetapa</v>
          </cell>
        </row>
        <row r="13">
          <cell r="D13">
            <v>7</v>
          </cell>
        </row>
        <row r="14">
          <cell r="D14" t="str">
            <v>Etapa</v>
          </cell>
        </row>
        <row r="15">
          <cell r="D15" t="str">
            <v>Subetapa</v>
          </cell>
        </row>
        <row r="16">
          <cell r="D16">
            <v>7</v>
          </cell>
        </row>
        <row r="17">
          <cell r="D17" t="str">
            <v>Etapa</v>
          </cell>
        </row>
        <row r="18">
          <cell r="D18" t="str">
            <v>Subetapa</v>
          </cell>
        </row>
        <row r="19">
          <cell r="D19">
            <v>7</v>
          </cell>
        </row>
        <row r="20">
          <cell r="D20" t="str">
            <v>Etapa</v>
          </cell>
        </row>
        <row r="21">
          <cell r="D21" t="str">
            <v>Subetapa</v>
          </cell>
        </row>
        <row r="22">
          <cell r="D22">
            <v>4</v>
          </cell>
        </row>
        <row r="23">
          <cell r="D23" t="str">
            <v>Etapa</v>
          </cell>
        </row>
        <row r="24">
          <cell r="D24" t="str">
            <v>Subetapa</v>
          </cell>
        </row>
        <row r="25">
          <cell r="D25">
            <v>2</v>
          </cell>
        </row>
        <row r="26">
          <cell r="D26" t="str">
            <v>Etapa</v>
          </cell>
        </row>
        <row r="27">
          <cell r="D27" t="str">
            <v>Subetapa</v>
          </cell>
        </row>
        <row r="28">
          <cell r="D28">
            <v>5</v>
          </cell>
        </row>
        <row r="29">
          <cell r="D29" t="str">
            <v>Etapa</v>
          </cell>
        </row>
        <row r="30">
          <cell r="D30" t="str">
            <v>Subetapa</v>
          </cell>
        </row>
        <row r="31">
          <cell r="D31">
            <v>2</v>
          </cell>
        </row>
        <row r="32">
          <cell r="D32" t="str">
            <v>Etapa</v>
          </cell>
        </row>
        <row r="33">
          <cell r="D33" t="str">
            <v>Subetapa</v>
          </cell>
        </row>
        <row r="34">
          <cell r="D34">
            <v>2</v>
          </cell>
        </row>
        <row r="35">
          <cell r="D35" t="str">
            <v>Etapa</v>
          </cell>
        </row>
        <row r="36">
          <cell r="D36" t="str">
            <v>Subetapa</v>
          </cell>
        </row>
        <row r="37">
          <cell r="D37">
            <v>1</v>
          </cell>
        </row>
        <row r="38">
          <cell r="D38" t="str">
            <v>Etapa</v>
          </cell>
        </row>
        <row r="39">
          <cell r="D39" t="str">
            <v>Subetapa</v>
          </cell>
        </row>
        <row r="40">
          <cell r="D40">
            <v>1</v>
          </cell>
        </row>
        <row r="41">
          <cell r="D41" t="str">
            <v>Etapa</v>
          </cell>
        </row>
        <row r="42">
          <cell r="D42" t="str">
            <v>Subetapa</v>
          </cell>
        </row>
        <row r="43">
          <cell r="D43">
            <v>2</v>
          </cell>
        </row>
        <row r="44">
          <cell r="D44" t="str">
            <v>Etapa</v>
          </cell>
        </row>
        <row r="45">
          <cell r="D45" t="str">
            <v>Subetapa</v>
          </cell>
        </row>
        <row r="46">
          <cell r="D46">
            <v>1</v>
          </cell>
        </row>
        <row r="47">
          <cell r="D47" t="str">
            <v>Etapa</v>
          </cell>
        </row>
        <row r="48">
          <cell r="D48" t="str">
            <v>Subetapa</v>
          </cell>
        </row>
        <row r="49">
          <cell r="D49">
            <v>1</v>
          </cell>
        </row>
      </sheetData>
      <sheetData sheetId="5"/>
      <sheetData sheetId="6"/>
      <sheetData sheetId="7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prefeitura.sp.gov.br/cidade/secretarias/upload/desenvolvimento_urbano/sp_urbanismo/FARIA_LIMA/2018/GGOUCFL_2a_RE_convocacao_2018_05_22.pdf" TargetMode="External"/><Relationship Id="rId18" Type="http://schemas.openxmlformats.org/officeDocument/2006/relationships/hyperlink" Target="http://www.prefeitura.sp.gov.br/cidade/secretarias/upload/desenvolvimento_urbano/sp_urbanismo/FARIA_LIMA/2018/GGOUCFL_2a_RE_convocacao_2018_05_22.pdf" TargetMode="External"/><Relationship Id="rId26" Type="http://schemas.openxmlformats.org/officeDocument/2006/relationships/hyperlink" Target="..\01_Documenta&#231;&#227;o\04_PIU_NESP\1_Em%20proposicao%20dos%20elementos%20previos\Arquivos%20Consulta%20P&#250;blica%20Internet" TargetMode="External"/><Relationship Id="rId39" Type="http://schemas.openxmlformats.org/officeDocument/2006/relationships/hyperlink" Target="..\01_Documenta&#231;&#227;o\05_PIU_Arco_Jurubatuba\5_Discussao%20publica\Consulta%20P&#250;blica\Arquivos%20Consulta%20P&#250;blica%20Internet" TargetMode="External"/><Relationship Id="rId21" Type="http://schemas.openxmlformats.org/officeDocument/2006/relationships/hyperlink" Target="http://gestaourbana.prefeitura.sp.gov.br/noticias/prorrogado-o-prazo-da-consulta-publica-sobre-o-piu-vila-leopoldina/" TargetMode="External"/><Relationship Id="rId34" Type="http://schemas.openxmlformats.org/officeDocument/2006/relationships/hyperlink" Target="http://www.docidadesp.imprensaoficial.com.br/NavegaEdicao.aspx?ClipId=ETRTS3KLACRBIe2E0Q3GGCB7VOP" TargetMode="External"/><Relationship Id="rId42" Type="http://schemas.openxmlformats.org/officeDocument/2006/relationships/hyperlink" Target="..\01_Documenta&#231;&#227;o\08_PIU_Pacaembu\1_Em%20proposicao%20dos%20elementos%20previos\PAC1_20_Consulta_Texto.pdf" TargetMode="External"/><Relationship Id="rId47" Type="http://schemas.openxmlformats.org/officeDocument/2006/relationships/hyperlink" Target="..\01_Documenta&#231;&#227;o\08_PIU_Pacaembu\5_Discussao%20publica\Consulta%20P&#250;blica\PAC5_Consulta_Contribuicoes_8327792.pdf" TargetMode="External"/><Relationship Id="rId50" Type="http://schemas.openxmlformats.org/officeDocument/2006/relationships/hyperlink" Target="..\01_Documenta&#231;&#227;o\01_PIU_Rio_Branco\1_Em%20proposicao%20dos%20elementos%20previos\Arquivos%20Consulta%20P&#250;blica" TargetMode="External"/><Relationship Id="rId55" Type="http://schemas.openxmlformats.org/officeDocument/2006/relationships/hyperlink" Target="..\01_Documenta&#231;&#227;o\07_PL_Anhembi\1_Em%20proposicao%20dos%20elementos%20previos\ANH1_20_Consulta_Texto.png" TargetMode="External"/><Relationship Id="rId63" Type="http://schemas.openxmlformats.org/officeDocument/2006/relationships/hyperlink" Target="..\01_Documenta&#231;&#227;o\06_PIU_Terminais_Pilotos\1_Em%20proposicao%20dos%20elementos%20previos\Arquivos%20Consulta%20P&#250;blica%20Internet" TargetMode="External"/><Relationship Id="rId68" Type="http://schemas.openxmlformats.org/officeDocument/2006/relationships/hyperlink" Target="..\01_Documenta&#231;&#227;o\06_PIU_Terminais_Pilotos\1_Em%20proposicao%20dos%20elementos%20previos\Arquivos%20Consulta%20P&#250;blica%20Internet" TargetMode="External"/><Relationship Id="rId76" Type="http://schemas.openxmlformats.org/officeDocument/2006/relationships/hyperlink" Target="..\01_Documenta&#231;&#227;o\08_PIU_Pacaembu\2_Consulta%20publica%20inicial\PAC2_41_Consulta_Contribuicoes.pdf" TargetMode="External"/><Relationship Id="rId84" Type="http://schemas.openxmlformats.org/officeDocument/2006/relationships/hyperlink" Target="http://www.prefeitura.sp.gov.br/cidade/secretarias/desestatizacao/projetos/sp_turis/index.php" TargetMode="External"/><Relationship Id="rId89" Type="http://schemas.openxmlformats.org/officeDocument/2006/relationships/hyperlink" Target="..\01_Documenta&#231;&#227;o\04_PIU_NESP\7_Tramitacao%20Juridica\Projeto%20Urban&#237;stico%20Final" TargetMode="External"/><Relationship Id="rId7" Type="http://schemas.openxmlformats.org/officeDocument/2006/relationships/hyperlink" Target="..\01_Documenta&#231;&#227;o\02_PIU_Vila_Leopoldina\4_Elaboracao\Of&#237;cio%20Secretarias" TargetMode="External"/><Relationship Id="rId71" Type="http://schemas.openxmlformats.org/officeDocument/2006/relationships/hyperlink" Target="http://gestaourbana.prefeitura.sp.gov.br/noticias/contribua-com-os-pius-dos-terminais-de-onibus-capelinha-campo-limpo-e-princesa-isabel/" TargetMode="External"/><Relationship Id="rId92" Type="http://schemas.openxmlformats.org/officeDocument/2006/relationships/printerSettings" Target="../printerSettings/printerSettings1.bin"/><Relationship Id="rId2" Type="http://schemas.openxmlformats.org/officeDocument/2006/relationships/hyperlink" Target="..\01_Documenta&#231;&#227;o\02_PIU_Vila_Leopoldina\1_Em%20proposicao%20dos%20elementos%20previos\VL1_12_MIP.pdf" TargetMode="External"/><Relationship Id="rId16" Type="http://schemas.openxmlformats.org/officeDocument/2006/relationships/hyperlink" Target="../01_Documenta&#231;&#227;o/09_PIU_Vila_Olimpia/1_Em%20proposicao%20dos%20elementos%20previos/Parecer" TargetMode="External"/><Relationship Id="rId29" Type="http://schemas.openxmlformats.org/officeDocument/2006/relationships/hyperlink" Target="..\01_Documenta&#231;&#227;o\04_PIU_NESP\2_Consulta%20publica%20inicial\Audiencia%20Publica\Contribuicoes" TargetMode="External"/><Relationship Id="rId11" Type="http://schemas.openxmlformats.org/officeDocument/2006/relationships/hyperlink" Target="../01_Documenta&#231;&#227;o/02_PIU_Vila_Leopoldina/5_Discussao%20publica/Consulta%20P&#250;blica%20Internet/Arquivos%20Consulta%20P&#250;blica%20Internet" TargetMode="External"/><Relationship Id="rId24" Type="http://schemas.openxmlformats.org/officeDocument/2006/relationships/hyperlink" Target="..\01_Documenta&#231;&#227;o\02_PIU_Vila_Leopoldina\4_Elaboracao\Documenta&#231;&#227;o%20Desenvolvimento%20Inicial" TargetMode="External"/><Relationship Id="rId32" Type="http://schemas.openxmlformats.org/officeDocument/2006/relationships/hyperlink" Target="../01_Documenta&#231;&#227;o/04_PIU_NESP/5_Discussao%20publica/5_Audiencia%20Publica/NE5_92_Audiencia_Apresentacao.pdf" TargetMode="External"/><Relationship Id="rId37" Type="http://schemas.openxmlformats.org/officeDocument/2006/relationships/hyperlink" Target="..\01_Documenta&#231;&#227;o\05_PIU_Arco_Jurubatuba\2_Consulta%20publica%20inicial\Consulta%20P&#250;blica\Contribuicoes" TargetMode="External"/><Relationship Id="rId40" Type="http://schemas.openxmlformats.org/officeDocument/2006/relationships/hyperlink" Target="http://gestaourbana.prefeitura.sp.gov.br/noticias/prefeitura-abre-consulta-publica-para-o-pl-do-projeto-de-intervencao-urbana-arco-jurubatuba-piu-acj/" TargetMode="External"/><Relationship Id="rId45" Type="http://schemas.openxmlformats.org/officeDocument/2006/relationships/hyperlink" Target="..\01_Documenta&#231;&#227;o\08_PIU_Pacaembu\6_Consolidacao\PAC6_Decreto_SPURB-DDE.pdf" TargetMode="External"/><Relationship Id="rId53" Type="http://schemas.openxmlformats.org/officeDocument/2006/relationships/hyperlink" Target="../01_Documenta&#231;&#227;o/05_PIU_Arco_Jurubatuba/5_Discussao%20publica/Audi&#234;ncia%20P&#250;blica/Registro%20Apresentacao" TargetMode="External"/><Relationship Id="rId58" Type="http://schemas.openxmlformats.org/officeDocument/2006/relationships/hyperlink" Target="..\01_Documenta&#231;&#227;o\06_PIU_Terminais_Pilotos\1_Em%20proposicao%20dos%20elementos%20previos\Arquivos%20Consulta%20P&#250;blica%20Internet" TargetMode="External"/><Relationship Id="rId66" Type="http://schemas.openxmlformats.org/officeDocument/2006/relationships/hyperlink" Target="http://gestaourbana.prefeitura.sp.gov.br/noticias/contribua-com-os-pius-dos-terminais-de-onibus-capelinha-campo-limpo-e-princesa-isabel/" TargetMode="External"/><Relationship Id="rId74" Type="http://schemas.openxmlformats.org/officeDocument/2006/relationships/hyperlink" Target="..\01_Documenta&#231;&#227;o\06_PIU_Terminais_Pilotos\2_Consulta%20publica%20inicial\Contribuicoes" TargetMode="External"/><Relationship Id="rId79" Type="http://schemas.openxmlformats.org/officeDocument/2006/relationships/hyperlink" Target="..\01_Documenta&#231;&#227;o\02_PIU_Vila_Leopoldina\5_Discussao%20publica\Registro%20Apresentacao%20Instancias\VL5_73_CMPU_Convoca&#231;&#227;o.pdf" TargetMode="External"/><Relationship Id="rId87" Type="http://schemas.openxmlformats.org/officeDocument/2006/relationships/hyperlink" Target="http://www.prefeitura.sp.gov.br/cidade/secretarias/desestatizacao/projetos/terminais_de_onibus_urbano/index.php" TargetMode="External"/><Relationship Id="rId5" Type="http://schemas.openxmlformats.org/officeDocument/2006/relationships/hyperlink" Target="..\01_Documenta&#231;&#227;o\02_PIU_Vila_Leopoldina\2_Consulta%20publica%20inicial\Audi&#234;ncia%20P&#250;blica\Registro%20Contribuicoes" TargetMode="External"/><Relationship Id="rId61" Type="http://schemas.openxmlformats.org/officeDocument/2006/relationships/hyperlink" Target="http://gestaourbana.prefeitura.sp.gov.br/noticias/contribua-com-os-pius-dos-terminais-de-onibus-capelinha-campo-limpo-e-princesa-isabel/" TargetMode="External"/><Relationship Id="rId82" Type="http://schemas.openxmlformats.org/officeDocument/2006/relationships/hyperlink" Target="http://gestaourbana.prefeitura.sp.gov.br/noticias/participe-da-consulta-publica-para-o-piu-anhembi/" TargetMode="External"/><Relationship Id="rId90" Type="http://schemas.openxmlformats.org/officeDocument/2006/relationships/hyperlink" Target="..\01_Documenta&#231;&#227;o\08_PIU_Pacaembu\6_Consolidacao\PAC6_Parecer_ConsolidacaoMinuta.pdf" TargetMode="External"/><Relationship Id="rId95" Type="http://schemas.openxmlformats.org/officeDocument/2006/relationships/comments" Target="../comments1.xml"/><Relationship Id="rId19" Type="http://schemas.openxmlformats.org/officeDocument/2006/relationships/hyperlink" Target="http://www.prefeitura.sp.gov.br/cidade/secretarias/upload/urbanismo/GGOUCFL_2a_RE_apresentacao_2018_05_22.pdf" TargetMode="External"/><Relationship Id="rId14" Type="http://schemas.openxmlformats.org/officeDocument/2006/relationships/hyperlink" Target="http://www.prefeitura.sp.gov.br/cidade/secretarias/upload/urbanismo/GGOUCFL_2a_RE_apresentacao_2018_05_22.pdf" TargetMode="External"/><Relationship Id="rId22" Type="http://schemas.openxmlformats.org/officeDocument/2006/relationships/hyperlink" Target="..\01_Documenta&#231;&#227;o\02_PIU_Vila_Leopoldina\2_Consulta%20publica%20inicial\VL2_Parecer_DEURB.pdf" TargetMode="External"/><Relationship Id="rId27" Type="http://schemas.openxmlformats.org/officeDocument/2006/relationships/hyperlink" Target="..\01_Documenta&#231;&#227;o\04_PIU_NESP\2_Consulta%20publica%20inicial\Audiencia%20Publica\NE2_34_Audiencia_Noticia.pdf" TargetMode="External"/><Relationship Id="rId30" Type="http://schemas.openxmlformats.org/officeDocument/2006/relationships/hyperlink" Target="..\01_Documenta&#231;&#227;o\04_PIU_NESP\2_Consulta%20publica%20inicial\Consulta%20P&#250;blica\NE2_34_Consulta_Noticia.pdf" TargetMode="External"/><Relationship Id="rId35" Type="http://schemas.openxmlformats.org/officeDocument/2006/relationships/hyperlink" Target="..\01_Documenta&#231;&#227;o\05_PIU_Arco_Jurubatuba\1_Em%20proposicao%20dos%20elementos%20previos\Arquivos%20Consulta%20P&#250;blica" TargetMode="External"/><Relationship Id="rId43" Type="http://schemas.openxmlformats.org/officeDocument/2006/relationships/hyperlink" Target="..\01_Documenta&#231;&#227;o\08_PIU_Pacaembu\2_Consulta%20publica%20inicial\PAC2_41_Consulta_Contribuicoes.pdf" TargetMode="External"/><Relationship Id="rId48" Type="http://schemas.openxmlformats.org/officeDocument/2006/relationships/hyperlink" Target="..\01_Documenta&#231;&#227;o\08_PIU_Pacaembu\3_Avaliacao%20SMUL\Parecer" TargetMode="External"/><Relationship Id="rId56" Type="http://schemas.openxmlformats.org/officeDocument/2006/relationships/hyperlink" Target="../01_Documenta&#231;&#227;o/09_PIU_Vila_Olimpia/1_Em%20proposicao%20dos%20elementos%20previos/Arquivos%20Consulta%20Publica" TargetMode="External"/><Relationship Id="rId64" Type="http://schemas.openxmlformats.org/officeDocument/2006/relationships/hyperlink" Target="http://gestaourbana.prefeitura.sp.gov.br/noticias/prefeitura-divulga-consultas-publicas-sobre-os-pius-dos-terminais-de-onibus-capelinha-campo-limpo-e-princesa-isabel/" TargetMode="External"/><Relationship Id="rId69" Type="http://schemas.openxmlformats.org/officeDocument/2006/relationships/hyperlink" Target="http://gestaourbana.prefeitura.sp.gov.br/noticias/prefeitura-divulga-consultas-publicas-sobre-os-pius-dos-terminais-de-onibus-capelinha-campo-limpo-e-princesa-isabel/" TargetMode="External"/><Relationship Id="rId77" Type="http://schemas.openxmlformats.org/officeDocument/2006/relationships/hyperlink" Target="http://gestaourbana.prefeitura.sp.gov.br/wp-content/uploads/2018/04/PIU_LEOPOLDINA_ata_audiencia_2018_05_22_final.pdf" TargetMode="External"/><Relationship Id="rId8" Type="http://schemas.openxmlformats.org/officeDocument/2006/relationships/hyperlink" Target="..\01_Documenta&#231;&#227;o\02_PIU_Vila_Leopoldina\5_Discussao%20publica\VL5_68_CronogramaParticipacao.xlsx" TargetMode="External"/><Relationship Id="rId51" Type="http://schemas.openxmlformats.org/officeDocument/2006/relationships/hyperlink" Target="http://gestaourbana.prefeitura.sp.gov.br/noticias/prefeitura-de-sao-paulo-abre-consulta-publica-sobre-o-projeto-de-intervencao-urbana-piu-rio-branco/" TargetMode="External"/><Relationship Id="rId72" Type="http://schemas.openxmlformats.org/officeDocument/2006/relationships/hyperlink" Target="../01_Documenta&#231;&#227;o/06_PIU_Terminais_Pilotos/5_Discussao%20publica/Consulta%20P&#250;blica/Arquivos%20Consulta%20P&#250;blica%20Internet" TargetMode="External"/><Relationship Id="rId80" Type="http://schemas.openxmlformats.org/officeDocument/2006/relationships/hyperlink" Target="http://gestaourbana.prefeitura.sp.gov.br/projeto-de-intervencao-urbana-vila-leopoldina-villa-lobos/" TargetMode="External"/><Relationship Id="rId85" Type="http://schemas.openxmlformats.org/officeDocument/2006/relationships/hyperlink" Target="http://www.prefeitura.sp.gov.br/cidade/secretarias/desestatizacao/projetos/terminais_de_onibus_urbano/index.php" TargetMode="External"/><Relationship Id="rId93" Type="http://schemas.openxmlformats.org/officeDocument/2006/relationships/drawing" Target="../drawings/drawing1.xml"/><Relationship Id="rId3" Type="http://schemas.openxmlformats.org/officeDocument/2006/relationships/hyperlink" Target="..\01_Documenta&#231;&#227;o\02_PIU_Vila_Leopoldina\1_Em%20proposicao%20dos%20elementos%20previos\Arquivos%20Consulta%20P&#250;blica%20Internet" TargetMode="External"/><Relationship Id="rId12" Type="http://schemas.openxmlformats.org/officeDocument/2006/relationships/hyperlink" Target="http://www.docidadesp.imprensaoficial.com.br/NavegaEdicao.aspx?ClipId=5FPA462MAH978eBHD7Q9V4VECSS" TargetMode="External"/><Relationship Id="rId17" Type="http://schemas.openxmlformats.org/officeDocument/2006/relationships/hyperlink" Target="http://gestaourbana.prefeitura.sp.gov.br/estruturacao-territorial/piu/projeto-de-intervencao-urbana-nacoes-unidas/" TargetMode="External"/><Relationship Id="rId25" Type="http://schemas.openxmlformats.org/officeDocument/2006/relationships/hyperlink" Target="..\01_Documenta&#231;&#227;o\04_PIU_NESP\1_Em%20proposicao%20dos%20elementos%20previos\NE1_12_MIP.pdf" TargetMode="External"/><Relationship Id="rId33" Type="http://schemas.openxmlformats.org/officeDocument/2006/relationships/hyperlink" Target="../01_Documenta&#231;&#227;o/04_PIU_NESP/5_Discussao%20publica/5_Audiencia%20Publica/NE5_93_Audiencia_Ata.pdf" TargetMode="External"/><Relationship Id="rId38" Type="http://schemas.openxmlformats.org/officeDocument/2006/relationships/hyperlink" Target="../01_Documenta&#231;&#227;o/05_PIU_Arco_Jurubatuba/7_Tramitacao%20Juridica/Registro%20de%20Envio%20Normativo" TargetMode="External"/><Relationship Id="rId46" Type="http://schemas.openxmlformats.org/officeDocument/2006/relationships/hyperlink" Target="..\01_Documenta&#231;&#227;o\08_PIU_Pacaembu\7_Tramitacao%20Juridica\DOC-Decreto_Piu-Pacaembu.pdf" TargetMode="External"/><Relationship Id="rId59" Type="http://schemas.openxmlformats.org/officeDocument/2006/relationships/hyperlink" Target="http://gestaourbana.prefeitura.sp.gov.br/noticias/prefeitura-divulga-consultas-publicas-sobre-os-pius-dos-terminais-de-onibus-capelinha-campo-limpo-e-princesa-isabel/" TargetMode="External"/><Relationship Id="rId67" Type="http://schemas.openxmlformats.org/officeDocument/2006/relationships/hyperlink" Target="../01_Documenta&#231;&#227;o/06_PIU_Terminais_Pilotos/5_Discussao%20publica/Consulta%20P&#250;blica/Arquivos%20Consulta%20P&#250;blica%20Internet" TargetMode="External"/><Relationship Id="rId20" Type="http://schemas.openxmlformats.org/officeDocument/2006/relationships/hyperlink" Target="..\01_Documenta&#231;&#227;o\02_PIU_Vila_Leopoldina\1_Em%20proposicao%20dos%20elementos%20previos\Parecer" TargetMode="External"/><Relationship Id="rId41" Type="http://schemas.openxmlformats.org/officeDocument/2006/relationships/hyperlink" Target="..\01_Documenta&#231;&#227;o\08_PIU_Pacaembu\1_Em%20proposicao%20dos%20elementos%20previos\PAC1_Oficio.pdf" TargetMode="External"/><Relationship Id="rId54" Type="http://schemas.openxmlformats.org/officeDocument/2006/relationships/hyperlink" Target="..\01_Documenta&#231;&#227;o\05_PIU_Arco_Jurubatuba\5_Discussao%20publica\Audi&#234;ncia%20P&#250;blica\Registro%20Contribuicoes" TargetMode="External"/><Relationship Id="rId62" Type="http://schemas.openxmlformats.org/officeDocument/2006/relationships/hyperlink" Target="..\01_Documenta&#231;&#227;o\06_PIU_Terminais_Pilotos\5_Discussao%20publica\Consulta%20P&#250;blica\Arquivos%20Consulta%20P&#250;blica%20Internet" TargetMode="External"/><Relationship Id="rId70" Type="http://schemas.openxmlformats.org/officeDocument/2006/relationships/hyperlink" Target="..\01_Documenta&#231;&#227;o\06_PIU_Terminais_Pilotos\2_Consulta%20publica%20inicial\Contribuicoes" TargetMode="External"/><Relationship Id="rId75" Type="http://schemas.openxmlformats.org/officeDocument/2006/relationships/hyperlink" Target="..\01_Documenta&#231;&#227;o\06_PIU_Terminais_Pilotos\2_Consulta%20publica%20inicial\Contribuicoes" TargetMode="External"/><Relationship Id="rId83" Type="http://schemas.openxmlformats.org/officeDocument/2006/relationships/hyperlink" Target="http://www.prefeitura.sp.gov.br/cidade/secretarias/desestatizacao/projetos/pacaembu/" TargetMode="External"/><Relationship Id="rId88" Type="http://schemas.openxmlformats.org/officeDocument/2006/relationships/hyperlink" Target="..\01_Documenta&#231;&#227;o\08_PIU_Pacaembu\7_Tramitacao%20Juridica\PAC7_Decreto.pdf" TargetMode="External"/><Relationship Id="rId91" Type="http://schemas.openxmlformats.org/officeDocument/2006/relationships/hyperlink" Target="..\01_Documenta&#231;&#227;o\09_PIU_Vila_Olimpia\1_Em%20proposicao%20dos%20elementos%20previos\VO1_12_MIP.pdf" TargetMode="External"/><Relationship Id="rId1" Type="http://schemas.openxmlformats.org/officeDocument/2006/relationships/hyperlink" Target="https://sei.prefeitura.sp.gov.br/sei/controlador.php?acao=procedimento_trabalhar&amp;acao_origem=procedimento_visualizar&amp;id_procedimento=8644111&amp;infra_sistema=100000100&amp;infra_unidade_atual=110004910&amp;infra_hash=5351fb765db5588723efa96428a92f8342186b42438a5e7b8e5840deb1c6d8e6" TargetMode="External"/><Relationship Id="rId6" Type="http://schemas.openxmlformats.org/officeDocument/2006/relationships/hyperlink" Target="..\01_Documenta&#231;&#227;o\02_PIU_Vila_Leopoldina\2_Consulta%20publica%20inicial\Consulta%20P&#250;blica%20Internet\VL2_41_Consulta_Contribuicoes.pdf" TargetMode="External"/><Relationship Id="rId15" Type="http://schemas.openxmlformats.org/officeDocument/2006/relationships/hyperlink" Target="http://gestaourbana.prefeitura.sp.gov.br/noticias/participe-da-consulta-publica-para-o-piu-vila-olimpia/" TargetMode="External"/><Relationship Id="rId23" Type="http://schemas.openxmlformats.org/officeDocument/2006/relationships/hyperlink" Target="..\01_Documenta&#231;&#227;o\02_PIU_Vila_Leopoldina\3_Avaliacao%20SMUL\Parecer" TargetMode="External"/><Relationship Id="rId28" Type="http://schemas.openxmlformats.org/officeDocument/2006/relationships/hyperlink" Target="..\01_Documenta&#231;&#227;o\04_PIU_NESP\2_Consulta%20publica%20inicial\Audiencia%20Publica\NE2_41_Audiencia_Apresentacao.pdf" TargetMode="External"/><Relationship Id="rId36" Type="http://schemas.openxmlformats.org/officeDocument/2006/relationships/hyperlink" Target="http://gestaourbana.prefeitura.sp.gov.br/noticias/prefeitura-abre-consulta-publica-sobre-o-projeto-de-intervencao-urbana-arco-jurubatuba-piu-acj/" TargetMode="External"/><Relationship Id="rId49" Type="http://schemas.openxmlformats.org/officeDocument/2006/relationships/hyperlink" Target="http://gestaourbana.prefeitura.sp.gov.br/noticias/participe-da-consulta-publica-para-o-piu-pacaembu/" TargetMode="External"/><Relationship Id="rId57" Type="http://schemas.openxmlformats.org/officeDocument/2006/relationships/hyperlink" Target="../01_Documenta&#231;&#227;o/010_PIU_Nacoes_Unidas/1_Em%20proposicao%20dos%20elementos%20previos/Arquivos%20Consulta%20Publica" TargetMode="External"/><Relationship Id="rId10" Type="http://schemas.openxmlformats.org/officeDocument/2006/relationships/hyperlink" Target="http://gestaourbana.prefeitura.sp.gov.br/noticias/prefeitura-lanca-consulta-publica-para-o-piu-vila-leopoldina-villa-lobos/" TargetMode="External"/><Relationship Id="rId31" Type="http://schemas.openxmlformats.org/officeDocument/2006/relationships/hyperlink" Target="..\01_Documenta&#231;&#227;o\04_PIU_NESP\2_Consulta%20publica%20inicial\Consulta%20P&#250;blica\NE2_41_Contribuicoes.pdf" TargetMode="External"/><Relationship Id="rId44" Type="http://schemas.openxmlformats.org/officeDocument/2006/relationships/hyperlink" Target="..\01_Documenta&#231;&#227;o\08_PIU_Pacaembu\1_Em%20proposicao%20dos%20elementos%20previos\Parecer" TargetMode="External"/><Relationship Id="rId52" Type="http://schemas.openxmlformats.org/officeDocument/2006/relationships/hyperlink" Target="..\01_Documenta&#231;&#227;o\01_PIU_Rio_Branco\2_Consulta%20publica%20inicial\RB_2_41_Consulta_Contribuicoes.pdf" TargetMode="External"/><Relationship Id="rId60" Type="http://schemas.openxmlformats.org/officeDocument/2006/relationships/hyperlink" Target="..\01_Documenta&#231;&#227;o\06_PIU_Terminais_Pilotos\2_Consulta%20publica%20inicial\Contribuicoes" TargetMode="External"/><Relationship Id="rId65" Type="http://schemas.openxmlformats.org/officeDocument/2006/relationships/hyperlink" Target="..\01_Documenta&#231;&#227;o\06_PIU_Terminais_Pilotos\2_Consulta%20publica%20inicial\Contribuicoes" TargetMode="External"/><Relationship Id="rId73" Type="http://schemas.openxmlformats.org/officeDocument/2006/relationships/hyperlink" Target="..\01_Documenta&#231;&#227;o\06_PIU_Terminais_Pilotos\2_Consulta%20publica%20inicial\Contribuicoes" TargetMode="External"/><Relationship Id="rId78" Type="http://schemas.openxmlformats.org/officeDocument/2006/relationships/hyperlink" Target="..\01_Documenta&#231;&#227;o\02_PIU_Vila_Leopoldina\5_Discussao%20publica\Audiencia\01_PIU_VLVL_AUDI&#202;NCIA%2022-05-2018.pptx" TargetMode="External"/><Relationship Id="rId81" Type="http://schemas.openxmlformats.org/officeDocument/2006/relationships/hyperlink" Target="..\01_Documenta&#231;&#227;o\08_PIU_Pacaembu\5_Discussao%20publica\Consulta%20P&#250;blica" TargetMode="External"/><Relationship Id="rId86" Type="http://schemas.openxmlformats.org/officeDocument/2006/relationships/hyperlink" Target="http://www.prefeitura.sp.gov.br/cidade/secretarias/desestatizacao/projetos/terminais_de_onibus_urbano/index.php" TargetMode="External"/><Relationship Id="rId94" Type="http://schemas.openxmlformats.org/officeDocument/2006/relationships/vmlDrawing" Target="../drawings/vmlDrawing1.vml"/><Relationship Id="rId4" Type="http://schemas.openxmlformats.org/officeDocument/2006/relationships/hyperlink" Target="..\01_Documenta&#231;&#227;o\02_PIU_Vila_Leopoldina\2_Consulta%20publica%20inicial\Audi&#234;ncia%20P&#250;blica\Apresenta&#231;&#227;o" TargetMode="External"/><Relationship Id="rId9" Type="http://schemas.openxmlformats.org/officeDocument/2006/relationships/hyperlink" Target="..\01_Documenta&#231;&#227;o\02_PIU_Vila_Leopoldina\5_Discussao%20publica\Registro%20Apresentacao%20Instancias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17" Type="http://schemas.openxmlformats.org/officeDocument/2006/relationships/hyperlink" Target="http://minuta.gestaourbana.prefeitura.sp.gov.br/piu-act/wp-content/uploads/2016/10/quadros/Quadro_4.pdf" TargetMode="External"/><Relationship Id="rId21" Type="http://schemas.openxmlformats.org/officeDocument/2006/relationships/hyperlink" Target="http://gestaourbana.prefeitura.sp.gov.br/wp-content/uploads/2016/03/NESP_ata_2016_08_27.pdf" TargetMode="External"/><Relationship Id="rId42" Type="http://schemas.openxmlformats.org/officeDocument/2006/relationships/hyperlink" Target="http://gestaourbana.prefeitura.sp.gov.br/wp-content/uploads/2018/03/PIU_ACJU_Contribuicoes_Audiencia_2018_02_24.pdf" TargetMode="External"/><Relationship Id="rId47" Type="http://schemas.openxmlformats.org/officeDocument/2006/relationships/hyperlink" Target="http://gestaourbana.prefeitura.sp.gov.br/noticias/prefeitura-abre-consulta-publica-do-projeto-de-lei-para-o-piu-anhembi/" TargetMode="External"/><Relationship Id="rId63" Type="http://schemas.openxmlformats.org/officeDocument/2006/relationships/hyperlink" Target="http://gestaourbana.prefeitura.sp.gov.br/wp-content/uploads/2014/08/ACT_Ata_Audiencia-Publica_2016-11-22.pdf" TargetMode="External"/><Relationship Id="rId68" Type="http://schemas.openxmlformats.org/officeDocument/2006/relationships/hyperlink" Target="http://gestaourbana.prefeitura.sp.gov.br/wp-content/uploads/2016/03/Contribui%C3%A7%C3%B5es-PIU-ACT.pdf" TargetMode="External"/><Relationship Id="rId84" Type="http://schemas.openxmlformats.org/officeDocument/2006/relationships/hyperlink" Target="http://minuta.gestaourbana.prefeitura.sp.gov.br/pl-arco-jurubatuba/static/pdf/ACJ_Quadro_1D.pdf" TargetMode="External"/><Relationship Id="rId89" Type="http://schemas.openxmlformats.org/officeDocument/2006/relationships/hyperlink" Target="http://gestaourbana.prefeitura.sp.gov.br/wp-content/uploads/2016/03/PIU-terminais-municipais_consultas-publicas_2017-08.pdf" TargetMode="External"/><Relationship Id="rId112" Type="http://schemas.openxmlformats.org/officeDocument/2006/relationships/hyperlink" Target="http://minuta.gestaourbana.prefeitura.sp.gov.br/piu-act/wp-content/uploads/2016/10/quadros/Quadro_1D.pdf" TargetMode="External"/><Relationship Id="rId133" Type="http://schemas.openxmlformats.org/officeDocument/2006/relationships/hyperlink" Target="https://www.youtube.com/watch?v=xCpVr4AxAsY" TargetMode="External"/><Relationship Id="rId138" Type="http://schemas.openxmlformats.org/officeDocument/2006/relationships/hyperlink" Target="http://minuta.gestaourbana.prefeitura.sp.gov.br/piu-anhembi-1/static/pdf/2-Analise-Ambiental.pdf" TargetMode="External"/><Relationship Id="rId154" Type="http://schemas.openxmlformats.org/officeDocument/2006/relationships/hyperlink" Target="http://www.prefeitura.sp.gov.br/cidade/secretarias/upload/desenvolvimento_urbano/sp_urbanismo/FARIA_LIMA/2018/GGOUCFL_2a_RE_convocacao_2018_05_22.pdf" TargetMode="External"/><Relationship Id="rId159" Type="http://schemas.openxmlformats.org/officeDocument/2006/relationships/hyperlink" Target="http://minuta.gestaourbana.prefeitura.sp.gov.br/decreto-piu-nesp/wp-content/uploads/2016/11/PIU_NESP_Decreto_Quadro1B.pdf" TargetMode="External"/><Relationship Id="rId175" Type="http://schemas.openxmlformats.org/officeDocument/2006/relationships/hyperlink" Target="http://gestaourbana.prefeitura.sp.gov.br/wp-content/uploads/piu-monitoramento/VL2_Parecer_DEURB.pdf" TargetMode="External"/><Relationship Id="rId170" Type="http://schemas.openxmlformats.org/officeDocument/2006/relationships/hyperlink" Target="http://gestaourbana.prefeitura.sp.gov.br/wp-content/uploads/piu-monitoramento/VL1_Parecer_DEURB.pdf" TargetMode="External"/><Relationship Id="rId191" Type="http://schemas.openxmlformats.org/officeDocument/2006/relationships/hyperlink" Target="http://gestaourbana.prefeitura.sp.gov.br/wp-content/uploads/piu-monitoramento/PAC6_Decreto_SPURB-DDE.pdf" TargetMode="External"/><Relationship Id="rId196" Type="http://schemas.openxmlformats.org/officeDocument/2006/relationships/vmlDrawing" Target="../drawings/vmlDrawing2.vml"/><Relationship Id="rId16" Type="http://schemas.openxmlformats.org/officeDocument/2006/relationships/hyperlink" Target="http://gestaourbana.prefeitura.sp.gov.br/wp-content/uploads/2016/03/PIU_NESP_REQUERIMENTO-1.pdf" TargetMode="External"/><Relationship Id="rId107" Type="http://schemas.openxmlformats.org/officeDocument/2006/relationships/hyperlink" Target="http://www.prefeitura.sp.gov.br/cidade/secretarias/upload/desenvolvimento_urbano/arquivos/arco-tiete/smduspurb_seminario_arcotieteab_20130411.pdf" TargetMode="External"/><Relationship Id="rId11" Type="http://schemas.openxmlformats.org/officeDocument/2006/relationships/hyperlink" Target="http://gestaourbana.prefeitura.sp.gov.br/wp-content/uploads/2016/03/PIU-Leopoldina.pdf" TargetMode="External"/><Relationship Id="rId32" Type="http://schemas.openxmlformats.org/officeDocument/2006/relationships/hyperlink" Target="http://gestaourbana.prefeitura.sp.gov.br/noticias/prefeitura-abre-consulta-publica-sobre-o-projeto-de-intervencao-urbana-arco-jurubatuba-piu-acj/" TargetMode="External"/><Relationship Id="rId37" Type="http://schemas.openxmlformats.org/officeDocument/2006/relationships/hyperlink" Target="http://gestaourbana.prefeitura.sp.gov.br/noticias/prefeitura-abre-consulta-publica-para-o-pl-do-projeto-de-intervencao-urbana-arco-jurubatuba-piu-acj/" TargetMode="External"/><Relationship Id="rId53" Type="http://schemas.openxmlformats.org/officeDocument/2006/relationships/hyperlink" Target="http://minuta.gestaourbana.prefeitura.sp.gov.br/piu-vila-olimpia/wp-content/uploads/2018/02/PIU_VO_Consulta_Diagnostico.pdf" TargetMode="External"/><Relationship Id="rId58" Type="http://schemas.openxmlformats.org/officeDocument/2006/relationships/hyperlink" Target="http://gestaourbana.prefeitura.sp.gov.br/wp-content/uploads/2016/03/PIU-NacoesUnidas_anexo1.pdf" TargetMode="External"/><Relationship Id="rId74" Type="http://schemas.openxmlformats.org/officeDocument/2006/relationships/hyperlink" Target="http://minuta.gestaourbana.prefeitura.sp.gov.br/pl-arco-jurubatuba/static/pdf/2_PERIMETROS_DE_ADESAO_E_PERIMETRO_EXPANDIDO.pdf" TargetMode="External"/><Relationship Id="rId79" Type="http://schemas.openxmlformats.org/officeDocument/2006/relationships/hyperlink" Target="http://minuta.gestaourbana.prefeitura.sp.gov.br/pl-arco-jurubatuba/static/pdf/7_PLANO_MELHORAMENTOS_VIARIOS.pdf" TargetMode="External"/><Relationship Id="rId102" Type="http://schemas.openxmlformats.org/officeDocument/2006/relationships/hyperlink" Target="http://www.prefeitura.sp.gov.br/cidade/secretarias/upload/desenvolvimento_urbano/arquivos/arco-tiete/casapaulista_seminario_arcotiete_20130409.pdf" TargetMode="External"/><Relationship Id="rId123" Type="http://schemas.openxmlformats.org/officeDocument/2006/relationships/hyperlink" Target="http://minuta.gestaourbana.prefeitura.sp.gov.br/piu-act/wp-content/uploads/2016/10/mapas/ACT_99_6U_007_V00.pdf" TargetMode="External"/><Relationship Id="rId128" Type="http://schemas.openxmlformats.org/officeDocument/2006/relationships/hyperlink" Target="http://minuta.gestaourbana.prefeitura.sp.gov.br/piu-pacaembu/static/xls/piu-pacaembu_consulta_respostas_2018-02-08.zip" TargetMode="External"/><Relationship Id="rId144" Type="http://schemas.openxmlformats.org/officeDocument/2006/relationships/hyperlink" Target="http://gestaourbana.prefeitura.sp.gov.br/wp-content/uploads/2016/03/PIU-terminais-municipais_consultas-publicas_2017-08.pdf" TargetMode="External"/><Relationship Id="rId149" Type="http://schemas.openxmlformats.org/officeDocument/2006/relationships/hyperlink" Target="http://gestaourbana.prefeitura.sp.gov.br/wp-content/uploads/2018/05/ACJ_contribuicoes_aud_campo-limpo-mboi-mirim.pdf" TargetMode="External"/><Relationship Id="rId5" Type="http://schemas.openxmlformats.org/officeDocument/2006/relationships/hyperlink" Target="http://gestaourbana.prefeitura.sp.gov.br/wp-content/uploads/2016/03/Contribui%C3%A7%C3%B5es.pdf" TargetMode="External"/><Relationship Id="rId90" Type="http://schemas.openxmlformats.org/officeDocument/2006/relationships/hyperlink" Target="http://minuta.gestaourbana.prefeitura.sp.gov.br/piu-terminais/" TargetMode="External"/><Relationship Id="rId95" Type="http://schemas.openxmlformats.org/officeDocument/2006/relationships/hyperlink" Target="http://www.prefeitura.sp.gov.br/cidade/secretarias/upload/desenvolvimento_urbano/arquivos/arco-tiete/SMT-Seminario-ArcoTiete-diretrizes-20130404.pdf" TargetMode="External"/><Relationship Id="rId160" Type="http://schemas.openxmlformats.org/officeDocument/2006/relationships/hyperlink" Target="http://minuta.gestaourbana.prefeitura.sp.gov.br/decreto-piu-nesp/wp-content/uploads/2016/11/PIU_NESP_Decreto_Quadro2.pdf" TargetMode="External"/><Relationship Id="rId165" Type="http://schemas.openxmlformats.org/officeDocument/2006/relationships/hyperlink" Target="http://gestaourbana.prefeitura.sp.gov.br/wp-content/uploads/2016/03/C%C3%B3pia-de-Relat%C3%B3rio-de-Coment%C3%A1rios-Decreto-Minuta-PIU-NESP.pdf" TargetMode="External"/><Relationship Id="rId181" Type="http://schemas.openxmlformats.org/officeDocument/2006/relationships/hyperlink" Target="http://gestaourbana.prefeitura.sp.gov.br/wp-content/uploads/piu-monitoramento/VL4_Draft01.pdf" TargetMode="External"/><Relationship Id="rId186" Type="http://schemas.openxmlformats.org/officeDocument/2006/relationships/hyperlink" Target="http://gestaourbana.prefeitura.sp.gov.br/wp-content/uploads/piu-monitoramento/PAC1_Parecer_Juridico-SPURB.pdf" TargetMode="External"/><Relationship Id="rId22" Type="http://schemas.openxmlformats.org/officeDocument/2006/relationships/hyperlink" Target="http://gestaourbana.prefeitura.sp.gov.br/wp-content/uploads/2016/03/NESP_ata_2016_08_27.pdf" TargetMode="External"/><Relationship Id="rId27" Type="http://schemas.openxmlformats.org/officeDocument/2006/relationships/hyperlink" Target="http://gestaourbana.prefeitura.sp.gov.br/wp-content/uploads/2016/03/NESP_contribuicoes_2016_08_27.pdf" TargetMode="External"/><Relationship Id="rId43" Type="http://schemas.openxmlformats.org/officeDocument/2006/relationships/hyperlink" Target="http://gestaourbana.prefeitura.sp.gov.br/wp-content/uploads/2018/03/ACJU-03-06.pdf" TargetMode="External"/><Relationship Id="rId48" Type="http://schemas.openxmlformats.org/officeDocument/2006/relationships/hyperlink" Target="http://minuta.gestaourbana.prefeitura.sp.gov.br/piu-anhembi/" TargetMode="External"/><Relationship Id="rId64" Type="http://schemas.openxmlformats.org/officeDocument/2006/relationships/hyperlink" Target="http://gestaourbana.prefeitura.sp.gov.br/wp-content/uploads/2014/08/ACT_Ata_Audiencia-Publica_2016-11-16_Z.pdf" TargetMode="External"/><Relationship Id="rId69" Type="http://schemas.openxmlformats.org/officeDocument/2006/relationships/hyperlink" Target="http://minuta.gestaourbana.prefeitura.sp.gov.br/piu-act/wp-content/uploads/2016/10/quadros/Quadro_1A.pdf" TargetMode="External"/><Relationship Id="rId113" Type="http://schemas.openxmlformats.org/officeDocument/2006/relationships/hyperlink" Target="http://minuta.gestaourbana.prefeitura.sp.gov.br/piu-act/wp-content/uploads/2016/10/quadros/Quadro_2.pdf" TargetMode="External"/><Relationship Id="rId118" Type="http://schemas.openxmlformats.org/officeDocument/2006/relationships/hyperlink" Target="http://minuta.gestaourbana.prefeitura.sp.gov.br/piu-act/wp-content/uploads/2016/10/mapas/ACT_99_6U_001_V00.pdf" TargetMode="External"/><Relationship Id="rId134" Type="http://schemas.openxmlformats.org/officeDocument/2006/relationships/hyperlink" Target="http://gestaourbana.prefeitura.sp.gov.br/wp-content/uploads/2018/04/PIU_LEOPOLDINA_ata_audiencia_2018_05_22_final.pdf" TargetMode="External"/><Relationship Id="rId139" Type="http://schemas.openxmlformats.org/officeDocument/2006/relationships/hyperlink" Target="http://gestaourbana.prefeitura.sp.gov.br/wp-content/uploads/2018/01/piu-pacaembu_consulta_respostas_2018-02-08-2.pdf" TargetMode="External"/><Relationship Id="rId80" Type="http://schemas.openxmlformats.org/officeDocument/2006/relationships/hyperlink" Target="http://minuta.gestaourbana.prefeitura.sp.gov.br/pl-arco-jurubatuba/static/pdf/8_PROGRAMA_DE_INTERVENCOES.pdf" TargetMode="External"/><Relationship Id="rId85" Type="http://schemas.openxmlformats.org/officeDocument/2006/relationships/hyperlink" Target="http://minuta.gestaourbana.prefeitura.sp.gov.br/pl-arco-jurubatuba/static/pdf/ACJ_Quadro_2.pdf" TargetMode="External"/><Relationship Id="rId150" Type="http://schemas.openxmlformats.org/officeDocument/2006/relationships/hyperlink" Target="http://gestaourbana.prefeitura.sp.gov.br/wp-content/uploads/2018/05/ACJ_contribuicoes_estatisticas.pdf" TargetMode="External"/><Relationship Id="rId155" Type="http://schemas.openxmlformats.org/officeDocument/2006/relationships/hyperlink" Target="http://minuta.gestaourbana.prefeitura.sp.gov.br/decreto-piu-nesp/" TargetMode="External"/><Relationship Id="rId171" Type="http://schemas.openxmlformats.org/officeDocument/2006/relationships/hyperlink" Target="http://gestaourbana.prefeitura.sp.gov.br/wp-content/uploads/piu-monitoramento/VL1_Parecer_DEUSO.pdf" TargetMode="External"/><Relationship Id="rId176" Type="http://schemas.openxmlformats.org/officeDocument/2006/relationships/hyperlink" Target="http://gestaourbana.prefeitura.sp.gov.br/wp-content/uploads/piu-monitoramento/VL3_Parecer_AJ-SMDU.pdf" TargetMode="External"/><Relationship Id="rId192" Type="http://schemas.openxmlformats.org/officeDocument/2006/relationships/hyperlink" Target="http://gestaourbana.prefeitura.sp.gov.br/wp-content/uploads/piu-monitoramento/PAC6_Parecer_ConsolidacaoMinuta.pdf" TargetMode="External"/><Relationship Id="rId197" Type="http://schemas.openxmlformats.org/officeDocument/2006/relationships/comments" Target="../comments2.xml"/><Relationship Id="rId12" Type="http://schemas.openxmlformats.org/officeDocument/2006/relationships/hyperlink" Target="http://gestaourbana.prefeitura.sp.gov.br/wp-content/uploads/2016/03/PIU_VL_AudienciaPublica_01_11_SPURB-2.pdf" TargetMode="External"/><Relationship Id="rId17" Type="http://schemas.openxmlformats.org/officeDocument/2006/relationships/hyperlink" Target="http://gestaourbana.prefeitura.sp.gov.br/wp-content/uploads/2016/03/PIU_NESP_PER%C3%8DMETRO-1.pdf" TargetMode="External"/><Relationship Id="rId33" Type="http://schemas.openxmlformats.org/officeDocument/2006/relationships/hyperlink" Target="http://minuta.gestaourbana.prefeitura.sp.gov.br/piu-arco-jurubatuba/" TargetMode="External"/><Relationship Id="rId38" Type="http://schemas.openxmlformats.org/officeDocument/2006/relationships/hyperlink" Target="http://minuta.gestaourbana.prefeitura.sp.gov.br/pl-arco-jurubatuba/" TargetMode="External"/><Relationship Id="rId59" Type="http://schemas.openxmlformats.org/officeDocument/2006/relationships/hyperlink" Target="http://gestaourbana.prefeitura.sp.gov.br/wp-content/uploads/2016/03/PIU-Nacoes-Unidas_anexo2.pdf" TargetMode="External"/><Relationship Id="rId103" Type="http://schemas.openxmlformats.org/officeDocument/2006/relationships/hyperlink" Target="http://www.prefeitura.sp.gov.br/cidade/secretarias/upload/desenvolvimento_urbano/arquivos/arco-tiete/SVMA-Seminario-ArcoTiete-20130409.pdf" TargetMode="External"/><Relationship Id="rId108" Type="http://schemas.openxmlformats.org/officeDocument/2006/relationships/hyperlink" Target="http://gestaourbana.prefeitura.sp.gov.br/wp-admin/post.php?post=6862&amp;action=edit" TargetMode="External"/><Relationship Id="rId124" Type="http://schemas.openxmlformats.org/officeDocument/2006/relationships/hyperlink" Target="http://minuta.gestaourbana.prefeitura.sp.gov.br/piu-act/wp-content/uploads/2016/10/mapas/ACT_99_6U_008_V00.pdf" TargetMode="External"/><Relationship Id="rId129" Type="http://schemas.openxmlformats.org/officeDocument/2006/relationships/hyperlink" Target="http://minuta.gestaourbana.prefeitura.sp.gov.br/piu-vila-leopoldina/" TargetMode="External"/><Relationship Id="rId54" Type="http://schemas.openxmlformats.org/officeDocument/2006/relationships/hyperlink" Target="http://minuta.gestaourbana.prefeitura.sp.gov.br/piu-vila-olimpia/" TargetMode="External"/><Relationship Id="rId70" Type="http://schemas.openxmlformats.org/officeDocument/2006/relationships/hyperlink" Target="http://www.prefeitura.sp.gov.br/cidade/secretarias/upload/desenvolvimento_urbano/arquivos/arco-tiete/conjunto_mapas_arco_tiete.pdf" TargetMode="External"/><Relationship Id="rId75" Type="http://schemas.openxmlformats.org/officeDocument/2006/relationships/hyperlink" Target="http://minuta.gestaourbana.prefeitura.sp.gov.br/pl-arco-jurubatuba/static/pdf/3_PARAMETROS_URBANISTICOS.pdf" TargetMode="External"/><Relationship Id="rId91" Type="http://schemas.openxmlformats.org/officeDocument/2006/relationships/hyperlink" Target="http://minuta.gestaourbana.prefeitura.sp.gov.br/piu-terminal-capelinha/" TargetMode="External"/><Relationship Id="rId96" Type="http://schemas.openxmlformats.org/officeDocument/2006/relationships/hyperlink" Target="http://www.prefeitura.sp.gov.br/cidade/secretarias/upload/desenvolvimento_urbano/arquivos/arco-tiete/STM-Seminario-ArcoTiete-20130404.pdf" TargetMode="External"/><Relationship Id="rId140" Type="http://schemas.openxmlformats.org/officeDocument/2006/relationships/hyperlink" Target="http://minuta.gestaourbana.prefeitura.sp.gov.br/piu-pacaembu/" TargetMode="External"/><Relationship Id="rId145" Type="http://schemas.openxmlformats.org/officeDocument/2006/relationships/hyperlink" Target="http://minuta.gestaourbana.prefeitura.sp.gov.br/piu-terminais/" TargetMode="External"/><Relationship Id="rId161" Type="http://schemas.openxmlformats.org/officeDocument/2006/relationships/hyperlink" Target="http://minuta.gestaourbana.prefeitura.sp.gov.br/decreto-piu-nesp/wp-content/uploads/2016/11/PIU_NESP_Decreto_Quadro2A.pdf" TargetMode="External"/><Relationship Id="rId166" Type="http://schemas.openxmlformats.org/officeDocument/2006/relationships/hyperlink" Target="http://gestaourbana.prefeitura.sp.gov.br/noticias/prefeitura-de-sao-paulo-abre-minuta-participativa-do-decreto-sobre-o-projeto-de-intervencao-urbana-novo-entreposto-de-sao-paulo-piu-nesp/" TargetMode="External"/><Relationship Id="rId182" Type="http://schemas.openxmlformats.org/officeDocument/2006/relationships/hyperlink" Target="http://gestaourbana.prefeitura.sp.gov.br/wp-content/uploads/piu-monitoramento/VL4_RT_Draft01.pdf" TargetMode="External"/><Relationship Id="rId187" Type="http://schemas.openxmlformats.org/officeDocument/2006/relationships/hyperlink" Target="http://gestaourbana.prefeitura.sp.gov.br/wp-content/uploads/piu-monitoramento/PAC1_Parecer_Tecnico-SPURB.pdf" TargetMode="External"/><Relationship Id="rId1" Type="http://schemas.openxmlformats.org/officeDocument/2006/relationships/hyperlink" Target="http://minutapiuriobranco.gestaourbana.prefeitura.sp.gov.br/wp-content/uploads/2016/04/PIU_RioBranco_ConsultaPublica_V03.pdf" TargetMode="External"/><Relationship Id="rId6" Type="http://schemas.openxmlformats.org/officeDocument/2006/relationships/hyperlink" Target="http://gestaourbana.prefeitura.sp.gov.br/wp-content/uploads/2016/03/01_-MIP_PIU_Vila-Leopoldina-Villa-Lobos_motiva%C3%A7%C3%A3o.pdf" TargetMode="External"/><Relationship Id="rId23" Type="http://schemas.openxmlformats.org/officeDocument/2006/relationships/hyperlink" Target="http://gestaourbana.prefeitura.sp.gov.br/wp-content/uploads/2016/12/DECRETO-N%C2%BA-57569.pdf" TargetMode="External"/><Relationship Id="rId28" Type="http://schemas.openxmlformats.org/officeDocument/2006/relationships/hyperlink" Target="http://minuta.gestaourbana.prefeitura.sp.gov.br/piunesp/" TargetMode="External"/><Relationship Id="rId49" Type="http://schemas.openxmlformats.org/officeDocument/2006/relationships/hyperlink" Target="http://gestaourbana.prefeitura.sp.gov.br/wp-content/uploads/2018/01/Minuta_ATA_PIU-ANHEMBI_10_01_2018.pdf" TargetMode="External"/><Relationship Id="rId114" Type="http://schemas.openxmlformats.org/officeDocument/2006/relationships/hyperlink" Target="http://minuta.gestaourbana.prefeitura.sp.gov.br/piu-act/wp-content/uploads/2016/10/quadros/Quadro_2a.pdf" TargetMode="External"/><Relationship Id="rId119" Type="http://schemas.openxmlformats.org/officeDocument/2006/relationships/hyperlink" Target="http://minuta.gestaourbana.prefeitura.sp.gov.br/piu-act/wp-content/uploads/2016/10/mapas/ACT_99_6U_002_V00.pdf" TargetMode="External"/><Relationship Id="rId44" Type="http://schemas.openxmlformats.org/officeDocument/2006/relationships/hyperlink" Target="http://gestaourbana.prefeitura.sp.gov.br/wp-content/uploads/2018/03/ACJ_PIU_2018_Santo-Amaro.pdf" TargetMode="External"/><Relationship Id="rId60" Type="http://schemas.openxmlformats.org/officeDocument/2006/relationships/hyperlink" Target="http://gestaourbana.prefeitura.sp.gov.br/noticias/piu-nacoes-unidas-em-consulta-publica-participe/" TargetMode="External"/><Relationship Id="rId65" Type="http://schemas.openxmlformats.org/officeDocument/2006/relationships/hyperlink" Target="http://gestaourbana.prefeitura.sp.gov.br/wp-content/uploads/2014/08/ACT_Ata_Audiencia-P%C3%BAblica_-2016-11-10_z.pdf" TargetMode="External"/><Relationship Id="rId81" Type="http://schemas.openxmlformats.org/officeDocument/2006/relationships/hyperlink" Target="http://minuta.gestaourbana.prefeitura.sp.gov.br/pl-arco-jurubatuba/static/pdf/ACJ_Quadro_1A.pdf" TargetMode="External"/><Relationship Id="rId86" Type="http://schemas.openxmlformats.org/officeDocument/2006/relationships/hyperlink" Target="http://minuta.gestaourbana.prefeitura.sp.gov.br/pl-arco-jurubatuba/static/pdf/ACJ_Quadro_2A.pdf" TargetMode="External"/><Relationship Id="rId130" Type="http://schemas.openxmlformats.org/officeDocument/2006/relationships/hyperlink" Target="http://gestaourbana.prefeitura.sp.gov.br/noticias/prefeitura-lanca-consulta-publica-para-o-piu-vila-leopoldina-villa-lobos/" TargetMode="External"/><Relationship Id="rId135" Type="http://schemas.openxmlformats.org/officeDocument/2006/relationships/hyperlink" Target="http://minuta.gestaourbana.prefeitura.sp.gov.br/piu-anhembi-1/" TargetMode="External"/><Relationship Id="rId151" Type="http://schemas.openxmlformats.org/officeDocument/2006/relationships/hyperlink" Target="http://gestaourbana.prefeitura.sp.gov.br/wp-content/uploads/2018/05/Lista-de-Presen%C3%A7a-do-Conselho-Participativo-PIU-Arco-Jurubatuba-02.2018.pdf" TargetMode="External"/><Relationship Id="rId156" Type="http://schemas.openxmlformats.org/officeDocument/2006/relationships/hyperlink" Target="http://minuta.gestaourbana.prefeitura.sp.gov.br/decreto-piu-nesp/wp-content/uploads/2016/11/anexo_MAPA1.jpg" TargetMode="External"/><Relationship Id="rId177" Type="http://schemas.openxmlformats.org/officeDocument/2006/relationships/hyperlink" Target="http://gestaourbana.prefeitura.sp.gov.br/wp-content/uploads/piu-monitoramento/VL3_Parecer_Gabinete-SMDU.pdf" TargetMode="External"/><Relationship Id="rId172" Type="http://schemas.openxmlformats.org/officeDocument/2006/relationships/hyperlink" Target="http://gestaourbana.prefeitura.sp.gov.br/wp-content/uploads/piu-monitoramento/VL1_Parecer_Juridico-SPURB.pdf" TargetMode="External"/><Relationship Id="rId193" Type="http://schemas.openxmlformats.org/officeDocument/2006/relationships/hyperlink" Target="http://gestaourbana.prefeitura.sp.gov.br/wp-content/uploads/piu-monitoramento/PAC7_Decreto.pdf" TargetMode="External"/><Relationship Id="rId13" Type="http://schemas.openxmlformats.org/officeDocument/2006/relationships/hyperlink" Target="http://gestaourbana.prefeitura.sp.gov.br/wp-content/uploads/2016/03/PIU_VL_AudienciaPublica_01_11_Proponente.pdf" TargetMode="External"/><Relationship Id="rId18" Type="http://schemas.openxmlformats.org/officeDocument/2006/relationships/hyperlink" Target="http://gestaourbana.prefeitura.sp.gov.br/noticias/prefeitura-de-sao-paulo-abre-minuta-participativa-do-decreto-sobre-o-projeto-de-intervencao-urbana-novo-entreposto-de-sao-paulo-piu-nesp/" TargetMode="External"/><Relationship Id="rId39" Type="http://schemas.openxmlformats.org/officeDocument/2006/relationships/hyperlink" Target="http://gestaourbana.prefeitura.sp.gov.br/wp-content/uploads/2018/03/ACJU-02-24.pdf" TargetMode="External"/><Relationship Id="rId109" Type="http://schemas.openxmlformats.org/officeDocument/2006/relationships/hyperlink" Target="http://gestaourbana.prefeitura.sp.gov.br/wp-content/uploads/2016/10/Sum%C3%A1rio-Executivo-PIU-ACT.pdf" TargetMode="External"/><Relationship Id="rId34" Type="http://schemas.openxmlformats.org/officeDocument/2006/relationships/hyperlink" Target="http://gestaourbana.prefeitura.sp.gov.br/wp-content/uploads/2017/06/ACJ_consulta-publica.pdf" TargetMode="External"/><Relationship Id="rId50" Type="http://schemas.openxmlformats.org/officeDocument/2006/relationships/hyperlink" Target="http://gestaourbana.prefeitura.sp.gov.br/wp-admin/post.php?post=6859&amp;action=edit" TargetMode="External"/><Relationship Id="rId55" Type="http://schemas.openxmlformats.org/officeDocument/2006/relationships/hyperlink" Target="http://minuta.gestaourbana.prefeitura.sp.gov.br/piu-vila-olimpia/wp-content/uploads/2018/02/PIU_VO_Consulta_Mapas.pdf" TargetMode="External"/><Relationship Id="rId76" Type="http://schemas.openxmlformats.org/officeDocument/2006/relationships/hyperlink" Target="http://minuta.gestaourbana.prefeitura.sp.gov.br/pl-arco-jurubatuba/static/pdf/4_COMPARTIMENTOS%20AMBIENTAIS%20E%20SISTEMA%20DE%20DRENAGEM.pdf" TargetMode="External"/><Relationship Id="rId97" Type="http://schemas.openxmlformats.org/officeDocument/2006/relationships/hyperlink" Target="http://www.prefeitura.sp.gov.br/cidade/secretarias/upload/desenvolvimento_urbano/arquivos/arco-tiete/DH-Seminario-ArcoTiete-20130404.pdf" TargetMode="External"/><Relationship Id="rId104" Type="http://schemas.openxmlformats.org/officeDocument/2006/relationships/hyperlink" Target="http://www.prefeitura.sp.gov.br/cidade/secretarias/upload/desenvolvimento_urbano/arquivos/arco-tiete/SMDU-Seminario-ArcoTiete-20130409.pdf" TargetMode="External"/><Relationship Id="rId120" Type="http://schemas.openxmlformats.org/officeDocument/2006/relationships/hyperlink" Target="http://minuta.gestaourbana.prefeitura.sp.gov.br/piu-act/wp-content/uploads/2016/10/mapas/ACT_99_6U_003_V00.pdf" TargetMode="External"/><Relationship Id="rId125" Type="http://schemas.openxmlformats.org/officeDocument/2006/relationships/hyperlink" Target="http://minuta.gestaourbana.prefeitura.sp.gov.br/piu-act/wp-content/uploads/2016/10/mapas/ACT_99_6U_009_V00.pdf" TargetMode="External"/><Relationship Id="rId141" Type="http://schemas.openxmlformats.org/officeDocument/2006/relationships/hyperlink" Target="http://gestaourbana.prefeitura.sp.gov.br/wp-content/uploads/2016/03/PIU-terminais-municipais_consultas-publicas.pdf" TargetMode="External"/><Relationship Id="rId146" Type="http://schemas.openxmlformats.org/officeDocument/2006/relationships/hyperlink" Target="http://minuta.gestaourbana.prefeitura.sp.gov.br/piu-terminais/" TargetMode="External"/><Relationship Id="rId167" Type="http://schemas.openxmlformats.org/officeDocument/2006/relationships/hyperlink" Target="https://www.google.com/url?q=http://gestaourbana.prefeitura.sp.gov.br/estruturacao-territorial/arcos/arco-tiete/arquivos-do-projeto-de-lei-5812016/&amp;sa=D&amp;source=hangouts&amp;ust=1529614654236000&amp;usg=AFQjCNHarY4qHHUQ8lwiHmtFNlpkn-GwcA" TargetMode="External"/><Relationship Id="rId188" Type="http://schemas.openxmlformats.org/officeDocument/2006/relationships/hyperlink" Target="http://gestaourbana.prefeitura.sp.gov.br/wp-content/uploads/piu-monitoramento/PAC3_Despacho_Gabinete-SMUL.pdf" TargetMode="External"/><Relationship Id="rId7" Type="http://schemas.openxmlformats.org/officeDocument/2006/relationships/hyperlink" Target="http://minuta.gestaourbana.prefeitura.sp.gov.br/piu-leopoldina/wp-content/uploads/2016/08/02_MIP_PIU_Vila_Leopoldina-Villa-Lobos_diagnostico_e_programa.pdf" TargetMode="External"/><Relationship Id="rId71" Type="http://schemas.openxmlformats.org/officeDocument/2006/relationships/hyperlink" Target="http://gestaourbana.prefeitura.sp.gov.br/wp-content/uploads/2014/08/MINUTA_PL_ACT_V1_gestaourbana_out2016.pdf" TargetMode="External"/><Relationship Id="rId92" Type="http://schemas.openxmlformats.org/officeDocument/2006/relationships/hyperlink" Target="http://www.prefeitura.sp.gov.br/cidade/secretarias/upload/chamadas/arcotiete_seminario_diretrizes_1367360079.pdf" TargetMode="External"/><Relationship Id="rId162" Type="http://schemas.openxmlformats.org/officeDocument/2006/relationships/hyperlink" Target="http://minuta.gestaourbana.prefeitura.sp.gov.br/decreto-piu-nesp/wp-content/uploads/2016/11/PIU_NESP_Decreto_Quadro2B.pdf" TargetMode="External"/><Relationship Id="rId183" Type="http://schemas.openxmlformats.org/officeDocument/2006/relationships/hyperlink" Target="http://gestaourbana.prefeitura.sp.gov.br/wp-content/uploads/piu-monitoramento/Oficio_PMSP_RetiradaACT.pdf" TargetMode="External"/><Relationship Id="rId2" Type="http://schemas.openxmlformats.org/officeDocument/2006/relationships/hyperlink" Target="http://minutapiuriobranco.gestaourbana.prefeitura.sp.gov.br/wp-content/uploads/2016/04/PIU_RioBranco_ConsultaPublica_ANEXOI_reduzido.pdf" TargetMode="External"/><Relationship Id="rId29" Type="http://schemas.openxmlformats.org/officeDocument/2006/relationships/hyperlink" Target="http://gestaourbana.prefeitura.sp.gov.br/wp-content/uploads/2016/03/PIU_NESP_DIAGN%C3%93STICO-1.pdf" TargetMode="External"/><Relationship Id="rId24" Type="http://schemas.openxmlformats.org/officeDocument/2006/relationships/hyperlink" Target="http://gestaourbana.prefeitura.sp.gov.br/wp-content/uploads/2016/12/mapa-e-quadros.pdf" TargetMode="External"/><Relationship Id="rId40" Type="http://schemas.openxmlformats.org/officeDocument/2006/relationships/hyperlink" Target="http://gestaourbana.prefeitura.sp.gov.br/wp-content/uploads/2018/03/ACJ_PIU_2018_Capela-do-Socorro.pdf" TargetMode="External"/><Relationship Id="rId45" Type="http://schemas.openxmlformats.org/officeDocument/2006/relationships/hyperlink" Target="http://gestaourbana.prefeitura.sp.gov.br/wp-content/uploads/2018/03/ACJU-03-10.pdf" TargetMode="External"/><Relationship Id="rId66" Type="http://schemas.openxmlformats.org/officeDocument/2006/relationships/hyperlink" Target="http://gestaourbana.prefeitura.sp.gov.br/wp-content/uploads/2014/08/ACT_Ata_Audiencia-Publica_2016-11-09-1.pdf" TargetMode="External"/><Relationship Id="rId87" Type="http://schemas.openxmlformats.org/officeDocument/2006/relationships/hyperlink" Target="http://minuta.gestaourbana.prefeitura.sp.gov.br/pl-arco-jurubatuba/static/pdf/ACJ_Quadro_3.pdf" TargetMode="External"/><Relationship Id="rId110" Type="http://schemas.openxmlformats.org/officeDocument/2006/relationships/hyperlink" Target="http://minuta.gestaourbana.prefeitura.sp.gov.br/piu-act/wp-content/uploads/2016/10/quadros/Quadro_1B.pdf" TargetMode="External"/><Relationship Id="rId115" Type="http://schemas.openxmlformats.org/officeDocument/2006/relationships/hyperlink" Target="http://minuta.gestaourbana.prefeitura.sp.gov.br/piu-act/wp-content/uploads/2016/10/quadros/Quadro_3.pdf" TargetMode="External"/><Relationship Id="rId131" Type="http://schemas.openxmlformats.org/officeDocument/2006/relationships/hyperlink" Target="http://gestaourbana.prefeitura.sp.gov.br/wp-content/uploads/2018/04/PIU_VLVL_AUDI%C3%8ANCIA-22-05-2018-Final.pptx" TargetMode="External"/><Relationship Id="rId136" Type="http://schemas.openxmlformats.org/officeDocument/2006/relationships/hyperlink" Target="http://gestaourbana.prefeitura.sp.gov.br/noticias/participe-da-consulta-publica-para-o-piu-anhembi/" TargetMode="External"/><Relationship Id="rId157" Type="http://schemas.openxmlformats.org/officeDocument/2006/relationships/hyperlink" Target="http://minuta.gestaourbana.prefeitura.sp.gov.br/decreto-piu-nesp/wp-content/uploads/2016/11/PIU_NESP_Decreto_Quadro1.pdf" TargetMode="External"/><Relationship Id="rId178" Type="http://schemas.openxmlformats.org/officeDocument/2006/relationships/hyperlink" Target="http://gestaourbana.prefeitura.sp.gov.br/wp-content/uploads/piu-monitoramento/VL2_Parecer_DEURB.pdf" TargetMode="External"/><Relationship Id="rId61" Type="http://schemas.openxmlformats.org/officeDocument/2006/relationships/hyperlink" Target="http://minuta.gestaourbana.prefeitura.sp.gov.br/piu-act/wp-content/uploads/2016/10/mapas/ACT_99_6U_006_V00.pdf" TargetMode="External"/><Relationship Id="rId82" Type="http://schemas.openxmlformats.org/officeDocument/2006/relationships/hyperlink" Target="http://minuta.gestaourbana.prefeitura.sp.gov.br/pl-arco-jurubatuba/static/pdf/ACJ_Quadro_1B.pdf" TargetMode="External"/><Relationship Id="rId152" Type="http://schemas.openxmlformats.org/officeDocument/2006/relationships/hyperlink" Target="http://gestaourbana.prefeitura.sp.gov.br/wp-content/uploads/2018/05/ACJ_PIU_2018_Devolutivas_abril.pdf" TargetMode="External"/><Relationship Id="rId173" Type="http://schemas.openxmlformats.org/officeDocument/2006/relationships/hyperlink" Target="http://gestaourbana.prefeitura.sp.gov.br/wp-content/uploads/piu-monitoramento/VL1_Parecer_Gabinete-SMDU.pdf" TargetMode="External"/><Relationship Id="rId194" Type="http://schemas.openxmlformats.org/officeDocument/2006/relationships/hyperlink" Target="http://gestaourbana.prefeitura.sp.gov.br/wp-content/uploads/piu-monitoramento/VL5_Divulgacao_Audiencia.pdf" TargetMode="External"/><Relationship Id="rId19" Type="http://schemas.openxmlformats.org/officeDocument/2006/relationships/hyperlink" Target="http://gestaourbana.prefeitura.sp.gov.br/wp-content/uploads/2016/03/NESP_apresentacao_2016_08_27.pdf" TargetMode="External"/><Relationship Id="rId14" Type="http://schemas.openxmlformats.org/officeDocument/2006/relationships/hyperlink" Target="http://gestaourbana.prefeitura.sp.gov.br/wp-content/uploads/2016/03/Lista-de-Presen%C3%A7a-Sem-contato.pdf" TargetMode="External"/><Relationship Id="rId30" Type="http://schemas.openxmlformats.org/officeDocument/2006/relationships/hyperlink" Target="http://gestaourbana.prefeitura.sp.gov.br/wp-content/uploads/2017/06/ACJ_Minuta_Consulta_Publica_E_DIAGNOSTICO.pdf" TargetMode="External"/><Relationship Id="rId35" Type="http://schemas.openxmlformats.org/officeDocument/2006/relationships/hyperlink" Target="http://gestaourbana.prefeitura.sp.gov.br/wp-content/uploads/2017/06/ACJ_Consulta-Publica_Final_Za.pdf" TargetMode="External"/><Relationship Id="rId56" Type="http://schemas.openxmlformats.org/officeDocument/2006/relationships/hyperlink" Target="http://gestaourbana.prefeitura.sp.gov.br/noticias/participe-da-consulta-publica-para-o-piu-vila-olimpia/" TargetMode="External"/><Relationship Id="rId77" Type="http://schemas.openxmlformats.org/officeDocument/2006/relationships/hyperlink" Target="http://minuta.gestaourbana.prefeitura.sp.gov.br/pl-arco-jurubatuba/static/pdf/5_FAVELAS_ZEIS.pdf" TargetMode="External"/><Relationship Id="rId100" Type="http://schemas.openxmlformats.org/officeDocument/2006/relationships/hyperlink" Target="http://www.prefeitura.sp.gov.br/cidade/secretarias/upload/desenvolvimento_urbano/arquivos/arco-tiete/registro-sessao-020130404.pdf" TargetMode="External"/><Relationship Id="rId105" Type="http://schemas.openxmlformats.org/officeDocument/2006/relationships/hyperlink" Target="http://www.prefeitura.sp.gov.br/cidade/secretarias/upload/desenvolvimento_urbano/arquivos/arco-tiete/registro-sessao-20130409.pdf" TargetMode="External"/><Relationship Id="rId126" Type="http://schemas.openxmlformats.org/officeDocument/2006/relationships/hyperlink" Target="http://minuta.gestaourbana.prefeitura.sp.gov.br/piu-vila-olimpia/wp-content/uploads/2018/02/PIU_VO_Consulta_ProgramaInteressePublico.pdf" TargetMode="External"/><Relationship Id="rId147" Type="http://schemas.openxmlformats.org/officeDocument/2006/relationships/hyperlink" Target="http://minuta.gestaourbana.prefeitura.sp.gov.br/piu-terminais/" TargetMode="External"/><Relationship Id="rId168" Type="http://schemas.openxmlformats.org/officeDocument/2006/relationships/hyperlink" Target="http://gestaourbana.prefeitura.sp.gov.br/wp-content/uploads/piu-monitoramento/VL1_Parecer_AJ-SMDU.pdf" TargetMode="External"/><Relationship Id="rId8" Type="http://schemas.openxmlformats.org/officeDocument/2006/relationships/hyperlink" Target="http://minuta.gestaourbana.prefeitura.sp.gov.br/piu-leopoldina/wp-content/uploads/2016/08/03_MIP_PIU_Vila_Leopoldina-Villa-Lobos_mapas.pdf" TargetMode="External"/><Relationship Id="rId51" Type="http://schemas.openxmlformats.org/officeDocument/2006/relationships/hyperlink" Target="http://www.prefeitura.sp.gov.br/cidade/secretarias/upload/chamadas/ata_26-04-2013_1370377766.pdf" TargetMode="External"/><Relationship Id="rId72" Type="http://schemas.openxmlformats.org/officeDocument/2006/relationships/hyperlink" Target="http://minuta.gestaourbana.prefeitura.sp.gov.br/piu-act/" TargetMode="External"/><Relationship Id="rId93" Type="http://schemas.openxmlformats.org/officeDocument/2006/relationships/hyperlink" Target="http://www.prefeitura.sp.gov.br/cidade/secretarias/upload/desenvolvimento_urbano/arquivos/arco-tiete/sf_seminario_arcotiete_20130402.pdf" TargetMode="External"/><Relationship Id="rId98" Type="http://schemas.openxmlformats.org/officeDocument/2006/relationships/hyperlink" Target="http://www.prefeitura.sp.gov.br/cidade/secretarias/upload/desenvolvimento_urbano/arquivos/arco-tiete/Emplasa-1-Seminario-ArcoTiete-20130404.pdf" TargetMode="External"/><Relationship Id="rId121" Type="http://schemas.openxmlformats.org/officeDocument/2006/relationships/hyperlink" Target="http://minuta.gestaourbana.prefeitura.sp.gov.br/piu-act/wp-content/uploads/2016/10/mapas/ACT_99_6U_004_V00.pdf" TargetMode="External"/><Relationship Id="rId142" Type="http://schemas.openxmlformats.org/officeDocument/2006/relationships/hyperlink" Target="http://gestaourbana.prefeitura.sp.gov.br/wp-content/uploads/2016/03/PIU-terminais-municipais_consultas-publicas.pdf" TargetMode="External"/><Relationship Id="rId163" Type="http://schemas.openxmlformats.org/officeDocument/2006/relationships/hyperlink" Target="http://minuta.gestaourbana.prefeitura.sp.gov.br/decreto-piu-nesp/wp-content/uploads/2016/11/PIU_NESP_Decreto_Quadro3.pdf" TargetMode="External"/><Relationship Id="rId184" Type="http://schemas.openxmlformats.org/officeDocument/2006/relationships/hyperlink" Target="http://gestaourbana.prefeitura.sp.gov.br/wp-content/uploads/piu-monitoramento/ANH1_Oficio.pdf" TargetMode="External"/><Relationship Id="rId189" Type="http://schemas.openxmlformats.org/officeDocument/2006/relationships/hyperlink" Target="http://gestaourbana.prefeitura.sp.gov.br/wp-content/uploads/piu-monitoramento/PAC3_Parecer_AJ-SMUL.pdf" TargetMode="External"/><Relationship Id="rId3" Type="http://schemas.openxmlformats.org/officeDocument/2006/relationships/hyperlink" Target="http://gestaourbana.prefeitura.sp.gov.br/noticias/prefeitura-de-sao-paulo-abre-consulta-publica-sobre-o-projeto-de-intervencao-urbana-piu-rio-branco/" TargetMode="External"/><Relationship Id="rId25" Type="http://schemas.openxmlformats.org/officeDocument/2006/relationships/hyperlink" Target="http://gestaourbana.prefeitura.sp.gov.br/wp-content/uploads/2016/03/PIU-NESP-Relat%C3%B3rio-Final_161215_reduzido.pdf" TargetMode="External"/><Relationship Id="rId46" Type="http://schemas.openxmlformats.org/officeDocument/2006/relationships/hyperlink" Target="http://gestaourbana.prefeitura.sp.gov.br/wp-content/uploads/2018/03/ACJ_PIU_2018_Campo-Limpo-e-M%C2%B4Boi-Mirim.pdf" TargetMode="External"/><Relationship Id="rId67" Type="http://schemas.openxmlformats.org/officeDocument/2006/relationships/hyperlink" Target="http://gestaourbana.prefeitura.sp.gov.br/wp-content/uploads/2016/03/ACT_PIU.pdf" TargetMode="External"/><Relationship Id="rId116" Type="http://schemas.openxmlformats.org/officeDocument/2006/relationships/hyperlink" Target="http://minuta.gestaourbana.prefeitura.sp.gov.br/piu-act/wp-content/uploads/2016/10/quadros/Quadro_3A.pdf" TargetMode="External"/><Relationship Id="rId137" Type="http://schemas.openxmlformats.org/officeDocument/2006/relationships/hyperlink" Target="http://minuta.gestaourbana.prefeitura.sp.gov.br/piu-anhembi-1/static/pdf/1-Analise-Territorial.pdf" TargetMode="External"/><Relationship Id="rId158" Type="http://schemas.openxmlformats.org/officeDocument/2006/relationships/hyperlink" Target="http://minuta.gestaourbana.prefeitura.sp.gov.br/decreto-piu-nesp/wp-content/uploads/2016/11/PIU_NESP_Decreto_Quadro1A.pdf" TargetMode="External"/><Relationship Id="rId20" Type="http://schemas.openxmlformats.org/officeDocument/2006/relationships/hyperlink" Target="http://gestaourbana.prefeitura.sp.gov.br/wp-content/uploads/2016/03/NESP_lista_presenca_2016_08_27-3.pdf" TargetMode="External"/><Relationship Id="rId41" Type="http://schemas.openxmlformats.org/officeDocument/2006/relationships/hyperlink" Target="http://gestaourbana.prefeitura.sp.gov.br/wp-content/uploads/2018/03/PIU_ACJU_ata_2018_02_24.pdf" TargetMode="External"/><Relationship Id="rId62" Type="http://schemas.openxmlformats.org/officeDocument/2006/relationships/hyperlink" Target="http://gestaourbana.prefeitura.sp.gov.br/wp-content/uploads/2015/03/OUCAB_Oficina_Relat%C3%B3rio-anexos_02.pdf" TargetMode="External"/><Relationship Id="rId83" Type="http://schemas.openxmlformats.org/officeDocument/2006/relationships/hyperlink" Target="http://minuta.gestaourbana.prefeitura.sp.gov.br/pl-arco-jurubatuba/static/pdf/ACJ_Quadro_1C.pdf" TargetMode="External"/><Relationship Id="rId88" Type="http://schemas.openxmlformats.org/officeDocument/2006/relationships/hyperlink" Target="http://gestaourbana.prefeitura.sp.gov.br/wp-content/uploads/2016/03/PIU-terminais-municipais_consultas-publicas.pdf" TargetMode="External"/><Relationship Id="rId111" Type="http://schemas.openxmlformats.org/officeDocument/2006/relationships/hyperlink" Target="http://minuta.gestaourbana.prefeitura.sp.gov.br/piu-act/wp-content/uploads/2016/10/quadros/Quadro_1C.pdf" TargetMode="External"/><Relationship Id="rId132" Type="http://schemas.openxmlformats.org/officeDocument/2006/relationships/hyperlink" Target="http://gestaourbana.prefeitura.sp.gov.br/wp-content/uploads/2018/04/PIU_LEOPOLDINA_listadepresenca.pdf" TargetMode="External"/><Relationship Id="rId153" Type="http://schemas.openxmlformats.org/officeDocument/2006/relationships/hyperlink" Target="http://gestaourbana.prefeitura.sp.gov.br/wp-content/uploads/2018/05/ACJ_PIU_2018_Devolutivas_abril.pdf" TargetMode="External"/><Relationship Id="rId174" Type="http://schemas.openxmlformats.org/officeDocument/2006/relationships/hyperlink" Target="http://gestaourbana.prefeitura.sp.gov.br/wp-content/uploads/piu-monitoramento/VL2_34_Audiencia_Noticia.pdf" TargetMode="External"/><Relationship Id="rId179" Type="http://schemas.openxmlformats.org/officeDocument/2006/relationships/hyperlink" Target="http://gestaourbana.prefeitura.sp.gov.br/wp-content/uploads/piu-monitoramento/VL1_Parecer_DEUSO.pdf" TargetMode="External"/><Relationship Id="rId195" Type="http://schemas.openxmlformats.org/officeDocument/2006/relationships/printerSettings" Target="../printerSettings/printerSettings4.bin"/><Relationship Id="rId190" Type="http://schemas.openxmlformats.org/officeDocument/2006/relationships/hyperlink" Target="http://gestaourbana.prefeitura.sp.gov.br/wp-content/uploads/piu-monitoramento/PAC5_Consulta_Contribuicoes_8327792.pdf" TargetMode="External"/><Relationship Id="rId15" Type="http://schemas.openxmlformats.org/officeDocument/2006/relationships/hyperlink" Target="http://gestaourbana.prefeitura.sp.gov.br/wp-content/uploads/2016/03/PIU_VL_ATA_Audiencia01_11_16_rev_GP.pdf" TargetMode="External"/><Relationship Id="rId36" Type="http://schemas.openxmlformats.org/officeDocument/2006/relationships/hyperlink" Target="http://gestaourbana.prefeitura.sp.gov.br/wp-content/uploads/2018/03/NOTA_TECNICA_PLANO_URBANISTICO.pdf" TargetMode="External"/><Relationship Id="rId57" Type="http://schemas.openxmlformats.org/officeDocument/2006/relationships/hyperlink" Target="http://minuta.gestaourbana.prefeitura.sp.gov.br/piu-nacoes-unidas/" TargetMode="External"/><Relationship Id="rId106" Type="http://schemas.openxmlformats.org/officeDocument/2006/relationships/hyperlink" Target="http://www.prefeitura.sp.gov.br/cidade/secretarias/upload/desenvolvimento_urbano/arquivos/arco-tiete/smdu_seminario_arcotietepde_11042013.pdf" TargetMode="External"/><Relationship Id="rId127" Type="http://schemas.openxmlformats.org/officeDocument/2006/relationships/hyperlink" Target="http://gestaourbana.prefeitura.sp.gov.br/estruturacao-territorial/piu/piu-pacaembu/" TargetMode="External"/><Relationship Id="rId10" Type="http://schemas.openxmlformats.org/officeDocument/2006/relationships/hyperlink" Target="http://minuta.gestaourbana.prefeitura.sp.gov.br/piu-leopoldina/" TargetMode="External"/><Relationship Id="rId31" Type="http://schemas.openxmlformats.org/officeDocument/2006/relationships/hyperlink" Target="http://minuta.gestaourbana.prefeitura.sp.gov.br/piu-arco-jurubatuba/wp-content/uploads/2017/06/1_Limites-Administrativos1.jpg" TargetMode="External"/><Relationship Id="rId52" Type="http://schemas.openxmlformats.org/officeDocument/2006/relationships/hyperlink" Target="http://www.prefeitura.sp.gov.br/cidade/secretarias/upload/chamadas/comunicado_audiencia_publica_1377717925.pdf" TargetMode="External"/><Relationship Id="rId73" Type="http://schemas.openxmlformats.org/officeDocument/2006/relationships/hyperlink" Target="http://minuta.gestaourbana.prefeitura.sp.gov.br/pl-arco-jurubatuba/static/pdf/1_PLANO_URBANISTICO.pdf" TargetMode="External"/><Relationship Id="rId78" Type="http://schemas.openxmlformats.org/officeDocument/2006/relationships/hyperlink" Target="http://minuta.gestaourbana.prefeitura.sp.gov.br/pl-arco-jurubatuba/static/pdf/6_AREAS_VERDES.pdf" TargetMode="External"/><Relationship Id="rId94" Type="http://schemas.openxmlformats.org/officeDocument/2006/relationships/hyperlink" Target="http://www.prefeitura.sp.gov.br/cidade/secretarias/upload/desenvolvimento_urbano/arquivos/arco-tiete/smdu_seminario_arcotiete_informes_20130402.pdf" TargetMode="External"/><Relationship Id="rId99" Type="http://schemas.openxmlformats.org/officeDocument/2006/relationships/hyperlink" Target="http://www.prefeitura.sp.gov.br/cidade/secretarias/upload/desenvolvimento_urbano/arquivos/arco-tiete/emplasa_2seminario_arcotiete20130404.pdf" TargetMode="External"/><Relationship Id="rId101" Type="http://schemas.openxmlformats.org/officeDocument/2006/relationships/hyperlink" Target="http://www.prefeitura.sp.gov.br/cidade/secretarias/upload/desenvolvimento_urbano/arquivos/arco-tiete/PMH-Seminario-ArcoTiete-20130409.pdf" TargetMode="External"/><Relationship Id="rId122" Type="http://schemas.openxmlformats.org/officeDocument/2006/relationships/hyperlink" Target="http://minuta.gestaourbana.prefeitura.sp.gov.br/piu-act/wp-content/uploads/2016/10/mapas/ACT_99_6U_005_V00.pdf" TargetMode="External"/><Relationship Id="rId143" Type="http://schemas.openxmlformats.org/officeDocument/2006/relationships/hyperlink" Target="http://gestaourbana.prefeitura.sp.gov.br/wp-content/uploads/2016/03/PIU-terminais-municipais_consultas-publicas_2017-08.pdf" TargetMode="External"/><Relationship Id="rId148" Type="http://schemas.openxmlformats.org/officeDocument/2006/relationships/hyperlink" Target="http://gestaourbana.prefeitura.sp.gov.br/wp-content/uploads/2018/05/ACJ_contribuicoes_aud_sto-amaro.pdf" TargetMode="External"/><Relationship Id="rId164" Type="http://schemas.openxmlformats.org/officeDocument/2006/relationships/hyperlink" Target="http://minuta.gestaourbana.prefeitura.sp.gov.br/decreto-piu-nesp/wp-content/uploads/2016/11/PIU_NESP_Decreto_Quadro4.pdf" TargetMode="External"/><Relationship Id="rId169" Type="http://schemas.openxmlformats.org/officeDocument/2006/relationships/hyperlink" Target="http://gestaourbana.prefeitura.sp.gov.br/wp-content/uploads/piu-monitoramento/VL1_Parecer_DDE-SPURB.pdf" TargetMode="External"/><Relationship Id="rId185" Type="http://schemas.openxmlformats.org/officeDocument/2006/relationships/hyperlink" Target="http://gestaourbana.prefeitura.sp.gov.br/wp-content/uploads/piu-monitoramento/PAC1_Oficio.pdf" TargetMode="External"/><Relationship Id="rId4" Type="http://schemas.openxmlformats.org/officeDocument/2006/relationships/hyperlink" Target="http://minutapiuriobranco.gestaourbana.prefeitura.sp.gov.br/" TargetMode="External"/><Relationship Id="rId9" Type="http://schemas.openxmlformats.org/officeDocument/2006/relationships/hyperlink" Target="http://gestaourbana.prefeitura.sp.gov.br/noticias/prorrogado-o-prazo-da-consulta-publica-sobre-o-piu-vila-leopoldina/" TargetMode="External"/><Relationship Id="rId180" Type="http://schemas.openxmlformats.org/officeDocument/2006/relationships/hyperlink" Target="http://gestaourbana.prefeitura.sp.gov.br/wp-content/uploads/piu-monitoramento/VL4_DOC_Diretrizes_Elaboracao.pdf" TargetMode="External"/><Relationship Id="rId26" Type="http://schemas.openxmlformats.org/officeDocument/2006/relationships/hyperlink" Target="http://gestaourbana.prefeitura.sp.gov.br/wp-content/uploads/2016/03/NESP_apresentacao_2016_08_27.pdf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..\01_Documenta&#231;&#227;o\02_PIU_Vila_Leopoldina\1_Em%20proposicao%20dos%20elementos%20previos\VL1_19GE_Diagnostico.pdf" TargetMode="External"/><Relationship Id="rId13" Type="http://schemas.openxmlformats.org/officeDocument/2006/relationships/hyperlink" Target="..\01_Documenta&#231;&#227;o\02_PIU_Vila_Leopoldina\2_Consulta%20publica%20inicial\VL2_32AD_AP_Divulgacao.pdf" TargetMode="External"/><Relationship Id="rId18" Type="http://schemas.openxmlformats.org/officeDocument/2006/relationships/hyperlink" Target="..\01_Documenta&#231;&#227;o\04_PIU_NESP\NESP_1A_ManifestacaoInteressePrivado.pdf" TargetMode="External"/><Relationship Id="rId26" Type="http://schemas.openxmlformats.org/officeDocument/2006/relationships/hyperlink" Target="..\01_Documenta&#231;&#227;o\08_PIU_Pacaembu\PAC_1C_ConsultaPublicaOnline.pdf" TargetMode="External"/><Relationship Id="rId39" Type="http://schemas.openxmlformats.org/officeDocument/2006/relationships/hyperlink" Target="..\01_Documenta&#231;&#227;o\010_PIU_Nacoes_Unidas\2_Consulta%20publica%20inicial\NU_1C_ConsultaPublicaOnline_Divulgacao.pdf" TargetMode="External"/><Relationship Id="rId3" Type="http://schemas.openxmlformats.org/officeDocument/2006/relationships/hyperlink" Target="..\01_Documenta&#231;&#227;o\01_PIU_Rio_Branco\RB_1C_ConsultaPublicaOnline_Divulgacao.pdf" TargetMode="External"/><Relationship Id="rId21" Type="http://schemas.openxmlformats.org/officeDocument/2006/relationships/hyperlink" Target="..\01_Documenta&#231;&#227;o\07_PL_Anhembi\ANH_1C_AudienciaPublica_Divulgacao.pdf" TargetMode="External"/><Relationship Id="rId34" Type="http://schemas.openxmlformats.org/officeDocument/2006/relationships/hyperlink" Target="..\01_Documenta&#231;&#227;o\09_PIU_Vila_Olimpia\VO_1C_ConsultaPublicaOnline_Divulgacao.pdf" TargetMode="External"/><Relationship Id="rId42" Type="http://schemas.openxmlformats.org/officeDocument/2006/relationships/hyperlink" Target="..\01_Documenta&#231;&#227;o\05_PIU_Arco_Jurubatuba\1_Em%20proposicao%20dos%20elementos%20previos\ACJ1_19GE_Mapas.pdf" TargetMode="External"/><Relationship Id="rId47" Type="http://schemas.openxmlformats.org/officeDocument/2006/relationships/hyperlink" Target="..\01_Documenta&#231;&#227;o\05_PIU_Arco_Jurubatuba\2_Consulta%20publica%20inicial\ACJ2_39AD_CP_ContribuicoesConsolidadas.pdf" TargetMode="External"/><Relationship Id="rId7" Type="http://schemas.openxmlformats.org/officeDocument/2006/relationships/hyperlink" Target="..\01_Documenta&#231;&#227;o\02_PIU_Vila_Leopoldina\1_Em%20proposicao%20dos%20elementos%20previos\VL1_12AD_MIP.pdf" TargetMode="External"/><Relationship Id="rId12" Type="http://schemas.openxmlformats.org/officeDocument/2006/relationships/hyperlink" Target="..\01_Documenta&#231;&#227;o\02_PIU_Vila_Leopoldina\2_Consulta%20publica%20inicial\VL2_39AD_CP_Contribuicoes.pdf" TargetMode="External"/><Relationship Id="rId17" Type="http://schemas.openxmlformats.org/officeDocument/2006/relationships/hyperlink" Target="..\01_Documenta&#231;&#227;o\02_PIU_Vila_Leopoldina\1_Em%20proposicao%20dos%20elementos%20previos\VL1_19GE_CP_Texto.pdf" TargetMode="External"/><Relationship Id="rId25" Type="http://schemas.openxmlformats.org/officeDocument/2006/relationships/hyperlink" Target="..\01_Documenta&#231;&#227;o\08_PIU_Pacaembu\PAC_1C_ConsultaPublicaOnline.pdf" TargetMode="External"/><Relationship Id="rId33" Type="http://schemas.openxmlformats.org/officeDocument/2006/relationships/hyperlink" Target="..\01_Documenta&#231;&#227;o\09_PIU_Vila_Olimpia\VO_1B_Mapas.pdf" TargetMode="External"/><Relationship Id="rId38" Type="http://schemas.openxmlformats.org/officeDocument/2006/relationships/hyperlink" Target="..\01_Documenta&#231;&#227;o\010_PIU_Nacoes_Unidas\1_Em%20proposicao%20dos%20elementos%20previos\NU_1B_Diagnostico.pdf" TargetMode="External"/><Relationship Id="rId46" Type="http://schemas.openxmlformats.org/officeDocument/2006/relationships/hyperlink" Target="..\01_Documenta&#231;&#227;o\05_PIU_Arco_Jurubatuba\2_Consulta%20publica%20inicial\ACJ2_39AD_CP_Contribuicoes.pdf" TargetMode="External"/><Relationship Id="rId2" Type="http://schemas.openxmlformats.org/officeDocument/2006/relationships/hyperlink" Target="..\01_Documenta&#231;&#227;o\01_PIU_Rio_Branco\RB_1B_Mapas.pdf" TargetMode="External"/><Relationship Id="rId16" Type="http://schemas.openxmlformats.org/officeDocument/2006/relationships/hyperlink" Target="..\01_Documenta&#231;&#227;o\02_PIU_Vila_Leopoldina\2_Consulta%20publica%20inicial\VL2_39AD_AP_Ata.pdf" TargetMode="External"/><Relationship Id="rId20" Type="http://schemas.openxmlformats.org/officeDocument/2006/relationships/hyperlink" Target="..\01_Documenta&#231;&#227;o\07_PL_Anhembi\ANH_1C_ConsultaPublicaOnline.png" TargetMode="External"/><Relationship Id="rId29" Type="http://schemas.openxmlformats.org/officeDocument/2006/relationships/hyperlink" Target="..\01_Documenta&#231;&#227;o\08_PIU_Pacaembu\PAC_2B_ConsultaPublicaOnline_Divulgacao.pdf" TargetMode="External"/><Relationship Id="rId41" Type="http://schemas.openxmlformats.org/officeDocument/2006/relationships/hyperlink" Target="..\01_Documenta&#231;&#227;o\05_PIU_Arco_Jurubatuba\1_Em%20proposicao%20dos%20elementos%20previos\ACJ1_19GE_Diagnostico.pdf" TargetMode="External"/><Relationship Id="rId1" Type="http://schemas.openxmlformats.org/officeDocument/2006/relationships/hyperlink" Target="..\01_Documenta&#231;&#227;o\01_PIU_Rio_Branco\RB_1B_Diagnostico.pdf" TargetMode="External"/><Relationship Id="rId6" Type="http://schemas.openxmlformats.org/officeDocument/2006/relationships/hyperlink" Target="..\01_Documenta&#231;&#227;o\01_PIU_Rio_Branco\RB_1C_ConsultaPublicaOnline.pdf" TargetMode="External"/><Relationship Id="rId11" Type="http://schemas.openxmlformats.org/officeDocument/2006/relationships/hyperlink" Target="..\01_Documenta&#231;&#227;o\02_PIU_Vila_Leopoldina\1_Em%20proposicao%20dos%20elementos%20previos\VL1_19GE_CP_Texto.pdf" TargetMode="External"/><Relationship Id="rId24" Type="http://schemas.openxmlformats.org/officeDocument/2006/relationships/hyperlink" Target="..\01_Documenta&#231;&#227;o\08_PIU_Pacaembu\PAC_1C_ConsultaPublicaOnline.pdf" TargetMode="External"/><Relationship Id="rId32" Type="http://schemas.openxmlformats.org/officeDocument/2006/relationships/hyperlink" Target="..\01_Documenta&#231;&#227;o\09_PIU_Vila_Olimpia\VO_1B_Diagnostico.pdf" TargetMode="External"/><Relationship Id="rId37" Type="http://schemas.openxmlformats.org/officeDocument/2006/relationships/hyperlink" Target="..\01_Documenta&#231;&#227;o\010_PIU_Nacoes_Unidas\1_Em%20proposicao%20dos%20elementos%20previos\NU_1B_Diagnostico.pdf" TargetMode="External"/><Relationship Id="rId40" Type="http://schemas.openxmlformats.org/officeDocument/2006/relationships/hyperlink" Target="..\01_Documenta&#231;&#227;o\010_PIU_Nacoes_Unidas\1_Em%20proposicao%20dos%20elementos%20previos\NU_1C_ConsultaPublicaOnline.pdf" TargetMode="External"/><Relationship Id="rId45" Type="http://schemas.openxmlformats.org/officeDocument/2006/relationships/hyperlink" Target="..\01_Documenta&#231;&#227;o\05_PIU_Arco_Jurubatuba\1_Em%20proposicao%20dos%20elementos%20previos\ACJ1_19GE_CP_Texto.pdf" TargetMode="External"/><Relationship Id="rId5" Type="http://schemas.openxmlformats.org/officeDocument/2006/relationships/hyperlink" Target="..\01_Documenta&#231;&#227;o\01_PIU_Rio_Branco\RB_1C_SistematizacaoContribuicoesOnline.pdf" TargetMode="External"/><Relationship Id="rId15" Type="http://schemas.openxmlformats.org/officeDocument/2006/relationships/hyperlink" Target="..\01_Documenta&#231;&#227;o\02_PIU_Vila_Leopoldina\2_Consulta%20publica%20inicial\VL2_39AD_AP_Lista.pdf" TargetMode="External"/><Relationship Id="rId23" Type="http://schemas.openxmlformats.org/officeDocument/2006/relationships/hyperlink" Target="..\01_Documenta&#231;&#227;o\08_PIU_Pacaembu\PAC_1A_PMI_EditalChamamentoPublico.pdf" TargetMode="External"/><Relationship Id="rId28" Type="http://schemas.openxmlformats.org/officeDocument/2006/relationships/hyperlink" Target="..\01_Documenta&#231;&#227;o\08_PIU_Pacaembu\PAC_2B_ConsultaPublicaOnline.pdf" TargetMode="External"/><Relationship Id="rId36" Type="http://schemas.openxmlformats.org/officeDocument/2006/relationships/hyperlink" Target="..\01_Documenta&#231;&#227;o\010_PIU_Nacoes_Unidas\1_Em%20proposicao%20dos%20elementos%20previos\NU_1B_ProgramaInteressePublico.pdf" TargetMode="External"/><Relationship Id="rId10" Type="http://schemas.openxmlformats.org/officeDocument/2006/relationships/hyperlink" Target="..\01_Documenta&#231;&#227;o\02_PIU_Vila_Leopoldina\2_Consulta%20publica%20inicial\VL2_32AD_CP_Divulgacao.png" TargetMode="External"/><Relationship Id="rId19" Type="http://schemas.openxmlformats.org/officeDocument/2006/relationships/hyperlink" Target="..\01_Documenta&#231;&#227;o\07_PL_Anhembi\ANH_1C_ConsultaPublicaOnline_Divulgacao.pdf" TargetMode="External"/><Relationship Id="rId31" Type="http://schemas.openxmlformats.org/officeDocument/2006/relationships/hyperlink" Target="..\01_Documenta&#231;&#227;o\09_PIU_Vila_Olimpia\VO_1A_ManifestacaoInteressePrivado.pdf" TargetMode="External"/><Relationship Id="rId44" Type="http://schemas.openxmlformats.org/officeDocument/2006/relationships/hyperlink" Target="..\01_Documenta&#231;&#227;o\05_PIU_Arco_Jurubatuba\2_Consulta%20publica%20inicial\ACJ2_32AD_CP_Divulgacao.pdf" TargetMode="External"/><Relationship Id="rId4" Type="http://schemas.openxmlformats.org/officeDocument/2006/relationships/hyperlink" Target="..\01_Documenta&#231;&#227;o\01_PIU_Rio_Branco\RB_1C_ConsultaPublicaOnline.pdf" TargetMode="External"/><Relationship Id="rId9" Type="http://schemas.openxmlformats.org/officeDocument/2006/relationships/hyperlink" Target="..\01_Documenta&#231;&#227;o\02_PIU_Vila_Leopoldina\1_Em%20proposicao%20dos%20elementos%20previos\VL1_19GE_Mapas.pdf" TargetMode="External"/><Relationship Id="rId14" Type="http://schemas.openxmlformats.org/officeDocument/2006/relationships/hyperlink" Target="..\01_Documenta&#231;&#227;o\02_PIU_Vila_Leopoldina\2_Consulta%20publica%20inicial\VL2_39AD_AP_ApresentacaoPrefeitura.pdf" TargetMode="External"/><Relationship Id="rId22" Type="http://schemas.openxmlformats.org/officeDocument/2006/relationships/hyperlink" Target="..\01_Documenta&#231;&#227;o\07_PL_Anhembi\ANH_1C_AudienciaPublica_Ata.pdf" TargetMode="External"/><Relationship Id="rId27" Type="http://schemas.openxmlformats.org/officeDocument/2006/relationships/hyperlink" Target="..\01_Documenta&#231;&#227;o\08_PIU_Pacaembu\PAC_1C_ConsultaPublicaOnline_Contribuicoes.xls" TargetMode="External"/><Relationship Id="rId30" Type="http://schemas.openxmlformats.org/officeDocument/2006/relationships/hyperlink" Target="..\01_Documenta&#231;&#227;o\08_PIU_Pacaembu\PAC_2B_ConsultaPublicaOnline.pdf" TargetMode="External"/><Relationship Id="rId35" Type="http://schemas.openxmlformats.org/officeDocument/2006/relationships/hyperlink" Target="..\01_Documenta&#231;&#227;o\09_PIU_Vila_Olimpia\VO_1C_ConsultaPublicaOnline.pdf" TargetMode="External"/><Relationship Id="rId43" Type="http://schemas.openxmlformats.org/officeDocument/2006/relationships/hyperlink" Target="..\01_Documenta&#231;&#227;o\05_PIU_Arco_Jurubatuba\1_Em%20proposicao%20dos%20elementos%20previos\ACJ1_19GE_Diagnostico_NT.pdf" TargetMode="External"/><Relationship Id="rId48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..\01_Documenta&#231;&#227;o\02_PIU_Vila_Leopoldina\2_Consulta%20publica%20inicial\VL2_39AD_AP_ApresentacaoPrefeitura.pdf" TargetMode="External"/><Relationship Id="rId13" Type="http://schemas.openxmlformats.org/officeDocument/2006/relationships/hyperlink" Target="..\01_Documenta&#231;&#227;o\010_PIU_Nacoes_Unidas\1_Em%20proposicao%20dos%20elementos%20previos\NU_1C_ConsultaPublicaOnline.pdf" TargetMode="External"/><Relationship Id="rId18" Type="http://schemas.openxmlformats.org/officeDocument/2006/relationships/hyperlink" Target="..\01_Documenta&#231;&#227;o\02_PIU_Vila_Leopoldina\5_Discussao%20publica\00_caderno-completo.pdf" TargetMode="External"/><Relationship Id="rId3" Type="http://schemas.openxmlformats.org/officeDocument/2006/relationships/hyperlink" Target="..\01_Documenta&#231;&#227;o\02_PIU_Vila_Leopoldina\1_Em%20proposicao%20dos%20elementos%20previos\VL1_19GE_Diagnostico.pdf" TargetMode="External"/><Relationship Id="rId21" Type="http://schemas.openxmlformats.org/officeDocument/2006/relationships/vmlDrawing" Target="../drawings/vmlDrawing3.vml"/><Relationship Id="rId7" Type="http://schemas.openxmlformats.org/officeDocument/2006/relationships/hyperlink" Target="..\01_Documenta&#231;&#227;o\02_PIU_Vila_Leopoldina\2_Consulta%20publica%20inicial\VL2_39AD_CP_Contribuicoes.pdf" TargetMode="External"/><Relationship Id="rId12" Type="http://schemas.openxmlformats.org/officeDocument/2006/relationships/hyperlink" Target="..\01_Documenta&#231;&#227;o\02_PIU_Vila_Leopoldina\5_Discussao%20publica\TextoConsultaPublica.pdf" TargetMode="External"/><Relationship Id="rId17" Type="http://schemas.openxmlformats.org/officeDocument/2006/relationships/hyperlink" Target="..\01_Documenta&#231;&#227;o\02_PIU_Vila_Leopoldina\5_Discussao%20publica\noticia-divulgacao-consulta-publica.pdf" TargetMode="External"/><Relationship Id="rId2" Type="http://schemas.openxmlformats.org/officeDocument/2006/relationships/hyperlink" Target="..\01_Documenta&#231;&#227;o\02_PIU_Vila_Leopoldina\1_Em%20proposicao%20dos%20elementos%20previos\VL1_19GE_CP_Texto.pdf" TargetMode="External"/><Relationship Id="rId16" Type="http://schemas.openxmlformats.org/officeDocument/2006/relationships/hyperlink" Target="..\01_Documenta&#231;&#227;o\010_PIU_Nacoes_Unidas\2_Consulta%20publica%20inicial\NU_1C_ConsultaPublicaOnline_Divulgacao.pdf" TargetMode="External"/><Relationship Id="rId20" Type="http://schemas.openxmlformats.org/officeDocument/2006/relationships/drawing" Target="../drawings/drawing2.xml"/><Relationship Id="rId1" Type="http://schemas.openxmlformats.org/officeDocument/2006/relationships/hyperlink" Target="..\01_Documenta&#231;&#227;o\02_PIU_Vila_Leopoldina\1_Em%20proposicao%20dos%20elementos%20previos\VL1_12AD_MIP.pdf" TargetMode="External"/><Relationship Id="rId6" Type="http://schemas.openxmlformats.org/officeDocument/2006/relationships/hyperlink" Target="..\01_Documenta&#231;&#227;o\02_PIU_Vila_Leopoldina\2_Consulta%20publica%20inicial\VL2_32AD_AP_Divulgacao.pdf" TargetMode="External"/><Relationship Id="rId11" Type="http://schemas.openxmlformats.org/officeDocument/2006/relationships/hyperlink" Target="..\01_Documenta&#231;&#227;o\02_PIU_Vila_Leopoldina\2_Consulta%20publica%20inicial\VL2_39AD_AP_Lista.pdf" TargetMode="External"/><Relationship Id="rId5" Type="http://schemas.openxmlformats.org/officeDocument/2006/relationships/hyperlink" Target="..\01_Documenta&#231;&#227;o\02_PIU_Vila_Leopoldina\2_Consulta%20publica%20inicial\VL2_32AD_CP_Divulgacao.png" TargetMode="External"/><Relationship Id="rId15" Type="http://schemas.openxmlformats.org/officeDocument/2006/relationships/hyperlink" Target="..\01_Documenta&#231;&#227;o\010_PIU_Nacoes_Unidas\1_Em%20proposicao%20dos%20elementos%20previos\NU_1B_ProgramaInteressePublico.pdf" TargetMode="External"/><Relationship Id="rId10" Type="http://schemas.openxmlformats.org/officeDocument/2006/relationships/hyperlink" Target="..\01_Documenta&#231;&#227;o\02_PIU_Vila_Leopoldina\2_Consulta%20publica%20inicial\VL2_39AD_AP_Ata.pdf" TargetMode="External"/><Relationship Id="rId19" Type="http://schemas.openxmlformats.org/officeDocument/2006/relationships/printerSettings" Target="../printerSettings/printerSettings6.bin"/><Relationship Id="rId4" Type="http://schemas.openxmlformats.org/officeDocument/2006/relationships/hyperlink" Target="..\01_Documenta&#231;&#227;o\02_PIU_Vila_Leopoldina\1_Em%20proposicao%20dos%20elementos%20previos\VL1_19GE_Mapas.pdf" TargetMode="External"/><Relationship Id="rId9" Type="http://schemas.openxmlformats.org/officeDocument/2006/relationships/hyperlink" Target="..\01_Documenta&#231;&#227;o\02_PIU_Vila_Leopoldina\2_Consulta%20publica%20inicial\VL2_39AD_AP_ApresentacaoProponente.pdf" TargetMode="External"/><Relationship Id="rId14" Type="http://schemas.openxmlformats.org/officeDocument/2006/relationships/hyperlink" Target="..\01_Documenta&#231;&#227;o\010_PIU_Nacoes_Unidas\1_Em%20proposicao%20dos%20elementos%20previos\NU_1B_Diagnostico.pdf" TargetMode="External"/><Relationship Id="rId22" Type="http://schemas.openxmlformats.org/officeDocument/2006/relationships/comments" Target="../comments3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Plan1"/>
  <dimension ref="A1:S16"/>
  <sheetViews>
    <sheetView workbookViewId="0">
      <selection activeCell="D32" sqref="D32"/>
    </sheetView>
  </sheetViews>
  <sheetFormatPr defaultRowHeight="15"/>
  <cols>
    <col min="1" max="1" width="20.28515625" bestFit="1" customWidth="1"/>
    <col min="19" max="19" width="12.28515625" customWidth="1"/>
  </cols>
  <sheetData>
    <row r="1" spans="1:19" ht="18.75">
      <c r="A1" s="182" t="s">
        <v>256</v>
      </c>
    </row>
    <row r="3" spans="1:19">
      <c r="A3" s="181" t="s">
        <v>249</v>
      </c>
      <c r="B3" s="697" t="s">
        <v>254</v>
      </c>
      <c r="C3" s="697"/>
      <c r="D3" s="697"/>
      <c r="E3" s="697"/>
      <c r="F3" s="697"/>
      <c r="G3" s="697"/>
      <c r="H3" s="697"/>
      <c r="I3" s="697"/>
      <c r="J3" s="697"/>
      <c r="K3" s="697"/>
      <c r="L3" s="697"/>
      <c r="M3" s="697"/>
      <c r="N3" s="697"/>
      <c r="O3" s="697"/>
      <c r="P3" s="697"/>
      <c r="Q3" s="697"/>
      <c r="R3" s="697"/>
      <c r="S3" s="697"/>
    </row>
    <row r="4" spans="1:19">
      <c r="A4" s="183" t="s">
        <v>281</v>
      </c>
      <c r="B4" s="185" t="s">
        <v>255</v>
      </c>
      <c r="C4" s="185"/>
      <c r="D4" s="185"/>
      <c r="E4" s="185"/>
      <c r="F4" s="185"/>
      <c r="G4" s="185"/>
      <c r="H4" s="185"/>
      <c r="I4" s="185"/>
      <c r="J4" s="185"/>
      <c r="K4" s="185"/>
      <c r="L4" s="185"/>
      <c r="M4" s="185"/>
      <c r="N4" s="185"/>
      <c r="O4" s="185"/>
      <c r="P4" s="185"/>
      <c r="Q4" s="185"/>
      <c r="R4" s="185"/>
      <c r="S4" s="183"/>
    </row>
    <row r="5" spans="1:19">
      <c r="A5" s="184"/>
      <c r="B5" s="142"/>
      <c r="C5" s="142"/>
      <c r="D5" s="142"/>
      <c r="E5" s="142"/>
      <c r="F5" s="142"/>
      <c r="G5" s="142"/>
      <c r="H5" s="142"/>
      <c r="I5" s="142"/>
      <c r="J5" s="142"/>
      <c r="K5" s="142"/>
      <c r="L5" s="142"/>
      <c r="M5" s="142"/>
      <c r="N5" s="142"/>
      <c r="O5" s="142"/>
      <c r="P5" s="142"/>
      <c r="Q5" s="142"/>
      <c r="R5" s="142"/>
      <c r="S5" s="184"/>
    </row>
    <row r="6" spans="1:19">
      <c r="A6" s="184" t="s">
        <v>250</v>
      </c>
      <c r="B6" s="142" t="s">
        <v>258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2"/>
      <c r="R6" s="142"/>
      <c r="S6" s="184"/>
    </row>
    <row r="7" spans="1:19">
      <c r="A7" s="184"/>
      <c r="B7" s="142"/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2"/>
      <c r="R7" s="142"/>
      <c r="S7" s="184"/>
    </row>
    <row r="8" spans="1:19">
      <c r="A8" s="184" t="s">
        <v>251</v>
      </c>
      <c r="B8" s="142" t="s">
        <v>252</v>
      </c>
      <c r="C8" s="142"/>
      <c r="D8" s="142"/>
      <c r="E8" s="142"/>
      <c r="F8" s="142"/>
      <c r="G8" s="142"/>
      <c r="H8" s="142"/>
      <c r="I8" s="142"/>
      <c r="J8" s="142"/>
      <c r="K8" s="142"/>
      <c r="L8" s="142"/>
      <c r="M8" s="142"/>
      <c r="N8" s="142"/>
      <c r="O8" s="142"/>
      <c r="P8" s="142"/>
      <c r="Q8" s="142"/>
      <c r="R8" s="142"/>
      <c r="S8" s="184"/>
    </row>
    <row r="9" spans="1:19">
      <c r="A9" s="184"/>
      <c r="B9" s="142" t="s">
        <v>253</v>
      </c>
      <c r="C9" s="142"/>
      <c r="D9" s="142"/>
      <c r="E9" s="142"/>
      <c r="F9" s="142"/>
      <c r="G9" s="142"/>
      <c r="H9" s="142"/>
      <c r="I9" s="142"/>
      <c r="J9" s="142"/>
      <c r="K9" s="142"/>
      <c r="L9" s="142"/>
      <c r="M9" s="142"/>
      <c r="N9" s="142"/>
      <c r="O9" s="142"/>
      <c r="P9" s="142"/>
      <c r="Q9" s="142"/>
      <c r="R9" s="142"/>
      <c r="S9" s="184"/>
    </row>
    <row r="10" spans="1:19">
      <c r="A10" s="184"/>
      <c r="B10" s="142"/>
      <c r="C10" s="142"/>
      <c r="D10" s="142"/>
      <c r="E10" s="142"/>
      <c r="F10" s="142"/>
      <c r="G10" s="142"/>
      <c r="H10" s="142"/>
      <c r="I10" s="142"/>
      <c r="J10" s="142"/>
      <c r="K10" s="142"/>
      <c r="L10" s="142"/>
      <c r="M10" s="142"/>
      <c r="N10" s="142"/>
      <c r="O10" s="142"/>
      <c r="P10" s="142"/>
      <c r="Q10" s="142"/>
      <c r="R10" s="142"/>
      <c r="S10" s="184"/>
    </row>
    <row r="11" spans="1:19">
      <c r="A11" s="184" t="s">
        <v>245</v>
      </c>
      <c r="B11" s="142" t="s">
        <v>282</v>
      </c>
      <c r="C11" s="142"/>
      <c r="D11" s="142"/>
      <c r="E11" s="142"/>
      <c r="F11" s="142"/>
      <c r="G11" s="142"/>
      <c r="H11" s="142"/>
      <c r="I11" s="142"/>
      <c r="J11" s="142"/>
      <c r="K11" s="142"/>
      <c r="L11" s="142"/>
      <c r="M11" s="142"/>
      <c r="N11" s="142"/>
      <c r="O11" s="142"/>
      <c r="P11" s="142"/>
      <c r="Q11" s="142"/>
      <c r="R11" s="142"/>
      <c r="S11" s="184"/>
    </row>
    <row r="12" spans="1:19">
      <c r="A12" s="184"/>
      <c r="B12" s="142"/>
      <c r="C12" s="142"/>
      <c r="D12" s="142"/>
      <c r="E12" s="142"/>
      <c r="F12" s="142"/>
      <c r="G12" s="142"/>
      <c r="H12" s="142"/>
      <c r="I12" s="142"/>
      <c r="J12" s="142"/>
      <c r="K12" s="142"/>
      <c r="L12" s="142"/>
      <c r="M12" s="142"/>
      <c r="N12" s="142"/>
      <c r="O12" s="142"/>
      <c r="P12" s="142"/>
      <c r="Q12" s="142"/>
      <c r="R12" s="142"/>
      <c r="S12" s="184"/>
    </row>
    <row r="13" spans="1:19">
      <c r="A13" s="184" t="s">
        <v>309</v>
      </c>
      <c r="B13" s="142" t="s">
        <v>310</v>
      </c>
      <c r="C13" s="142"/>
      <c r="D13" s="142"/>
      <c r="E13" s="142"/>
      <c r="F13" s="142"/>
      <c r="G13" s="142"/>
      <c r="H13" s="142"/>
      <c r="I13" s="142"/>
      <c r="J13" s="142"/>
      <c r="K13" s="142"/>
      <c r="L13" s="142"/>
      <c r="M13" s="142"/>
      <c r="N13" s="142"/>
      <c r="O13" s="142"/>
      <c r="P13" s="142"/>
      <c r="Q13" s="142"/>
      <c r="R13" s="142"/>
      <c r="S13" s="184"/>
    </row>
    <row r="14" spans="1:19">
      <c r="A14" s="184"/>
      <c r="S14" s="184"/>
    </row>
    <row r="15" spans="1:19">
      <c r="A15" s="184" t="s">
        <v>1022</v>
      </c>
      <c r="B15" s="210" t="s">
        <v>1023</v>
      </c>
      <c r="S15" s="184"/>
    </row>
    <row r="16" spans="1:19">
      <c r="A16" s="184"/>
      <c r="S16" s="184"/>
    </row>
  </sheetData>
  <mergeCells count="1">
    <mergeCell ref="B3:S3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>
  <sheetPr codeName="Plan4">
    <pageSetUpPr fitToPage="1"/>
  </sheetPr>
  <dimension ref="A1:FP111"/>
  <sheetViews>
    <sheetView zoomScale="80" zoomScaleNormal="80" zoomScaleSheetLayoutView="85" workbookViewId="0">
      <pane xSplit="3" ySplit="10" topLeftCell="CI11" activePane="bottomRight" state="frozen"/>
      <selection pane="topRight" activeCell="D1" sqref="D1"/>
      <selection pane="bottomLeft" activeCell="A8" sqref="A8"/>
      <selection pane="bottomRight" activeCell="CP12" sqref="CP12"/>
    </sheetView>
  </sheetViews>
  <sheetFormatPr defaultColWidth="9.140625" defaultRowHeight="15"/>
  <cols>
    <col min="1" max="1" width="6.28515625" style="254" customWidth="1"/>
    <col min="2" max="2" width="16.42578125" style="257" customWidth="1"/>
    <col min="3" max="3" width="23.85546875" style="257" customWidth="1"/>
    <col min="4" max="4" width="12.140625" style="257" customWidth="1"/>
    <col min="5" max="5" width="10.42578125" style="257" customWidth="1"/>
    <col min="6" max="6" width="37.85546875" style="257" customWidth="1"/>
    <col min="7" max="7" width="17.140625" style="257" customWidth="1"/>
    <col min="8" max="8" width="20.85546875" style="257" customWidth="1"/>
    <col min="9" max="9" width="18.7109375" style="257" customWidth="1"/>
    <col min="10" max="10" width="19.5703125" style="257" customWidth="1"/>
    <col min="11" max="11" width="19.28515625" style="257" customWidth="1"/>
    <col min="12" max="12" width="14.7109375" style="257" customWidth="1"/>
    <col min="13" max="14" width="20.5703125" style="257" customWidth="1"/>
    <col min="15" max="16" width="12.42578125" style="257" customWidth="1"/>
    <col min="17" max="17" width="21.42578125" style="257" customWidth="1"/>
    <col min="18" max="18" width="15" style="257" customWidth="1"/>
    <col min="19" max="19" width="14" style="257" customWidth="1"/>
    <col min="20" max="20" width="18.140625" style="257" customWidth="1"/>
    <col min="21" max="21" width="18" style="257" customWidth="1"/>
    <col min="22" max="24" width="14.140625" style="257" customWidth="1"/>
    <col min="25" max="30" width="19.42578125" style="257" customWidth="1"/>
    <col min="31" max="31" width="16.7109375" style="257" customWidth="1"/>
    <col min="32" max="35" width="19.42578125" style="257" customWidth="1"/>
    <col min="36" max="36" width="17.28515625" style="257" customWidth="1"/>
    <col min="37" max="37" width="11.5703125" style="257" customWidth="1"/>
    <col min="38" max="39" width="16" style="257" customWidth="1"/>
    <col min="40" max="41" width="14" style="257" customWidth="1"/>
    <col min="42" max="42" width="14.42578125" style="257" customWidth="1"/>
    <col min="43" max="44" width="15.28515625" style="257" customWidth="1"/>
    <col min="45" max="54" width="11.85546875" style="257" customWidth="1"/>
    <col min="55" max="55" width="15.7109375" style="257" customWidth="1"/>
    <col min="56" max="58" width="17" style="257" customWidth="1"/>
    <col min="59" max="59" width="17.28515625" style="257" customWidth="1"/>
    <col min="60" max="62" width="17.42578125" style="257" customWidth="1"/>
    <col min="63" max="75" width="20" style="257" customWidth="1"/>
    <col min="76" max="76" width="18" style="257" customWidth="1"/>
    <col min="77" max="82" width="14.42578125" style="257" customWidth="1"/>
    <col min="83" max="83" width="16.85546875" style="257" customWidth="1"/>
    <col min="84" max="95" width="18.7109375" style="257" customWidth="1"/>
    <col min="96" max="106" width="12.42578125" style="257" customWidth="1"/>
    <col min="107" max="109" width="11.140625" style="257" customWidth="1"/>
    <col min="110" max="110" width="12.7109375" style="257" customWidth="1"/>
    <col min="111" max="113" width="16.140625" style="257" customWidth="1"/>
    <col min="114" max="114" width="18.42578125" style="257" customWidth="1"/>
    <col min="115" max="120" width="16.140625" style="257" customWidth="1"/>
    <col min="121" max="121" width="18" style="254" bestFit="1" customWidth="1"/>
    <col min="122" max="123" width="22.42578125" style="254" customWidth="1"/>
    <col min="124" max="124" width="17.42578125" style="253" customWidth="1"/>
    <col min="125" max="125" width="18.85546875" style="254" customWidth="1"/>
    <col min="126" max="127" width="15.85546875" style="254" customWidth="1"/>
    <col min="128" max="128" width="16" style="257" customWidth="1"/>
    <col min="129" max="130" width="18.28515625" style="254" customWidth="1"/>
    <col min="131" max="131" width="13.85546875" style="254" customWidth="1"/>
    <col min="132" max="132" width="18.28515625" style="254" customWidth="1"/>
    <col min="133" max="143" width="22" style="254" customWidth="1"/>
    <col min="144" max="144" width="10.140625" style="259" customWidth="1"/>
    <col min="145" max="145" width="18.85546875" style="253" customWidth="1"/>
    <col min="146" max="146" width="18.5703125" style="253" customWidth="1"/>
    <col min="147" max="147" width="23.140625" style="254" customWidth="1"/>
    <col min="148" max="148" width="16.5703125" style="254" customWidth="1"/>
    <col min="149" max="149" width="16.42578125" style="254" customWidth="1"/>
    <col min="150" max="16384" width="9.140625" style="254"/>
  </cols>
  <sheetData>
    <row r="1" spans="1:170" s="340" customFormat="1">
      <c r="A1" s="340">
        <v>1</v>
      </c>
      <c r="B1" s="340">
        <v>2</v>
      </c>
      <c r="C1" s="340">
        <v>3</v>
      </c>
      <c r="D1" s="340">
        <v>4</v>
      </c>
      <c r="E1" s="340">
        <v>5</v>
      </c>
      <c r="F1" s="340">
        <v>6</v>
      </c>
      <c r="G1" s="340">
        <v>7</v>
      </c>
      <c r="H1" s="340">
        <v>8</v>
      </c>
      <c r="I1" s="340">
        <v>9</v>
      </c>
      <c r="J1" s="340">
        <v>10</v>
      </c>
      <c r="K1" s="340">
        <v>11</v>
      </c>
      <c r="L1" s="340">
        <v>12</v>
      </c>
      <c r="M1" s="340">
        <v>13</v>
      </c>
      <c r="N1" s="340">
        <v>14</v>
      </c>
      <c r="O1" s="340">
        <v>15</v>
      </c>
      <c r="P1" s="340">
        <v>16</v>
      </c>
      <c r="Q1" s="340">
        <v>17</v>
      </c>
      <c r="R1" s="340">
        <v>18</v>
      </c>
      <c r="S1" s="340">
        <v>19</v>
      </c>
      <c r="T1" s="340">
        <v>20</v>
      </c>
      <c r="U1" s="340">
        <v>21</v>
      </c>
      <c r="V1" s="340">
        <v>22</v>
      </c>
      <c r="W1" s="340">
        <v>23</v>
      </c>
      <c r="X1" s="340">
        <v>24</v>
      </c>
      <c r="Y1" s="340">
        <v>25</v>
      </c>
      <c r="Z1" s="340">
        <v>26</v>
      </c>
      <c r="AA1" s="340">
        <v>27</v>
      </c>
      <c r="AB1" s="340">
        <v>28</v>
      </c>
      <c r="AC1" s="340">
        <v>29</v>
      </c>
      <c r="AD1" s="340">
        <v>30</v>
      </c>
      <c r="AE1" s="340">
        <v>31</v>
      </c>
      <c r="AF1" s="340">
        <v>32</v>
      </c>
      <c r="AG1" s="340">
        <v>33</v>
      </c>
      <c r="AH1" s="340">
        <v>34</v>
      </c>
      <c r="AI1" s="340">
        <v>35</v>
      </c>
      <c r="AJ1" s="340">
        <v>36</v>
      </c>
      <c r="AK1" s="340">
        <v>37</v>
      </c>
      <c r="AL1" s="340">
        <v>38</v>
      </c>
      <c r="AM1" s="340">
        <v>39</v>
      </c>
      <c r="AN1" s="340">
        <v>40</v>
      </c>
      <c r="AO1" s="340">
        <v>41</v>
      </c>
      <c r="AP1" s="340">
        <v>42</v>
      </c>
      <c r="AQ1" s="340">
        <v>43</v>
      </c>
      <c r="AR1" s="340">
        <v>44</v>
      </c>
      <c r="AS1" s="340">
        <v>45</v>
      </c>
      <c r="AT1" s="340">
        <v>46</v>
      </c>
      <c r="AU1" s="340">
        <v>47</v>
      </c>
      <c r="AV1" s="340">
        <v>48</v>
      </c>
      <c r="AW1" s="340">
        <v>49</v>
      </c>
      <c r="AX1" s="340">
        <v>50</v>
      </c>
      <c r="AY1" s="340">
        <v>51</v>
      </c>
      <c r="AZ1" s="340">
        <v>52</v>
      </c>
      <c r="BA1" s="340">
        <v>53</v>
      </c>
      <c r="BB1" s="340">
        <v>54</v>
      </c>
      <c r="BC1" s="340">
        <v>55</v>
      </c>
      <c r="BD1" s="340">
        <v>56</v>
      </c>
      <c r="BE1" s="340">
        <v>57</v>
      </c>
      <c r="BF1" s="340">
        <v>58</v>
      </c>
      <c r="BG1" s="340">
        <v>59</v>
      </c>
      <c r="BH1" s="340">
        <v>60</v>
      </c>
      <c r="BI1" s="340">
        <v>61</v>
      </c>
      <c r="BJ1" s="340">
        <v>62</v>
      </c>
      <c r="BK1" s="340">
        <v>63</v>
      </c>
      <c r="BL1" s="340">
        <v>64</v>
      </c>
      <c r="BM1" s="340">
        <v>65</v>
      </c>
      <c r="BN1" s="340">
        <v>66</v>
      </c>
      <c r="BO1" s="340">
        <v>67</v>
      </c>
      <c r="BP1" s="340">
        <v>68</v>
      </c>
      <c r="BQ1" s="340">
        <v>69</v>
      </c>
      <c r="BR1" s="340">
        <v>70</v>
      </c>
      <c r="BS1" s="340">
        <v>71</v>
      </c>
      <c r="BT1" s="340">
        <v>72</v>
      </c>
      <c r="BU1" s="340">
        <v>73</v>
      </c>
      <c r="BV1" s="340">
        <v>74</v>
      </c>
      <c r="BW1" s="340">
        <v>75</v>
      </c>
      <c r="BX1" s="340">
        <v>76</v>
      </c>
      <c r="BY1" s="340">
        <v>77</v>
      </c>
      <c r="BZ1" s="340">
        <v>78</v>
      </c>
      <c r="CA1" s="340">
        <v>79</v>
      </c>
      <c r="CB1" s="340">
        <v>80</v>
      </c>
      <c r="CC1" s="340">
        <v>81</v>
      </c>
      <c r="CD1" s="340">
        <v>82</v>
      </c>
      <c r="CE1" s="340">
        <v>83</v>
      </c>
      <c r="CF1" s="340">
        <v>84</v>
      </c>
      <c r="CG1" s="340">
        <v>85</v>
      </c>
      <c r="CH1" s="340">
        <v>86</v>
      </c>
      <c r="CI1" s="340">
        <v>87</v>
      </c>
      <c r="CJ1" s="340">
        <v>88</v>
      </c>
      <c r="CK1" s="340">
        <v>89</v>
      </c>
      <c r="CL1" s="340">
        <v>90</v>
      </c>
      <c r="CM1" s="340">
        <v>91</v>
      </c>
      <c r="CN1" s="340">
        <v>92</v>
      </c>
      <c r="CO1" s="340">
        <v>93</v>
      </c>
      <c r="CP1" s="340">
        <v>94</v>
      </c>
      <c r="CQ1" s="340">
        <v>95</v>
      </c>
      <c r="CR1" s="340">
        <v>96</v>
      </c>
      <c r="CS1" s="340">
        <v>97</v>
      </c>
      <c r="CT1" s="340">
        <v>98</v>
      </c>
      <c r="CU1" s="340">
        <v>99</v>
      </c>
      <c r="CV1" s="340">
        <v>100</v>
      </c>
      <c r="CW1" s="340">
        <v>101</v>
      </c>
      <c r="CX1" s="340">
        <v>102</v>
      </c>
      <c r="CY1" s="340">
        <v>103</v>
      </c>
      <c r="CZ1" s="340">
        <v>104</v>
      </c>
      <c r="DA1" s="340">
        <v>105</v>
      </c>
      <c r="DB1" s="340">
        <v>106</v>
      </c>
      <c r="DC1" s="340">
        <v>107</v>
      </c>
      <c r="DD1" s="340">
        <v>108</v>
      </c>
      <c r="DE1" s="340">
        <v>109</v>
      </c>
      <c r="DF1" s="340">
        <v>110</v>
      </c>
      <c r="DG1" s="340">
        <v>111</v>
      </c>
      <c r="DH1" s="340">
        <v>112</v>
      </c>
      <c r="DI1" s="340">
        <v>113</v>
      </c>
      <c r="DJ1" s="340">
        <v>114</v>
      </c>
      <c r="DK1" s="340">
        <v>115</v>
      </c>
      <c r="DL1" s="340">
        <v>116</v>
      </c>
      <c r="DM1" s="340">
        <v>117</v>
      </c>
      <c r="DN1" s="340">
        <v>118</v>
      </c>
      <c r="DO1" s="340">
        <v>119</v>
      </c>
      <c r="DP1" s="340">
        <v>120</v>
      </c>
      <c r="DQ1" s="340">
        <v>121</v>
      </c>
      <c r="DR1" s="340">
        <v>122</v>
      </c>
      <c r="DS1" s="340">
        <v>123</v>
      </c>
      <c r="DT1" s="340">
        <v>124</v>
      </c>
      <c r="DU1" s="340">
        <v>125</v>
      </c>
      <c r="DV1" s="340">
        <v>126</v>
      </c>
      <c r="DW1" s="340">
        <v>127</v>
      </c>
      <c r="DX1" s="340">
        <v>128</v>
      </c>
      <c r="DY1" s="340">
        <v>129</v>
      </c>
      <c r="DZ1" s="340">
        <v>130</v>
      </c>
      <c r="EA1" s="340">
        <v>131</v>
      </c>
      <c r="EB1" s="340">
        <v>132</v>
      </c>
      <c r="EC1" s="340">
        <v>133</v>
      </c>
      <c r="ED1" s="340">
        <v>134</v>
      </c>
      <c r="EE1" s="340">
        <v>135</v>
      </c>
      <c r="EF1" s="340">
        <v>136</v>
      </c>
      <c r="EG1" s="340">
        <v>137</v>
      </c>
      <c r="EH1" s="340">
        <v>138</v>
      </c>
      <c r="EI1" s="340">
        <v>139</v>
      </c>
      <c r="EJ1" s="340">
        <v>140</v>
      </c>
      <c r="EK1" s="340">
        <v>141</v>
      </c>
      <c r="EL1" s="340">
        <v>142</v>
      </c>
      <c r="EM1" s="340">
        <v>143</v>
      </c>
      <c r="EN1" s="340">
        <v>144</v>
      </c>
      <c r="EO1" s="340">
        <v>145</v>
      </c>
      <c r="EP1" s="340">
        <v>146</v>
      </c>
      <c r="EQ1" s="340">
        <v>147</v>
      </c>
      <c r="ER1" s="340">
        <v>148</v>
      </c>
      <c r="ES1" s="340">
        <v>149</v>
      </c>
      <c r="ET1" s="340">
        <v>150</v>
      </c>
      <c r="EU1" s="340">
        <v>151</v>
      </c>
      <c r="EV1" s="340">
        <v>152</v>
      </c>
      <c r="EW1" s="340">
        <v>153</v>
      </c>
      <c r="EX1" s="340">
        <v>154</v>
      </c>
    </row>
    <row r="2" spans="1:170" s="351" customFormat="1">
      <c r="A2" s="351">
        <v>1</v>
      </c>
      <c r="B2" s="351">
        <v>1</v>
      </c>
      <c r="C2" s="364">
        <v>1</v>
      </c>
      <c r="D2" s="351">
        <v>1</v>
      </c>
      <c r="E2" s="351">
        <v>1</v>
      </c>
      <c r="F2" s="351">
        <v>1</v>
      </c>
      <c r="G2" s="351">
        <v>1</v>
      </c>
      <c r="H2" s="351">
        <v>1</v>
      </c>
      <c r="I2" s="351">
        <v>1</v>
      </c>
      <c r="J2" s="351">
        <v>1</v>
      </c>
      <c r="K2" s="351">
        <v>1</v>
      </c>
      <c r="L2" s="351">
        <v>1</v>
      </c>
      <c r="M2" s="351">
        <v>1</v>
      </c>
      <c r="N2" s="351">
        <v>1</v>
      </c>
      <c r="O2" s="351">
        <v>1</v>
      </c>
      <c r="P2" s="351">
        <v>1</v>
      </c>
      <c r="Q2" s="351">
        <v>1</v>
      </c>
      <c r="R2" s="351">
        <v>1</v>
      </c>
      <c r="S2" s="351">
        <v>1</v>
      </c>
      <c r="T2" s="351">
        <v>1</v>
      </c>
      <c r="U2" s="351">
        <v>1</v>
      </c>
      <c r="V2" s="351">
        <v>1</v>
      </c>
      <c r="W2" s="351">
        <v>1</v>
      </c>
      <c r="X2" s="351">
        <v>2</v>
      </c>
      <c r="Y2" s="351">
        <v>2</v>
      </c>
      <c r="Z2" s="351">
        <v>2</v>
      </c>
      <c r="AA2" s="351">
        <v>2</v>
      </c>
      <c r="AB2" s="351">
        <v>2</v>
      </c>
      <c r="AC2" s="351">
        <v>2</v>
      </c>
      <c r="AD2" s="351">
        <v>2</v>
      </c>
      <c r="AE2" s="351">
        <v>2</v>
      </c>
      <c r="AF2" s="351">
        <v>2</v>
      </c>
      <c r="AG2" s="351">
        <v>2</v>
      </c>
      <c r="AH2" s="351">
        <v>2</v>
      </c>
      <c r="AI2" s="351">
        <v>2</v>
      </c>
      <c r="AJ2" s="351">
        <v>2</v>
      </c>
      <c r="AK2" s="351">
        <v>2</v>
      </c>
      <c r="AL2" s="351">
        <v>2</v>
      </c>
      <c r="AM2" s="351">
        <v>2</v>
      </c>
      <c r="AN2" s="351">
        <v>2</v>
      </c>
      <c r="AO2" s="351">
        <v>2</v>
      </c>
      <c r="AP2" s="351">
        <v>2</v>
      </c>
      <c r="AQ2" s="351">
        <v>2</v>
      </c>
      <c r="AR2" s="351">
        <v>2</v>
      </c>
      <c r="AS2" s="351">
        <v>3</v>
      </c>
      <c r="AT2" s="351">
        <v>3</v>
      </c>
      <c r="AU2" s="351">
        <v>3</v>
      </c>
      <c r="AV2" s="351">
        <v>3</v>
      </c>
      <c r="AW2" s="351">
        <v>3</v>
      </c>
      <c r="AX2" s="351">
        <v>3</v>
      </c>
      <c r="AY2" s="351">
        <v>3</v>
      </c>
      <c r="AZ2" s="351">
        <v>3</v>
      </c>
      <c r="BA2" s="351">
        <v>3</v>
      </c>
      <c r="BB2" s="351">
        <v>3</v>
      </c>
      <c r="BC2" s="351">
        <v>3</v>
      </c>
      <c r="BD2" s="351">
        <v>3</v>
      </c>
      <c r="BE2" s="351">
        <v>3</v>
      </c>
      <c r="BF2" s="351">
        <v>4</v>
      </c>
      <c r="BG2" s="351">
        <v>4</v>
      </c>
      <c r="BH2" s="351">
        <v>4</v>
      </c>
      <c r="BI2" s="351">
        <v>4</v>
      </c>
      <c r="BJ2" s="351">
        <v>4</v>
      </c>
      <c r="BK2" s="351">
        <v>4</v>
      </c>
      <c r="BL2" s="351">
        <v>4</v>
      </c>
      <c r="BM2" s="351">
        <v>4</v>
      </c>
      <c r="BN2" s="351">
        <v>4</v>
      </c>
      <c r="BO2" s="351">
        <v>4</v>
      </c>
      <c r="BP2" s="351">
        <v>5</v>
      </c>
      <c r="BQ2" s="351">
        <v>5</v>
      </c>
      <c r="BR2" s="351">
        <v>5</v>
      </c>
      <c r="BS2" s="351">
        <v>5</v>
      </c>
      <c r="BT2" s="351">
        <v>5</v>
      </c>
      <c r="BU2" s="351">
        <v>5</v>
      </c>
      <c r="BV2" s="351">
        <v>5</v>
      </c>
      <c r="BW2" s="351">
        <v>5</v>
      </c>
      <c r="BX2" s="351">
        <v>5</v>
      </c>
      <c r="BY2" s="351">
        <v>5</v>
      </c>
      <c r="BZ2" s="351">
        <v>5</v>
      </c>
      <c r="CA2" s="351">
        <v>5</v>
      </c>
      <c r="CB2" s="351">
        <v>5</v>
      </c>
      <c r="CC2" s="351">
        <v>5</v>
      </c>
      <c r="CD2" s="351">
        <v>5</v>
      </c>
      <c r="CE2" s="351">
        <v>5</v>
      </c>
      <c r="CF2" s="351">
        <v>5</v>
      </c>
      <c r="CG2" s="351">
        <v>5</v>
      </c>
      <c r="CH2" s="351">
        <v>5</v>
      </c>
      <c r="CI2" s="351">
        <v>5</v>
      </c>
      <c r="CJ2" s="351">
        <v>5</v>
      </c>
      <c r="CK2" s="351">
        <v>5</v>
      </c>
      <c r="CL2" s="351">
        <v>5</v>
      </c>
      <c r="CM2" s="351">
        <v>5</v>
      </c>
      <c r="CN2" s="351">
        <v>5</v>
      </c>
      <c r="CO2" s="351">
        <v>5</v>
      </c>
      <c r="CP2" s="351">
        <v>5</v>
      </c>
      <c r="CQ2" s="351">
        <v>5</v>
      </c>
      <c r="CR2" s="351">
        <v>6</v>
      </c>
      <c r="CS2" s="351">
        <v>6</v>
      </c>
      <c r="CT2" s="351">
        <v>6</v>
      </c>
      <c r="CU2" s="351">
        <v>6</v>
      </c>
      <c r="CV2" s="351">
        <v>6</v>
      </c>
      <c r="CW2" s="351">
        <v>6</v>
      </c>
      <c r="CX2" s="351">
        <v>6</v>
      </c>
      <c r="CY2" s="351">
        <v>6</v>
      </c>
      <c r="CZ2" s="351">
        <v>6</v>
      </c>
      <c r="DA2" s="351">
        <v>6</v>
      </c>
      <c r="DB2" s="351">
        <v>6</v>
      </c>
      <c r="DC2" s="351">
        <v>7</v>
      </c>
      <c r="DD2" s="351">
        <v>7</v>
      </c>
      <c r="DE2" s="351">
        <v>7</v>
      </c>
      <c r="DF2" s="351">
        <v>7</v>
      </c>
      <c r="DG2" s="351">
        <v>7</v>
      </c>
      <c r="DH2" s="351">
        <v>7</v>
      </c>
      <c r="DI2" s="351">
        <v>7</v>
      </c>
      <c r="DJ2" s="351">
        <v>7</v>
      </c>
      <c r="DK2" s="351">
        <v>7</v>
      </c>
      <c r="DL2" s="351">
        <v>8</v>
      </c>
      <c r="DM2" s="351">
        <v>8</v>
      </c>
      <c r="DN2" s="351">
        <v>8</v>
      </c>
      <c r="DO2" s="351">
        <v>8</v>
      </c>
      <c r="DP2" s="351">
        <v>8</v>
      </c>
      <c r="DQ2" s="351">
        <v>8</v>
      </c>
      <c r="DR2" s="351">
        <v>8</v>
      </c>
      <c r="DS2" s="351">
        <v>8</v>
      </c>
      <c r="DT2" s="351">
        <v>8</v>
      </c>
      <c r="DU2" s="351">
        <v>8</v>
      </c>
      <c r="DV2" s="351">
        <v>8</v>
      </c>
      <c r="DW2" s="351">
        <v>8</v>
      </c>
      <c r="DX2" s="351">
        <v>8</v>
      </c>
      <c r="DY2" s="351" t="s">
        <v>759</v>
      </c>
      <c r="DZ2" s="351" t="s">
        <v>759</v>
      </c>
      <c r="EA2" s="351" t="s">
        <v>759</v>
      </c>
      <c r="EB2" s="351" t="s">
        <v>774</v>
      </c>
      <c r="EC2" s="351" t="s">
        <v>774</v>
      </c>
      <c r="ED2" s="351" t="s">
        <v>774</v>
      </c>
      <c r="EE2" s="351" t="s">
        <v>774</v>
      </c>
      <c r="EF2" s="351" t="s">
        <v>774</v>
      </c>
      <c r="EG2" s="351" t="s">
        <v>775</v>
      </c>
      <c r="EH2" s="351" t="s">
        <v>775</v>
      </c>
      <c r="EI2" s="351" t="s">
        <v>775</v>
      </c>
      <c r="EJ2" s="351" t="s">
        <v>775</v>
      </c>
      <c r="EK2" s="351" t="s">
        <v>775</v>
      </c>
      <c r="EL2" s="351" t="s">
        <v>775</v>
      </c>
      <c r="EM2" s="351" t="s">
        <v>775</v>
      </c>
      <c r="EN2" s="351" t="s">
        <v>775</v>
      </c>
      <c r="EO2" s="351" t="s">
        <v>775</v>
      </c>
      <c r="EP2" s="351" t="s">
        <v>775</v>
      </c>
      <c r="EQ2" s="351" t="s">
        <v>775</v>
      </c>
      <c r="ER2" s="351" t="s">
        <v>775</v>
      </c>
      <c r="ES2" s="351" t="s">
        <v>775</v>
      </c>
      <c r="ET2" s="351" t="s">
        <v>775</v>
      </c>
      <c r="EU2" s="351" t="s">
        <v>775</v>
      </c>
      <c r="EV2" s="351" t="s">
        <v>775</v>
      </c>
      <c r="EW2" s="351" t="s">
        <v>775</v>
      </c>
      <c r="EX2" s="351" t="s">
        <v>760</v>
      </c>
    </row>
    <row r="3" spans="1:170" s="563" customFormat="1" ht="15.75" customHeight="1">
      <c r="A3" s="557" t="s">
        <v>763</v>
      </c>
      <c r="B3" s="557" t="s">
        <v>763</v>
      </c>
      <c r="C3" s="557" t="s">
        <v>763</v>
      </c>
      <c r="D3" s="557" t="s">
        <v>763</v>
      </c>
      <c r="E3" s="557"/>
      <c r="F3" s="557" t="s">
        <v>763</v>
      </c>
      <c r="G3" s="557"/>
      <c r="H3" s="557" t="s">
        <v>763</v>
      </c>
      <c r="I3" s="557"/>
      <c r="J3" s="557" t="s">
        <v>763</v>
      </c>
      <c r="K3" s="557" t="s">
        <v>763</v>
      </c>
      <c r="L3" s="557" t="s">
        <v>763</v>
      </c>
      <c r="M3" s="557"/>
      <c r="N3" s="557"/>
      <c r="O3" s="557" t="s">
        <v>763</v>
      </c>
      <c r="P3" s="557"/>
      <c r="Q3" s="557"/>
      <c r="R3" s="557"/>
      <c r="S3" s="557" t="s">
        <v>763</v>
      </c>
      <c r="T3" s="557" t="s">
        <v>763</v>
      </c>
      <c r="U3" s="557"/>
      <c r="V3" s="557"/>
      <c r="W3" s="557" t="s">
        <v>763</v>
      </c>
      <c r="X3" s="557" t="s">
        <v>763</v>
      </c>
      <c r="Y3" s="557"/>
      <c r="Z3" s="557"/>
      <c r="AA3" s="557"/>
      <c r="AB3" s="557" t="s">
        <v>763</v>
      </c>
      <c r="AC3" s="557"/>
      <c r="AD3" s="557" t="s">
        <v>763</v>
      </c>
      <c r="AE3" s="557" t="s">
        <v>763</v>
      </c>
      <c r="AF3" s="557" t="s">
        <v>763</v>
      </c>
      <c r="AG3" s="557"/>
      <c r="AH3" s="557" t="s">
        <v>763</v>
      </c>
      <c r="AI3" s="557"/>
      <c r="AJ3" s="557" t="s">
        <v>763</v>
      </c>
      <c r="AK3" s="557" t="s">
        <v>763</v>
      </c>
      <c r="AL3" s="557" t="s">
        <v>763</v>
      </c>
      <c r="AM3" s="557"/>
      <c r="AN3" s="557" t="s">
        <v>763</v>
      </c>
      <c r="AO3" s="557" t="s">
        <v>763</v>
      </c>
      <c r="AP3" s="557"/>
      <c r="AQ3" s="557" t="s">
        <v>763</v>
      </c>
      <c r="AR3" s="557" t="s">
        <v>763</v>
      </c>
      <c r="AS3" s="557" t="s">
        <v>763</v>
      </c>
      <c r="AT3" s="557"/>
      <c r="AU3" s="557"/>
      <c r="AV3" s="557"/>
      <c r="AW3" s="557"/>
      <c r="AX3" s="557" t="s">
        <v>763</v>
      </c>
      <c r="AY3" s="557"/>
      <c r="AZ3" s="557"/>
      <c r="BA3" s="557"/>
      <c r="BB3" s="557"/>
      <c r="BC3" s="557" t="s">
        <v>763</v>
      </c>
      <c r="BD3" s="557"/>
      <c r="BE3" s="557" t="s">
        <v>763</v>
      </c>
      <c r="BF3" s="557" t="s">
        <v>763</v>
      </c>
      <c r="BG3" s="557" t="s">
        <v>763</v>
      </c>
      <c r="BH3" s="557" t="s">
        <v>763</v>
      </c>
      <c r="BI3" s="557"/>
      <c r="BJ3" s="557" t="s">
        <v>763</v>
      </c>
      <c r="BK3" s="557"/>
      <c r="BL3" s="557" t="s">
        <v>763</v>
      </c>
      <c r="BM3" s="557"/>
      <c r="BN3" s="557"/>
      <c r="BO3" s="557"/>
      <c r="BP3" s="557"/>
      <c r="BQ3" s="557" t="s">
        <v>763</v>
      </c>
      <c r="BR3" s="557" t="s">
        <v>763</v>
      </c>
      <c r="BS3" s="557" t="s">
        <v>763</v>
      </c>
      <c r="BT3" s="557" t="s">
        <v>763</v>
      </c>
      <c r="BU3" s="557"/>
      <c r="BV3" s="557"/>
      <c r="BW3" s="557"/>
      <c r="BX3" s="557"/>
      <c r="BY3" s="557"/>
      <c r="BZ3" s="557"/>
      <c r="CA3" s="557"/>
      <c r="CB3" s="557" t="s">
        <v>763</v>
      </c>
      <c r="CC3" s="557" t="s">
        <v>763</v>
      </c>
      <c r="CD3" s="557" t="s">
        <v>763</v>
      </c>
      <c r="CE3" s="557" t="s">
        <v>763</v>
      </c>
      <c r="CF3" s="557" t="s">
        <v>763</v>
      </c>
      <c r="CG3" s="557" t="s">
        <v>763</v>
      </c>
      <c r="CH3" s="557" t="s">
        <v>763</v>
      </c>
      <c r="CI3" s="557" t="s">
        <v>763</v>
      </c>
      <c r="CJ3" s="557" t="s">
        <v>763</v>
      </c>
      <c r="CK3" s="557" t="s">
        <v>763</v>
      </c>
      <c r="CL3" s="557"/>
      <c r="CM3" s="557"/>
      <c r="CN3" s="557" t="s">
        <v>763</v>
      </c>
      <c r="CO3" s="557"/>
      <c r="CP3" s="557" t="s">
        <v>763</v>
      </c>
      <c r="CQ3" s="557" t="s">
        <v>763</v>
      </c>
      <c r="CR3" s="557" t="s">
        <v>763</v>
      </c>
      <c r="CS3" s="557"/>
      <c r="CT3" s="557" t="s">
        <v>763</v>
      </c>
      <c r="CU3" s="557" t="s">
        <v>763</v>
      </c>
      <c r="CV3" s="557" t="s">
        <v>763</v>
      </c>
      <c r="CW3" s="558"/>
      <c r="CX3" s="557"/>
      <c r="CY3" s="557" t="s">
        <v>763</v>
      </c>
      <c r="CZ3" s="557" t="s">
        <v>763</v>
      </c>
      <c r="DA3" s="557" t="s">
        <v>763</v>
      </c>
      <c r="DB3" s="557"/>
      <c r="DC3" s="557"/>
      <c r="DD3" s="557"/>
      <c r="DE3" s="557"/>
      <c r="DF3" s="557"/>
      <c r="DG3" s="557" t="s">
        <v>763</v>
      </c>
      <c r="DH3" s="557" t="s">
        <v>763</v>
      </c>
      <c r="DI3" s="557"/>
      <c r="DJ3" s="557"/>
      <c r="DK3" s="557"/>
      <c r="DL3" s="557"/>
      <c r="DM3" s="557"/>
      <c r="DN3" s="557" t="s">
        <v>763</v>
      </c>
      <c r="DO3" s="557" t="s">
        <v>763</v>
      </c>
      <c r="DP3" s="557" t="s">
        <v>763</v>
      </c>
      <c r="DQ3" s="557" t="s">
        <v>763</v>
      </c>
      <c r="DR3" s="557" t="s">
        <v>763</v>
      </c>
      <c r="DS3" s="557" t="s">
        <v>763</v>
      </c>
      <c r="DT3" s="557" t="s">
        <v>763</v>
      </c>
      <c r="DU3" s="557" t="s">
        <v>763</v>
      </c>
      <c r="DV3" s="557" t="s">
        <v>763</v>
      </c>
      <c r="DW3" s="557" t="s">
        <v>763</v>
      </c>
      <c r="DX3" s="557" t="s">
        <v>763</v>
      </c>
      <c r="DY3" s="557" t="s">
        <v>763</v>
      </c>
      <c r="DZ3" s="557" t="s">
        <v>763</v>
      </c>
      <c r="EA3" s="557" t="s">
        <v>763</v>
      </c>
      <c r="EB3" s="557" t="s">
        <v>763</v>
      </c>
      <c r="EC3" s="557"/>
      <c r="ED3" s="557"/>
      <c r="EE3" s="557" t="s">
        <v>763</v>
      </c>
      <c r="EF3" s="557" t="s">
        <v>763</v>
      </c>
      <c r="EG3" s="557" t="s">
        <v>763</v>
      </c>
      <c r="EH3" s="557" t="s">
        <v>763</v>
      </c>
      <c r="EI3" s="557"/>
      <c r="EJ3" s="557" t="s">
        <v>763</v>
      </c>
      <c r="EK3" s="557" t="s">
        <v>763</v>
      </c>
      <c r="EL3" s="557" t="s">
        <v>763</v>
      </c>
      <c r="EM3" s="557" t="s">
        <v>763</v>
      </c>
      <c r="EN3" s="557" t="s">
        <v>763</v>
      </c>
      <c r="EO3" s="557"/>
      <c r="EP3" s="557" t="s">
        <v>763</v>
      </c>
      <c r="EQ3" s="557"/>
      <c r="ER3" s="557" t="s">
        <v>763</v>
      </c>
      <c r="ES3" s="557"/>
      <c r="ET3" s="557" t="s">
        <v>763</v>
      </c>
      <c r="EU3" s="557"/>
      <c r="EV3" s="557"/>
      <c r="EW3" s="557"/>
      <c r="EX3" s="557" t="s">
        <v>763</v>
      </c>
      <c r="EY3" s="559"/>
      <c r="EZ3" s="560"/>
      <c r="FA3" s="561"/>
      <c r="FB3" s="562"/>
    </row>
    <row r="4" spans="1:170" ht="45.75" customHeight="1">
      <c r="A4" s="377" t="s">
        <v>22</v>
      </c>
      <c r="B4" s="378" t="s">
        <v>620</v>
      </c>
      <c r="C4" s="378" t="s">
        <v>621</v>
      </c>
      <c r="D4" s="378" t="s">
        <v>622</v>
      </c>
      <c r="E4" s="378" t="s">
        <v>623</v>
      </c>
      <c r="F4" s="378" t="s">
        <v>624</v>
      </c>
      <c r="G4" s="379" t="s">
        <v>625</v>
      </c>
      <c r="H4" s="380" t="s">
        <v>626</v>
      </c>
      <c r="I4" s="381" t="s">
        <v>627</v>
      </c>
      <c r="J4" s="377" t="s">
        <v>628</v>
      </c>
      <c r="K4" s="379" t="s">
        <v>629</v>
      </c>
      <c r="L4" s="382" t="s">
        <v>630</v>
      </c>
      <c r="M4" s="383" t="s">
        <v>631</v>
      </c>
      <c r="N4" s="383" t="s">
        <v>632</v>
      </c>
      <c r="O4" s="383" t="s">
        <v>633</v>
      </c>
      <c r="P4" s="383" t="s">
        <v>634</v>
      </c>
      <c r="Q4" s="383" t="s">
        <v>635</v>
      </c>
      <c r="R4" s="383" t="s">
        <v>636</v>
      </c>
      <c r="S4" s="383" t="s">
        <v>637</v>
      </c>
      <c r="T4" s="383" t="s">
        <v>638</v>
      </c>
      <c r="U4" s="383" t="s">
        <v>639</v>
      </c>
      <c r="V4" s="383" t="s">
        <v>640</v>
      </c>
      <c r="W4" s="384" t="s">
        <v>1059</v>
      </c>
      <c r="X4" s="382" t="s">
        <v>641</v>
      </c>
      <c r="Y4" s="385" t="s">
        <v>642</v>
      </c>
      <c r="Z4" s="383" t="s">
        <v>643</v>
      </c>
      <c r="AA4" s="383" t="s">
        <v>644</v>
      </c>
      <c r="AB4" s="383" t="s">
        <v>645</v>
      </c>
      <c r="AC4" s="383" t="s">
        <v>646</v>
      </c>
      <c r="AD4" s="383" t="s">
        <v>647</v>
      </c>
      <c r="AE4" s="383" t="s">
        <v>648</v>
      </c>
      <c r="AF4" s="383" t="s">
        <v>649</v>
      </c>
      <c r="AG4" s="383" t="s">
        <v>650</v>
      </c>
      <c r="AH4" s="383" t="s">
        <v>651</v>
      </c>
      <c r="AI4" s="383" t="s">
        <v>652</v>
      </c>
      <c r="AJ4" s="383" t="s">
        <v>653</v>
      </c>
      <c r="AK4" s="383" t="s">
        <v>654</v>
      </c>
      <c r="AL4" s="383" t="s">
        <v>655</v>
      </c>
      <c r="AM4" s="383" t="s">
        <v>656</v>
      </c>
      <c r="AN4" s="383" t="s">
        <v>657</v>
      </c>
      <c r="AO4" s="383" t="s">
        <v>658</v>
      </c>
      <c r="AP4" s="383" t="s">
        <v>659</v>
      </c>
      <c r="AQ4" s="384" t="s">
        <v>660</v>
      </c>
      <c r="AR4" s="386" t="s">
        <v>661</v>
      </c>
      <c r="AS4" s="382" t="s">
        <v>662</v>
      </c>
      <c r="AT4" s="382" t="s">
        <v>663</v>
      </c>
      <c r="AU4" s="382" t="s">
        <v>664</v>
      </c>
      <c r="AV4" s="382" t="s">
        <v>665</v>
      </c>
      <c r="AW4" s="382" t="s">
        <v>666</v>
      </c>
      <c r="AX4" s="382" t="s">
        <v>667</v>
      </c>
      <c r="AY4" s="382" t="s">
        <v>668</v>
      </c>
      <c r="AZ4" s="382" t="s">
        <v>669</v>
      </c>
      <c r="BA4" s="382" t="s">
        <v>670</v>
      </c>
      <c r="BB4" s="382" t="s">
        <v>671</v>
      </c>
      <c r="BC4" s="382" t="s">
        <v>672</v>
      </c>
      <c r="BD4" s="382" t="s">
        <v>673</v>
      </c>
      <c r="BE4" s="382" t="s">
        <v>674</v>
      </c>
      <c r="BF4" s="382" t="s">
        <v>1060</v>
      </c>
      <c r="BG4" s="382" t="s">
        <v>675</v>
      </c>
      <c r="BH4" s="382" t="s">
        <v>676</v>
      </c>
      <c r="BI4" s="382" t="s">
        <v>677</v>
      </c>
      <c r="BJ4" s="382" t="s">
        <v>678</v>
      </c>
      <c r="BK4" s="382" t="s">
        <v>679</v>
      </c>
      <c r="BL4" s="382" t="s">
        <v>680</v>
      </c>
      <c r="BM4" s="382" t="s">
        <v>681</v>
      </c>
      <c r="BN4" s="382" t="s">
        <v>682</v>
      </c>
      <c r="BO4" s="382" t="s">
        <v>683</v>
      </c>
      <c r="BP4" s="387" t="s">
        <v>684</v>
      </c>
      <c r="BQ4" s="386" t="s">
        <v>1061</v>
      </c>
      <c r="BR4" s="388" t="s">
        <v>1062</v>
      </c>
      <c r="BS4" s="383" t="s">
        <v>685</v>
      </c>
      <c r="BT4" s="383" t="s">
        <v>686</v>
      </c>
      <c r="BU4" s="383" t="s">
        <v>687</v>
      </c>
      <c r="BV4" s="383" t="s">
        <v>688</v>
      </c>
      <c r="BW4" s="383" t="s">
        <v>689</v>
      </c>
      <c r="BX4" s="383" t="s">
        <v>690</v>
      </c>
      <c r="BY4" s="383" t="s">
        <v>691</v>
      </c>
      <c r="BZ4" s="383" t="s">
        <v>692</v>
      </c>
      <c r="CA4" s="383" t="s">
        <v>693</v>
      </c>
      <c r="CB4" s="383" t="s">
        <v>694</v>
      </c>
      <c r="CC4" s="383" t="s">
        <v>695</v>
      </c>
      <c r="CD4" s="383" t="s">
        <v>696</v>
      </c>
      <c r="CE4" s="383" t="s">
        <v>697</v>
      </c>
      <c r="CF4" s="383" t="s">
        <v>698</v>
      </c>
      <c r="CG4" s="383" t="s">
        <v>699</v>
      </c>
      <c r="CH4" s="383" t="s">
        <v>700</v>
      </c>
      <c r="CI4" s="383" t="s">
        <v>701</v>
      </c>
      <c r="CJ4" s="383" t="s">
        <v>702</v>
      </c>
      <c r="CK4" s="383" t="s">
        <v>703</v>
      </c>
      <c r="CL4" s="383" t="s">
        <v>704</v>
      </c>
      <c r="CM4" s="383" t="s">
        <v>705</v>
      </c>
      <c r="CN4" s="383" t="s">
        <v>706</v>
      </c>
      <c r="CO4" s="383" t="s">
        <v>707</v>
      </c>
      <c r="CP4" s="383" t="s">
        <v>708</v>
      </c>
      <c r="CQ4" s="383" t="s">
        <v>709</v>
      </c>
      <c r="CR4" s="383" t="s">
        <v>710</v>
      </c>
      <c r="CS4" s="383" t="s">
        <v>711</v>
      </c>
      <c r="CT4" s="386" t="s">
        <v>712</v>
      </c>
      <c r="CU4" s="382" t="s">
        <v>1063</v>
      </c>
      <c r="CV4" s="388" t="s">
        <v>1064</v>
      </c>
      <c r="CW4" s="382" t="s">
        <v>713</v>
      </c>
      <c r="CX4" s="383" t="s">
        <v>714</v>
      </c>
      <c r="CY4" s="383" t="s">
        <v>715</v>
      </c>
      <c r="CZ4" s="383" t="s">
        <v>716</v>
      </c>
      <c r="DA4" s="383" t="s">
        <v>717</v>
      </c>
      <c r="DB4" s="383" t="s">
        <v>718</v>
      </c>
      <c r="DC4" s="383" t="s">
        <v>719</v>
      </c>
      <c r="DD4" s="383" t="s">
        <v>720</v>
      </c>
      <c r="DE4" s="383" t="s">
        <v>721</v>
      </c>
      <c r="DF4" s="383" t="s">
        <v>722</v>
      </c>
      <c r="DG4" s="384" t="s">
        <v>723</v>
      </c>
      <c r="DH4" s="384" t="s">
        <v>1065</v>
      </c>
      <c r="DI4" s="382" t="s">
        <v>724</v>
      </c>
      <c r="DJ4" s="383" t="s">
        <v>725</v>
      </c>
      <c r="DK4" s="383" t="s">
        <v>726</v>
      </c>
      <c r="DL4" s="383" t="s">
        <v>727</v>
      </c>
      <c r="DM4" s="383" t="s">
        <v>728</v>
      </c>
      <c r="DN4" s="383" t="s">
        <v>729</v>
      </c>
      <c r="DO4" s="383" t="s">
        <v>730</v>
      </c>
      <c r="DP4" s="383" t="s">
        <v>731</v>
      </c>
      <c r="DQ4" s="384" t="s">
        <v>732</v>
      </c>
      <c r="DR4" s="386" t="s">
        <v>1066</v>
      </c>
      <c r="DS4" s="382" t="s">
        <v>733</v>
      </c>
      <c r="DT4" s="383" t="s">
        <v>734</v>
      </c>
      <c r="DU4" s="383" t="s">
        <v>735</v>
      </c>
      <c r="DV4" s="383" t="s">
        <v>736</v>
      </c>
      <c r="DW4" s="384" t="s">
        <v>737</v>
      </c>
      <c r="DX4" s="386" t="s">
        <v>1067</v>
      </c>
      <c r="DY4" s="382" t="s">
        <v>738</v>
      </c>
      <c r="DZ4" s="383" t="s">
        <v>739</v>
      </c>
      <c r="EA4" s="386" t="s">
        <v>740</v>
      </c>
      <c r="EB4" s="382" t="s">
        <v>741</v>
      </c>
      <c r="EC4" s="383" t="s">
        <v>742</v>
      </c>
      <c r="ED4" s="386" t="s">
        <v>743</v>
      </c>
      <c r="EE4" s="384" t="s">
        <v>744</v>
      </c>
      <c r="EF4" s="386" t="s">
        <v>745</v>
      </c>
      <c r="EG4" s="382" t="s">
        <v>746</v>
      </c>
      <c r="EH4" s="383" t="s">
        <v>747</v>
      </c>
      <c r="EI4" s="383" t="s">
        <v>748</v>
      </c>
      <c r="EJ4" s="383" t="s">
        <v>749</v>
      </c>
      <c r="EK4" s="383" t="s">
        <v>750</v>
      </c>
      <c r="EL4" s="383" t="s">
        <v>751</v>
      </c>
      <c r="EM4" s="383" t="s">
        <v>752</v>
      </c>
      <c r="EN4" s="383" t="s">
        <v>753</v>
      </c>
      <c r="EO4" s="383" t="s">
        <v>754</v>
      </c>
      <c r="EP4" s="383" t="s">
        <v>755</v>
      </c>
      <c r="EQ4" s="383" t="s">
        <v>755</v>
      </c>
      <c r="ER4" s="383" t="s">
        <v>1068</v>
      </c>
      <c r="ES4" s="383" t="s">
        <v>1069</v>
      </c>
      <c r="ET4" s="383" t="s">
        <v>755</v>
      </c>
      <c r="EU4" s="383" t="s">
        <v>1070</v>
      </c>
      <c r="EV4" s="383" t="s">
        <v>756</v>
      </c>
      <c r="EW4" s="386" t="s">
        <v>757</v>
      </c>
      <c r="EX4" s="252" t="s">
        <v>140</v>
      </c>
      <c r="EY4" s="408"/>
      <c r="EZ4" s="253"/>
      <c r="FA4" s="253"/>
    </row>
    <row r="5" spans="1:170" ht="30.75" customHeight="1" thickBot="1">
      <c r="A5" s="716" t="s">
        <v>758</v>
      </c>
      <c r="B5" s="716"/>
      <c r="C5" s="255">
        <v>43270.737233449072</v>
      </c>
      <c r="D5" s="256" t="s">
        <v>759</v>
      </c>
      <c r="E5" s="257" t="s">
        <v>760</v>
      </c>
      <c r="F5" s="257" t="s">
        <v>761</v>
      </c>
      <c r="G5" s="257" t="s">
        <v>762</v>
      </c>
      <c r="H5" s="257" t="s">
        <v>763</v>
      </c>
      <c r="I5" s="257" t="s">
        <v>764</v>
      </c>
      <c r="J5" s="257" t="s">
        <v>765</v>
      </c>
      <c r="K5" s="257" t="s">
        <v>766</v>
      </c>
      <c r="L5" s="257" t="s">
        <v>767</v>
      </c>
      <c r="M5" s="257" t="s">
        <v>768</v>
      </c>
      <c r="N5" s="258"/>
      <c r="O5" s="257" t="s">
        <v>769</v>
      </c>
      <c r="P5" s="257" t="s">
        <v>770</v>
      </c>
      <c r="Q5" s="257" t="s">
        <v>21</v>
      </c>
      <c r="R5" s="257" t="s">
        <v>771</v>
      </c>
      <c r="S5" s="257" t="s">
        <v>772</v>
      </c>
      <c r="T5" s="257" t="s">
        <v>773</v>
      </c>
      <c r="U5" s="257" t="s">
        <v>774</v>
      </c>
      <c r="V5" s="257" t="s">
        <v>775</v>
      </c>
      <c r="W5" s="257" t="s">
        <v>776</v>
      </c>
      <c r="X5" s="258"/>
      <c r="Y5" s="257" t="s">
        <v>777</v>
      </c>
      <c r="Z5" s="257" t="s">
        <v>128</v>
      </c>
      <c r="AA5" s="257" t="s">
        <v>129</v>
      </c>
      <c r="AB5" s="257" t="s">
        <v>778</v>
      </c>
      <c r="AC5" s="257" t="s">
        <v>779</v>
      </c>
      <c r="AD5" s="257" t="s">
        <v>780</v>
      </c>
      <c r="AE5" s="257" t="s">
        <v>781</v>
      </c>
      <c r="AF5" s="257" t="s">
        <v>782</v>
      </c>
      <c r="AG5" s="257" t="s">
        <v>783</v>
      </c>
      <c r="AH5" s="257" t="s">
        <v>784</v>
      </c>
      <c r="AI5" s="257" t="s">
        <v>785</v>
      </c>
      <c r="AJ5" s="257" t="s">
        <v>786</v>
      </c>
      <c r="AK5" s="257" t="s">
        <v>787</v>
      </c>
      <c r="AL5" s="257" t="s">
        <v>788</v>
      </c>
      <c r="AM5" s="257" t="s">
        <v>789</v>
      </c>
      <c r="AN5" s="257" t="s">
        <v>790</v>
      </c>
      <c r="AO5" s="257" t="s">
        <v>791</v>
      </c>
      <c r="AP5" s="257" t="s">
        <v>792</v>
      </c>
      <c r="AQ5" s="257" t="s">
        <v>793</v>
      </c>
      <c r="AR5" s="258"/>
      <c r="AS5" s="257" t="s">
        <v>794</v>
      </c>
      <c r="AT5" s="257" t="s">
        <v>795</v>
      </c>
      <c r="AU5" s="257" t="s">
        <v>796</v>
      </c>
      <c r="AV5" s="257" t="s">
        <v>797</v>
      </c>
      <c r="AW5" s="257" t="s">
        <v>798</v>
      </c>
      <c r="AX5" s="257" t="s">
        <v>799</v>
      </c>
      <c r="AY5" s="257" t="s">
        <v>800</v>
      </c>
      <c r="AZ5" s="257" t="s">
        <v>801</v>
      </c>
      <c r="BA5" s="257" t="s">
        <v>802</v>
      </c>
      <c r="BB5" s="257" t="s">
        <v>803</v>
      </c>
      <c r="BC5" s="257" t="s">
        <v>804</v>
      </c>
      <c r="BD5" s="257" t="s">
        <v>805</v>
      </c>
      <c r="BE5" s="257" t="s">
        <v>806</v>
      </c>
      <c r="BF5" s="258"/>
      <c r="BG5" s="257" t="s">
        <v>807</v>
      </c>
      <c r="BH5" s="254" t="s">
        <v>245</v>
      </c>
      <c r="BI5" s="257" t="s">
        <v>808</v>
      </c>
      <c r="BJ5" s="257" t="s">
        <v>809</v>
      </c>
      <c r="BK5" s="257" t="s">
        <v>810</v>
      </c>
      <c r="BL5" s="254" t="s">
        <v>811</v>
      </c>
      <c r="BM5" s="254" t="s">
        <v>812</v>
      </c>
      <c r="BN5" s="257" t="s">
        <v>813</v>
      </c>
      <c r="BO5" s="257" t="s">
        <v>814</v>
      </c>
      <c r="BP5" s="257" t="s">
        <v>815</v>
      </c>
      <c r="BQ5" s="258"/>
      <c r="BR5" s="258"/>
      <c r="BS5" s="257" t="s">
        <v>816</v>
      </c>
      <c r="BT5" s="257" t="s">
        <v>817</v>
      </c>
      <c r="BU5" s="257" t="s">
        <v>818</v>
      </c>
      <c r="BV5" s="257" t="s">
        <v>819</v>
      </c>
      <c r="BW5" s="257" t="s">
        <v>820</v>
      </c>
      <c r="BX5" s="257" t="s">
        <v>821</v>
      </c>
      <c r="BY5" s="257" t="s">
        <v>822</v>
      </c>
      <c r="BZ5" s="257" t="s">
        <v>823</v>
      </c>
      <c r="CA5" s="257" t="s">
        <v>824</v>
      </c>
      <c r="CB5" s="257" t="s">
        <v>825</v>
      </c>
      <c r="CC5" s="257" t="s">
        <v>826</v>
      </c>
      <c r="CD5" s="257" t="s">
        <v>827</v>
      </c>
      <c r="CE5" s="257" t="s">
        <v>828</v>
      </c>
      <c r="CF5" s="257" t="s">
        <v>829</v>
      </c>
      <c r="CG5" s="257" t="s">
        <v>830</v>
      </c>
      <c r="CH5" s="257" t="s">
        <v>831</v>
      </c>
      <c r="CI5" s="257" t="s">
        <v>832</v>
      </c>
      <c r="CJ5" s="257" t="s">
        <v>833</v>
      </c>
      <c r="CK5" s="257" t="s">
        <v>834</v>
      </c>
      <c r="CL5" s="257" t="s">
        <v>835</v>
      </c>
      <c r="CM5" s="257" t="s">
        <v>836</v>
      </c>
      <c r="CN5" s="257" t="s">
        <v>837</v>
      </c>
      <c r="CO5" s="257" t="s">
        <v>838</v>
      </c>
      <c r="CP5" s="257" t="s">
        <v>839</v>
      </c>
      <c r="CQ5" s="257" t="s">
        <v>840</v>
      </c>
      <c r="CR5" s="257" t="s">
        <v>841</v>
      </c>
      <c r="CS5" s="257" t="s">
        <v>842</v>
      </c>
      <c r="CT5" s="257" t="s">
        <v>843</v>
      </c>
      <c r="CU5" s="258"/>
      <c r="CV5" s="258"/>
      <c r="CW5" s="257" t="s">
        <v>844</v>
      </c>
      <c r="CX5" s="257" t="s">
        <v>845</v>
      </c>
      <c r="CY5" s="257" t="s">
        <v>846</v>
      </c>
      <c r="CZ5" s="257" t="s">
        <v>847</v>
      </c>
      <c r="DA5" s="257" t="s">
        <v>848</v>
      </c>
      <c r="DB5" s="257" t="s">
        <v>849</v>
      </c>
      <c r="DC5" s="257" t="s">
        <v>850</v>
      </c>
      <c r="DD5" s="257" t="s">
        <v>851</v>
      </c>
      <c r="DE5" s="257" t="s">
        <v>852</v>
      </c>
      <c r="DF5" s="257" t="s">
        <v>853</v>
      </c>
      <c r="DG5" s="257" t="s">
        <v>854</v>
      </c>
      <c r="DH5" s="389"/>
      <c r="DI5" s="257" t="s">
        <v>855</v>
      </c>
      <c r="DJ5" s="257" t="s">
        <v>856</v>
      </c>
      <c r="DK5" s="257" t="s">
        <v>857</v>
      </c>
      <c r="DL5" s="257" t="s">
        <v>858</v>
      </c>
      <c r="DM5" s="257" t="s">
        <v>859</v>
      </c>
      <c r="DN5" s="257" t="s">
        <v>860</v>
      </c>
      <c r="DO5" s="257" t="s">
        <v>861</v>
      </c>
      <c r="DP5" s="257" t="s">
        <v>862</v>
      </c>
      <c r="DQ5" s="257" t="s">
        <v>863</v>
      </c>
      <c r="DR5" s="258"/>
      <c r="DS5" s="257" t="s">
        <v>864</v>
      </c>
      <c r="DT5" s="257" t="s">
        <v>865</v>
      </c>
      <c r="DU5" s="257" t="s">
        <v>866</v>
      </c>
      <c r="DV5" s="257" t="s">
        <v>867</v>
      </c>
      <c r="DW5" s="257" t="s">
        <v>868</v>
      </c>
      <c r="DX5" s="258"/>
      <c r="DY5" s="254" t="s">
        <v>869</v>
      </c>
      <c r="DZ5" s="254" t="s">
        <v>870</v>
      </c>
      <c r="EA5" s="254" t="s">
        <v>871</v>
      </c>
      <c r="EB5" s="253" t="s">
        <v>872</v>
      </c>
      <c r="EC5" s="254" t="s">
        <v>873</v>
      </c>
      <c r="ED5" s="254" t="s">
        <v>874</v>
      </c>
      <c r="EE5" s="254" t="s">
        <v>875</v>
      </c>
      <c r="EF5" s="257" t="s">
        <v>876</v>
      </c>
      <c r="EG5" s="254" t="s">
        <v>877</v>
      </c>
      <c r="EH5" s="254" t="s">
        <v>878</v>
      </c>
      <c r="EI5" s="254" t="s">
        <v>879</v>
      </c>
      <c r="EJ5" s="254" t="s">
        <v>880</v>
      </c>
      <c r="EK5" s="254" t="s">
        <v>881</v>
      </c>
      <c r="EL5" s="254" t="s">
        <v>882</v>
      </c>
      <c r="EM5" s="254" t="s">
        <v>883</v>
      </c>
      <c r="EN5" s="254" t="s">
        <v>884</v>
      </c>
      <c r="EO5" s="254" t="s">
        <v>885</v>
      </c>
      <c r="EP5" s="254" t="s">
        <v>886</v>
      </c>
      <c r="EQ5" s="254" t="s">
        <v>887</v>
      </c>
      <c r="ER5" s="390"/>
      <c r="ES5" s="390"/>
      <c r="ET5" s="254" t="s">
        <v>888</v>
      </c>
      <c r="EU5" s="390"/>
      <c r="EV5" s="254" t="s">
        <v>889</v>
      </c>
      <c r="EW5" s="254" t="s">
        <v>890</v>
      </c>
      <c r="EX5" s="254" t="s">
        <v>891</v>
      </c>
      <c r="EY5" s="259" t="s">
        <v>1129</v>
      </c>
      <c r="EZ5" s="253" t="s">
        <v>1130</v>
      </c>
      <c r="FA5" s="253" t="s">
        <v>1131</v>
      </c>
      <c r="FB5" s="254" t="s">
        <v>1132</v>
      </c>
      <c r="FC5" s="254" t="s">
        <v>1133</v>
      </c>
      <c r="FD5" s="254" t="s">
        <v>1134</v>
      </c>
      <c r="FE5" s="254" t="s">
        <v>1135</v>
      </c>
      <c r="FF5" s="254" t="s">
        <v>1136</v>
      </c>
      <c r="FG5" s="254" t="s">
        <v>1137</v>
      </c>
      <c r="FH5" s="254" t="s">
        <v>1138</v>
      </c>
      <c r="FI5" s="254" t="s">
        <v>1139</v>
      </c>
      <c r="FJ5" s="254" t="s">
        <v>892</v>
      </c>
      <c r="FK5" s="254" t="s">
        <v>893</v>
      </c>
      <c r="FL5" s="254" t="s">
        <v>894</v>
      </c>
      <c r="FM5" s="254" t="s">
        <v>895</v>
      </c>
      <c r="FN5" s="254" t="s">
        <v>896</v>
      </c>
    </row>
    <row r="6" spans="1:170" s="260" customFormat="1" ht="39" customHeight="1" thickBot="1">
      <c r="A6" s="717" t="s">
        <v>0</v>
      </c>
      <c r="B6" s="718"/>
      <c r="C6" s="718"/>
      <c r="D6" s="718"/>
      <c r="E6" s="718"/>
      <c r="F6" s="718"/>
      <c r="G6" s="718"/>
      <c r="H6" s="718"/>
      <c r="I6" s="719"/>
      <c r="J6" s="708" t="s">
        <v>1</v>
      </c>
      <c r="K6" s="709"/>
      <c r="L6" s="709"/>
      <c r="M6" s="709"/>
      <c r="N6" s="709"/>
      <c r="O6" s="709"/>
      <c r="P6" s="709"/>
      <c r="Q6" s="709"/>
      <c r="R6" s="709"/>
      <c r="S6" s="709"/>
      <c r="T6" s="709"/>
      <c r="U6" s="709"/>
      <c r="V6" s="709"/>
      <c r="W6" s="709"/>
      <c r="X6" s="709"/>
      <c r="Y6" s="709"/>
      <c r="Z6" s="709"/>
      <c r="AA6" s="709"/>
      <c r="AB6" s="709"/>
      <c r="AC6" s="709"/>
      <c r="AD6" s="709"/>
      <c r="AE6" s="709"/>
      <c r="AF6" s="709"/>
      <c r="AG6" s="709"/>
      <c r="AH6" s="709"/>
      <c r="AI6" s="709"/>
      <c r="AJ6" s="709"/>
      <c r="AK6" s="709"/>
      <c r="AL6" s="709"/>
      <c r="AM6" s="709"/>
      <c r="AN6" s="709"/>
      <c r="AO6" s="709"/>
      <c r="AP6" s="709"/>
      <c r="AQ6" s="709"/>
      <c r="AR6" s="709"/>
      <c r="AS6" s="709"/>
      <c r="AT6" s="709"/>
      <c r="AU6" s="709"/>
      <c r="AV6" s="709"/>
      <c r="AW6" s="709"/>
      <c r="AX6" s="709"/>
      <c r="AY6" s="709"/>
      <c r="AZ6" s="709"/>
      <c r="BA6" s="709"/>
      <c r="BB6" s="709"/>
      <c r="BC6" s="709"/>
      <c r="BD6" s="709"/>
      <c r="BE6" s="709"/>
      <c r="BF6" s="709"/>
      <c r="BG6" s="709"/>
      <c r="BH6" s="709"/>
      <c r="BI6" s="709"/>
      <c r="BJ6" s="709"/>
      <c r="BK6" s="709"/>
      <c r="BL6" s="709"/>
      <c r="BM6" s="709"/>
      <c r="BN6" s="709"/>
      <c r="BO6" s="709"/>
      <c r="BP6" s="709"/>
      <c r="BQ6" s="709"/>
      <c r="BR6" s="709"/>
      <c r="BS6" s="709"/>
      <c r="BT6" s="709"/>
      <c r="BU6" s="709"/>
      <c r="BV6" s="709"/>
      <c r="BW6" s="709"/>
      <c r="BX6" s="709"/>
      <c r="BY6" s="709"/>
      <c r="BZ6" s="709"/>
      <c r="CA6" s="709"/>
      <c r="CB6" s="709"/>
      <c r="CC6" s="709"/>
      <c r="CD6" s="709"/>
      <c r="CE6" s="709"/>
      <c r="CF6" s="709"/>
      <c r="CG6" s="709"/>
      <c r="CH6" s="709"/>
      <c r="CI6" s="709"/>
      <c r="CJ6" s="709"/>
      <c r="CK6" s="709"/>
      <c r="CL6" s="709"/>
      <c r="CM6" s="709"/>
      <c r="CN6" s="709"/>
      <c r="CO6" s="709"/>
      <c r="CP6" s="709"/>
      <c r="CQ6" s="709"/>
      <c r="CR6" s="709"/>
      <c r="CS6" s="709"/>
      <c r="CT6" s="709"/>
      <c r="CU6" s="709"/>
      <c r="CV6" s="709"/>
      <c r="CW6" s="709"/>
      <c r="CX6" s="709"/>
      <c r="CY6" s="709"/>
      <c r="CZ6" s="709"/>
      <c r="DA6" s="709"/>
      <c r="DB6" s="709"/>
      <c r="DC6" s="709"/>
      <c r="DD6" s="709"/>
      <c r="DE6" s="709"/>
      <c r="DF6" s="709"/>
      <c r="DG6" s="709"/>
      <c r="DH6" s="709"/>
      <c r="DI6" s="709"/>
      <c r="DJ6" s="709"/>
      <c r="DK6" s="709"/>
      <c r="DL6" s="709"/>
      <c r="DM6" s="709"/>
      <c r="DN6" s="709"/>
      <c r="DO6" s="709"/>
      <c r="DP6" s="709"/>
      <c r="DQ6" s="709"/>
      <c r="DR6" s="709"/>
      <c r="DS6" s="709"/>
      <c r="DT6" s="709"/>
      <c r="DU6" s="709"/>
      <c r="DV6" s="709"/>
      <c r="DW6" s="709"/>
      <c r="DX6" s="710"/>
      <c r="DY6" s="711" t="s">
        <v>2</v>
      </c>
      <c r="DZ6" s="712"/>
      <c r="EA6" s="712"/>
      <c r="EB6" s="713"/>
      <c r="EC6" s="713"/>
      <c r="ED6" s="713"/>
      <c r="EE6" s="713"/>
      <c r="EF6" s="713"/>
      <c r="EG6" s="712"/>
      <c r="EH6" s="712"/>
      <c r="EI6" s="712"/>
      <c r="EJ6" s="712"/>
      <c r="EK6" s="712"/>
      <c r="EL6" s="712"/>
      <c r="EM6" s="712"/>
      <c r="EN6" s="712"/>
      <c r="EO6" s="712"/>
      <c r="EP6" s="712"/>
      <c r="EQ6" s="712"/>
      <c r="ER6" s="712"/>
      <c r="ES6" s="712"/>
      <c r="ET6" s="712"/>
      <c r="EU6" s="712"/>
      <c r="EV6" s="712"/>
      <c r="EW6" s="714"/>
      <c r="EX6" s="1"/>
      <c r="EY6" s="409"/>
      <c r="EZ6" s="410"/>
      <c r="FA6" s="410"/>
      <c r="FB6" s="411"/>
      <c r="FC6" s="411"/>
      <c r="FD6" s="411"/>
      <c r="FE6" s="411"/>
    </row>
    <row r="7" spans="1:170" s="261" customFormat="1" ht="39" customHeight="1">
      <c r="A7" s="698" t="s">
        <v>3</v>
      </c>
      <c r="B7" s="699"/>
      <c r="C7" s="699"/>
      <c r="D7" s="699"/>
      <c r="E7" s="699"/>
      <c r="F7" s="699"/>
      <c r="G7" s="720"/>
      <c r="H7" s="698" t="s">
        <v>4</v>
      </c>
      <c r="I7" s="700"/>
      <c r="J7" s="698" t="s">
        <v>5</v>
      </c>
      <c r="K7" s="700"/>
      <c r="L7" s="698" t="s">
        <v>6</v>
      </c>
      <c r="M7" s="699"/>
      <c r="N7" s="699"/>
      <c r="O7" s="699"/>
      <c r="P7" s="699"/>
      <c r="Q7" s="699"/>
      <c r="R7" s="699"/>
      <c r="S7" s="699"/>
      <c r="T7" s="699"/>
      <c r="U7" s="699"/>
      <c r="V7" s="699"/>
      <c r="W7" s="700"/>
      <c r="X7" s="701" t="s">
        <v>7</v>
      </c>
      <c r="Y7" s="702"/>
      <c r="Z7" s="702"/>
      <c r="AA7" s="702"/>
      <c r="AB7" s="702"/>
      <c r="AC7" s="702"/>
      <c r="AD7" s="702"/>
      <c r="AE7" s="702"/>
      <c r="AF7" s="702"/>
      <c r="AG7" s="702"/>
      <c r="AH7" s="702"/>
      <c r="AI7" s="702"/>
      <c r="AJ7" s="702"/>
      <c r="AK7" s="702"/>
      <c r="AL7" s="702"/>
      <c r="AM7" s="702"/>
      <c r="AN7" s="702"/>
      <c r="AO7" s="702"/>
      <c r="AP7" s="702"/>
      <c r="AQ7" s="702"/>
      <c r="AR7" s="703"/>
      <c r="AS7" s="704" t="s">
        <v>8</v>
      </c>
      <c r="AT7" s="705"/>
      <c r="AU7" s="706"/>
      <c r="AV7" s="706"/>
      <c r="AW7" s="706"/>
      <c r="AX7" s="706"/>
      <c r="AY7" s="706"/>
      <c r="AZ7" s="706"/>
      <c r="BA7" s="706"/>
      <c r="BB7" s="706"/>
      <c r="BC7" s="706"/>
      <c r="BD7" s="706"/>
      <c r="BE7" s="707"/>
      <c r="BF7" s="701" t="s">
        <v>9</v>
      </c>
      <c r="BG7" s="702"/>
      <c r="BH7" s="702"/>
      <c r="BI7" s="702"/>
      <c r="BJ7" s="702"/>
      <c r="BK7" s="702"/>
      <c r="BL7" s="702"/>
      <c r="BM7" s="702"/>
      <c r="BN7" s="702"/>
      <c r="BO7" s="702"/>
      <c r="BP7" s="702"/>
      <c r="BQ7" s="703"/>
      <c r="BR7" s="701" t="s">
        <v>10</v>
      </c>
      <c r="BS7" s="702"/>
      <c r="BT7" s="702"/>
      <c r="BU7" s="702"/>
      <c r="BV7" s="702"/>
      <c r="BW7" s="702"/>
      <c r="BX7" s="702"/>
      <c r="BY7" s="702"/>
      <c r="BZ7" s="702"/>
      <c r="CA7" s="702"/>
      <c r="CB7" s="702"/>
      <c r="CC7" s="702"/>
      <c r="CD7" s="702"/>
      <c r="CE7" s="702"/>
      <c r="CF7" s="702"/>
      <c r="CG7" s="702"/>
      <c r="CH7" s="702"/>
      <c r="CI7" s="702"/>
      <c r="CJ7" s="702"/>
      <c r="CK7" s="702"/>
      <c r="CL7" s="702"/>
      <c r="CM7" s="702"/>
      <c r="CN7" s="702"/>
      <c r="CO7" s="702"/>
      <c r="CP7" s="702"/>
      <c r="CQ7" s="702"/>
      <c r="CR7" s="702"/>
      <c r="CS7" s="702"/>
      <c r="CT7" s="702"/>
      <c r="CU7" s="702"/>
      <c r="CV7" s="701" t="s">
        <v>11</v>
      </c>
      <c r="CW7" s="702"/>
      <c r="CX7" s="702"/>
      <c r="CY7" s="702"/>
      <c r="CZ7" s="702"/>
      <c r="DA7" s="702"/>
      <c r="DB7" s="702"/>
      <c r="DC7" s="702"/>
      <c r="DD7" s="702"/>
      <c r="DE7" s="702"/>
      <c r="DF7" s="702"/>
      <c r="DG7" s="702"/>
      <c r="DH7" s="703"/>
      <c r="DI7" s="701" t="s">
        <v>12</v>
      </c>
      <c r="DJ7" s="702"/>
      <c r="DK7" s="702"/>
      <c r="DL7" s="702"/>
      <c r="DM7" s="702"/>
      <c r="DN7" s="702"/>
      <c r="DO7" s="702"/>
      <c r="DP7" s="702"/>
      <c r="DQ7" s="702"/>
      <c r="DR7" s="703"/>
      <c r="DS7" s="701" t="s">
        <v>13</v>
      </c>
      <c r="DT7" s="702"/>
      <c r="DU7" s="702"/>
      <c r="DV7" s="702"/>
      <c r="DW7" s="702"/>
      <c r="DX7" s="703"/>
      <c r="DY7" s="704" t="s">
        <v>14</v>
      </c>
      <c r="DZ7" s="706"/>
      <c r="EA7" s="715"/>
      <c r="EB7" s="698" t="s">
        <v>15</v>
      </c>
      <c r="EC7" s="699"/>
      <c r="ED7" s="699"/>
      <c r="EE7" s="699"/>
      <c r="EF7" s="700"/>
      <c r="EG7" s="705" t="s">
        <v>16</v>
      </c>
      <c r="EH7" s="706"/>
      <c r="EI7" s="706"/>
      <c r="EJ7" s="706"/>
      <c r="EK7" s="706"/>
      <c r="EL7" s="706"/>
      <c r="EM7" s="706"/>
      <c r="EN7" s="706"/>
      <c r="EO7" s="706"/>
      <c r="EP7" s="706"/>
      <c r="EQ7" s="706"/>
      <c r="ER7" s="706"/>
      <c r="ES7" s="706"/>
      <c r="ET7" s="706"/>
      <c r="EU7" s="706"/>
      <c r="EV7" s="706"/>
      <c r="EW7" s="707"/>
      <c r="EX7" s="2"/>
      <c r="EY7" s="412"/>
      <c r="EZ7" s="413"/>
      <c r="FA7" s="413"/>
      <c r="FB7" s="414"/>
      <c r="FC7" s="414"/>
      <c r="FD7" s="414"/>
      <c r="FE7" s="414"/>
    </row>
    <row r="8" spans="1:170" s="262" customFormat="1" ht="15.75" customHeight="1">
      <c r="A8" s="40" t="s">
        <v>17</v>
      </c>
      <c r="B8" s="40"/>
      <c r="C8" s="40"/>
      <c r="D8" s="40"/>
      <c r="E8" s="40"/>
      <c r="F8" s="40"/>
      <c r="G8" s="40"/>
      <c r="H8" s="40" t="s">
        <v>17</v>
      </c>
      <c r="I8" s="40"/>
      <c r="J8" s="40"/>
      <c r="K8" s="40"/>
      <c r="L8" s="40" t="s">
        <v>17</v>
      </c>
      <c r="M8" s="40" t="s">
        <v>17</v>
      </c>
      <c r="N8" s="40"/>
      <c r="O8" s="40"/>
      <c r="P8" s="40"/>
      <c r="Q8" s="40"/>
      <c r="R8" s="40"/>
      <c r="S8" s="40" t="s">
        <v>17</v>
      </c>
      <c r="T8" s="40" t="s">
        <v>17</v>
      </c>
      <c r="U8" s="40"/>
      <c r="V8" s="40"/>
      <c r="W8" s="40"/>
      <c r="X8" s="40"/>
      <c r="Y8" s="40"/>
      <c r="Z8" s="40" t="s">
        <v>17</v>
      </c>
      <c r="AA8" s="40"/>
      <c r="AB8" s="40" t="s">
        <v>17</v>
      </c>
      <c r="AC8" s="40"/>
      <c r="AD8" s="40"/>
      <c r="AE8" s="40" t="s">
        <v>18</v>
      </c>
      <c r="AF8" s="40" t="s">
        <v>17</v>
      </c>
      <c r="AG8" s="40"/>
      <c r="AH8" s="40" t="s">
        <v>19</v>
      </c>
      <c r="AI8" s="40"/>
      <c r="AJ8" s="40"/>
      <c r="AK8" s="40"/>
      <c r="AL8" s="40"/>
      <c r="AM8" s="40"/>
      <c r="AN8" s="40"/>
      <c r="AO8" s="40" t="s">
        <v>17</v>
      </c>
      <c r="AP8" s="40"/>
      <c r="AQ8" s="40" t="s">
        <v>17</v>
      </c>
      <c r="AR8" s="40"/>
      <c r="AS8" s="40"/>
      <c r="AT8" s="40"/>
      <c r="AU8" s="40"/>
      <c r="AV8" s="40"/>
      <c r="AW8" s="40"/>
      <c r="AX8" s="40"/>
      <c r="AY8" s="40" t="s">
        <v>18</v>
      </c>
      <c r="AZ8" s="40" t="s">
        <v>17</v>
      </c>
      <c r="BA8" s="40"/>
      <c r="BB8" s="40"/>
      <c r="BC8" s="40" t="s">
        <v>17</v>
      </c>
      <c r="BD8" s="40"/>
      <c r="BE8" s="40"/>
      <c r="BF8" s="40"/>
      <c r="BG8" s="40"/>
      <c r="BH8" s="363" t="s">
        <v>17</v>
      </c>
      <c r="BI8" s="40"/>
      <c r="BJ8" s="40"/>
      <c r="BK8" s="391" t="s">
        <v>17</v>
      </c>
      <c r="BL8" s="40"/>
      <c r="BM8" s="40"/>
      <c r="BN8" s="40"/>
      <c r="BO8" s="40"/>
      <c r="BP8" s="40"/>
      <c r="BQ8" s="40"/>
      <c r="BR8" s="40"/>
      <c r="BS8" s="40" t="s">
        <v>17</v>
      </c>
      <c r="BT8" s="40"/>
      <c r="BU8" s="40"/>
      <c r="BV8" s="40"/>
      <c r="BW8" s="40"/>
      <c r="BX8" s="40" t="s">
        <v>18</v>
      </c>
      <c r="BY8" s="40" t="s">
        <v>17</v>
      </c>
      <c r="BZ8" s="40"/>
      <c r="CA8" s="40" t="s">
        <v>17</v>
      </c>
      <c r="CB8" s="40" t="s">
        <v>19</v>
      </c>
      <c r="CC8" s="40" t="s">
        <v>17</v>
      </c>
      <c r="CD8" s="40"/>
      <c r="CE8" s="40"/>
      <c r="CF8" s="40" t="s">
        <v>17</v>
      </c>
      <c r="CG8" s="40" t="s">
        <v>19</v>
      </c>
      <c r="CH8" s="40" t="s">
        <v>17</v>
      </c>
      <c r="CI8" s="40"/>
      <c r="CJ8" s="40"/>
      <c r="CK8" s="40" t="s">
        <v>17</v>
      </c>
      <c r="CL8" s="40" t="s">
        <v>17</v>
      </c>
      <c r="CM8" s="40" t="s">
        <v>17</v>
      </c>
      <c r="CN8" s="40" t="s">
        <v>19</v>
      </c>
      <c r="CO8" s="40"/>
      <c r="CP8" s="40"/>
      <c r="CQ8" s="40" t="s">
        <v>18</v>
      </c>
      <c r="CR8" s="40" t="s">
        <v>17</v>
      </c>
      <c r="CS8" s="40"/>
      <c r="CT8" s="143"/>
      <c r="CU8" s="174"/>
      <c r="CV8" s="173"/>
      <c r="CW8" s="176"/>
      <c r="CX8" s="40"/>
      <c r="CY8" s="40"/>
      <c r="CZ8" s="40" t="s">
        <v>17</v>
      </c>
      <c r="DA8" s="40"/>
      <c r="DB8" s="40"/>
      <c r="DC8" s="40"/>
      <c r="DD8" s="40"/>
      <c r="DE8" s="40"/>
      <c r="DF8" s="40"/>
      <c r="DG8" s="143" t="s">
        <v>20</v>
      </c>
      <c r="DH8" s="40"/>
      <c r="DI8" s="40"/>
      <c r="DJ8" s="40"/>
      <c r="DK8" s="40"/>
      <c r="DL8" s="40"/>
      <c r="DM8" s="40" t="s">
        <v>17</v>
      </c>
      <c r="DN8" s="40" t="s">
        <v>19</v>
      </c>
      <c r="DO8" s="40"/>
      <c r="DP8" s="40"/>
      <c r="DQ8" s="40" t="s">
        <v>17</v>
      </c>
      <c r="DR8" s="40"/>
      <c r="DS8" s="40"/>
      <c r="DT8" s="40"/>
      <c r="DU8" s="40"/>
      <c r="DV8" s="40"/>
      <c r="DW8" s="40"/>
      <c r="DX8" s="40"/>
      <c r="DY8" s="40"/>
      <c r="DZ8" s="40"/>
      <c r="EA8" s="40"/>
      <c r="EB8" s="196"/>
      <c r="EC8" s="40"/>
      <c r="ED8" s="40" t="s">
        <v>17</v>
      </c>
      <c r="EE8" s="40"/>
      <c r="EF8" s="40"/>
      <c r="EG8" s="40"/>
      <c r="EH8" s="40"/>
      <c r="EI8" s="40"/>
      <c r="EJ8" s="40"/>
      <c r="EK8" s="40"/>
      <c r="EL8" s="40"/>
      <c r="EM8" s="40"/>
      <c r="EN8" s="40"/>
      <c r="EO8" s="40"/>
      <c r="EP8" s="40"/>
      <c r="EQ8" s="40"/>
      <c r="ER8" s="40"/>
      <c r="ES8" s="40"/>
      <c r="ET8" s="40"/>
      <c r="EU8" s="40"/>
      <c r="EV8" s="40"/>
      <c r="EW8" s="40"/>
      <c r="EX8" s="40"/>
      <c r="EY8" s="415"/>
      <c r="EZ8" s="416"/>
      <c r="FA8" s="417"/>
      <c r="FB8" s="418"/>
    </row>
    <row r="9" spans="1:170" s="262" customFormat="1" ht="15.75" customHeight="1">
      <c r="A9" s="40" t="s">
        <v>21</v>
      </c>
      <c r="B9" s="40" t="s">
        <v>21</v>
      </c>
      <c r="C9" s="40" t="s">
        <v>21</v>
      </c>
      <c r="D9" s="40" t="s">
        <v>21</v>
      </c>
      <c r="E9" s="40"/>
      <c r="F9" s="40" t="s">
        <v>21</v>
      </c>
      <c r="G9" s="40"/>
      <c r="H9" s="40" t="s">
        <v>21</v>
      </c>
      <c r="I9" s="40"/>
      <c r="J9" s="40" t="s">
        <v>21</v>
      </c>
      <c r="K9" s="40" t="s">
        <v>21</v>
      </c>
      <c r="L9" s="40" t="s">
        <v>21</v>
      </c>
      <c r="M9" s="40"/>
      <c r="N9" s="40"/>
      <c r="O9" s="40" t="s">
        <v>21</v>
      </c>
      <c r="P9" s="40"/>
      <c r="Q9" s="40"/>
      <c r="R9" s="40"/>
      <c r="S9" s="40" t="s">
        <v>21</v>
      </c>
      <c r="T9" s="40" t="s">
        <v>21</v>
      </c>
      <c r="U9" s="40"/>
      <c r="V9" s="40"/>
      <c r="W9" s="40" t="s">
        <v>21</v>
      </c>
      <c r="X9" s="40" t="s">
        <v>21</v>
      </c>
      <c r="Y9" s="40"/>
      <c r="Z9" s="40"/>
      <c r="AA9" s="40"/>
      <c r="AB9" s="40" t="s">
        <v>21</v>
      </c>
      <c r="AC9" s="40"/>
      <c r="AD9" s="40" t="s">
        <v>21</v>
      </c>
      <c r="AE9" s="40" t="s">
        <v>21</v>
      </c>
      <c r="AF9" s="40" t="s">
        <v>21</v>
      </c>
      <c r="AG9" s="40"/>
      <c r="AH9" s="40"/>
      <c r="AI9" s="40"/>
      <c r="AJ9" s="40" t="s">
        <v>21</v>
      </c>
      <c r="AK9" s="40" t="s">
        <v>21</v>
      </c>
      <c r="AL9" s="40" t="s">
        <v>21</v>
      </c>
      <c r="AM9" s="40"/>
      <c r="AN9" s="40" t="s">
        <v>21</v>
      </c>
      <c r="AO9" s="40"/>
      <c r="AP9" s="40"/>
      <c r="AQ9" s="40" t="s">
        <v>21</v>
      </c>
      <c r="AR9" s="40" t="s">
        <v>21</v>
      </c>
      <c r="AS9" s="40" t="s">
        <v>21</v>
      </c>
      <c r="AT9" s="40"/>
      <c r="AU9" s="40"/>
      <c r="AV9" s="40"/>
      <c r="AW9" s="40"/>
      <c r="AX9" s="40" t="s">
        <v>21</v>
      </c>
      <c r="AY9" s="40"/>
      <c r="AZ9" s="40"/>
      <c r="BA9" s="40"/>
      <c r="BB9" s="40"/>
      <c r="BC9" s="40" t="s">
        <v>21</v>
      </c>
      <c r="BD9" s="40"/>
      <c r="BE9" s="40" t="s">
        <v>21</v>
      </c>
      <c r="BF9" s="40" t="s">
        <v>21</v>
      </c>
      <c r="BG9" s="40" t="s">
        <v>21</v>
      </c>
      <c r="BH9" s="40" t="s">
        <v>21</v>
      </c>
      <c r="BI9" s="40"/>
      <c r="BJ9" s="40" t="s">
        <v>21</v>
      </c>
      <c r="BK9" s="40"/>
      <c r="BL9" s="40" t="s">
        <v>21</v>
      </c>
      <c r="BM9" s="40"/>
      <c r="BN9" s="40"/>
      <c r="BO9" s="40"/>
      <c r="BP9" s="40"/>
      <c r="BQ9" s="40" t="s">
        <v>21</v>
      </c>
      <c r="BR9" s="40" t="s">
        <v>21</v>
      </c>
      <c r="BS9" s="40" t="s">
        <v>21</v>
      </c>
      <c r="BT9" s="40" t="s">
        <v>21</v>
      </c>
      <c r="BU9" s="40"/>
      <c r="BV9" s="40"/>
      <c r="BW9" s="40"/>
      <c r="BX9" s="40"/>
      <c r="BY9" s="40"/>
      <c r="BZ9" s="40"/>
      <c r="CA9" s="40"/>
      <c r="CB9" s="40"/>
      <c r="CC9" s="40" t="s">
        <v>21</v>
      </c>
      <c r="CD9" s="40" t="s">
        <v>21</v>
      </c>
      <c r="CE9" s="40" t="s">
        <v>21</v>
      </c>
      <c r="CF9" s="40"/>
      <c r="CG9" s="40"/>
      <c r="CH9" s="40" t="s">
        <v>21</v>
      </c>
      <c r="CI9" s="40" t="s">
        <v>21</v>
      </c>
      <c r="CJ9" s="40" t="s">
        <v>21</v>
      </c>
      <c r="CK9" s="40"/>
      <c r="CL9" s="40"/>
      <c r="CM9" s="40"/>
      <c r="CN9" s="40"/>
      <c r="CO9" s="40"/>
      <c r="CP9" s="40" t="s">
        <v>21</v>
      </c>
      <c r="CQ9" s="40"/>
      <c r="CR9" s="40"/>
      <c r="CS9" s="40"/>
      <c r="CT9" s="143" t="s">
        <v>21</v>
      </c>
      <c r="CU9" s="174" t="s">
        <v>21</v>
      </c>
      <c r="CV9" s="173" t="s">
        <v>21</v>
      </c>
      <c r="CW9" s="176"/>
      <c r="CX9" s="40"/>
      <c r="CY9" s="40" t="s">
        <v>21</v>
      </c>
      <c r="CZ9" s="40" t="s">
        <v>21</v>
      </c>
      <c r="DA9" s="178"/>
      <c r="DB9" s="40"/>
      <c r="DC9" s="40"/>
      <c r="DD9" s="40"/>
      <c r="DE9" s="40"/>
      <c r="DF9" s="40"/>
      <c r="DG9" s="143" t="s">
        <v>21</v>
      </c>
      <c r="DH9" s="174" t="s">
        <v>21</v>
      </c>
      <c r="DI9" s="40"/>
      <c r="DJ9" s="40"/>
      <c r="DK9" s="40"/>
      <c r="DL9" s="40"/>
      <c r="DM9" s="40"/>
      <c r="DN9" s="40"/>
      <c r="DO9" s="40" t="s">
        <v>21</v>
      </c>
      <c r="DP9" s="40" t="s">
        <v>21</v>
      </c>
      <c r="DQ9" s="40" t="s">
        <v>21</v>
      </c>
      <c r="DR9" s="143" t="s">
        <v>21</v>
      </c>
      <c r="DS9" s="40" t="s">
        <v>21</v>
      </c>
      <c r="DT9" s="40" t="s">
        <v>21</v>
      </c>
      <c r="DU9" s="40" t="s">
        <v>21</v>
      </c>
      <c r="DV9" s="40" t="s">
        <v>21</v>
      </c>
      <c r="DW9" s="40" t="s">
        <v>21</v>
      </c>
      <c r="DX9" s="143" t="s">
        <v>21</v>
      </c>
      <c r="DY9" s="40" t="s">
        <v>21</v>
      </c>
      <c r="DZ9" s="40" t="s">
        <v>21</v>
      </c>
      <c r="EA9" s="40" t="s">
        <v>21</v>
      </c>
      <c r="EB9" s="196" t="s">
        <v>21</v>
      </c>
      <c r="EC9" s="40"/>
      <c r="ED9" s="40"/>
      <c r="EE9" s="40" t="s">
        <v>21</v>
      </c>
      <c r="EF9" s="40" t="s">
        <v>21</v>
      </c>
      <c r="EG9" s="40" t="s">
        <v>21</v>
      </c>
      <c r="EH9" s="40" t="s">
        <v>21</v>
      </c>
      <c r="EI9" s="40"/>
      <c r="EJ9" s="40" t="s">
        <v>21</v>
      </c>
      <c r="EK9" s="40" t="s">
        <v>21</v>
      </c>
      <c r="EL9" s="40" t="s">
        <v>21</v>
      </c>
      <c r="EM9" s="40" t="s">
        <v>21</v>
      </c>
      <c r="EN9" s="40" t="s">
        <v>21</v>
      </c>
      <c r="EO9" s="40"/>
      <c r="EP9" s="40" t="s">
        <v>21</v>
      </c>
      <c r="EQ9" s="40"/>
      <c r="ER9" s="40" t="s">
        <v>21</v>
      </c>
      <c r="ES9" s="40"/>
      <c r="ET9" s="40" t="s">
        <v>21</v>
      </c>
      <c r="EU9" s="40"/>
      <c r="EV9" s="40"/>
      <c r="EW9" s="40"/>
      <c r="EX9" s="40" t="s">
        <v>21</v>
      </c>
      <c r="EY9" s="415"/>
      <c r="EZ9" s="416"/>
      <c r="FA9" s="417"/>
      <c r="FB9" s="418"/>
    </row>
    <row r="10" spans="1:170" s="284" customFormat="1" ht="89.25" customHeight="1">
      <c r="A10" s="263" t="s">
        <v>22</v>
      </c>
      <c r="B10" s="264" t="s">
        <v>23</v>
      </c>
      <c r="C10" s="264" t="s">
        <v>24</v>
      </c>
      <c r="D10" s="264" t="s">
        <v>25</v>
      </c>
      <c r="E10" s="264" t="s">
        <v>26</v>
      </c>
      <c r="F10" s="264" t="s">
        <v>27</v>
      </c>
      <c r="G10" s="265" t="s">
        <v>28</v>
      </c>
      <c r="H10" s="266" t="s">
        <v>29</v>
      </c>
      <c r="I10" s="267" t="s">
        <v>30</v>
      </c>
      <c r="J10" s="268" t="s">
        <v>31</v>
      </c>
      <c r="K10" s="269" t="s">
        <v>32</v>
      </c>
      <c r="L10" s="270" t="s">
        <v>33</v>
      </c>
      <c r="M10" s="271" t="s">
        <v>34</v>
      </c>
      <c r="N10" s="271" t="s">
        <v>632</v>
      </c>
      <c r="O10" s="271" t="s">
        <v>35</v>
      </c>
      <c r="P10" s="271" t="s">
        <v>36</v>
      </c>
      <c r="Q10" s="272" t="s">
        <v>37</v>
      </c>
      <c r="R10" s="272" t="s">
        <v>38</v>
      </c>
      <c r="S10" s="271" t="s">
        <v>39</v>
      </c>
      <c r="T10" s="272" t="s">
        <v>40</v>
      </c>
      <c r="U10" s="272" t="s">
        <v>41</v>
      </c>
      <c r="V10" s="272" t="s">
        <v>42</v>
      </c>
      <c r="W10" s="267" t="s">
        <v>43</v>
      </c>
      <c r="X10" s="268" t="s">
        <v>641</v>
      </c>
      <c r="Y10" s="273" t="s">
        <v>44</v>
      </c>
      <c r="Z10" s="274" t="s">
        <v>45</v>
      </c>
      <c r="AA10" s="274" t="s">
        <v>46</v>
      </c>
      <c r="AB10" s="275" t="s">
        <v>47</v>
      </c>
      <c r="AC10" s="276" t="s">
        <v>48</v>
      </c>
      <c r="AD10" s="275" t="s">
        <v>49</v>
      </c>
      <c r="AE10" s="275" t="s">
        <v>50</v>
      </c>
      <c r="AF10" s="275" t="s">
        <v>51</v>
      </c>
      <c r="AG10" s="277" t="s">
        <v>52</v>
      </c>
      <c r="AH10" s="271" t="s">
        <v>53</v>
      </c>
      <c r="AI10" s="277" t="s">
        <v>54</v>
      </c>
      <c r="AJ10" s="277" t="s">
        <v>55</v>
      </c>
      <c r="AK10" s="277" t="s">
        <v>56</v>
      </c>
      <c r="AL10" s="277" t="s">
        <v>57</v>
      </c>
      <c r="AM10" s="272" t="s">
        <v>58</v>
      </c>
      <c r="AN10" s="264" t="s">
        <v>59</v>
      </c>
      <c r="AO10" s="271" t="s">
        <v>60</v>
      </c>
      <c r="AP10" s="272" t="s">
        <v>61</v>
      </c>
      <c r="AQ10" s="278" t="s">
        <v>62</v>
      </c>
      <c r="AR10" s="269" t="s">
        <v>661</v>
      </c>
      <c r="AS10" s="270" t="s">
        <v>63</v>
      </c>
      <c r="AT10" s="272" t="s">
        <v>64</v>
      </c>
      <c r="AU10" s="279" t="s">
        <v>65</v>
      </c>
      <c r="AV10" s="271" t="s">
        <v>66</v>
      </c>
      <c r="AW10" s="272" t="s">
        <v>67</v>
      </c>
      <c r="AX10" s="271" t="s">
        <v>68</v>
      </c>
      <c r="AY10" s="271" t="s">
        <v>69</v>
      </c>
      <c r="AZ10" s="271" t="s">
        <v>70</v>
      </c>
      <c r="BA10" s="271" t="s">
        <v>71</v>
      </c>
      <c r="BB10" s="271" t="s">
        <v>72</v>
      </c>
      <c r="BC10" s="271" t="s">
        <v>73</v>
      </c>
      <c r="BD10" s="271" t="s">
        <v>74</v>
      </c>
      <c r="BE10" s="280" t="s">
        <v>75</v>
      </c>
      <c r="BF10" s="268" t="s">
        <v>1060</v>
      </c>
      <c r="BG10" s="272" t="s">
        <v>897</v>
      </c>
      <c r="BH10" s="272" t="s">
        <v>1071</v>
      </c>
      <c r="BI10" s="272" t="s">
        <v>1072</v>
      </c>
      <c r="BJ10" s="279" t="s">
        <v>79</v>
      </c>
      <c r="BK10" s="271" t="s">
        <v>80</v>
      </c>
      <c r="BL10" s="279" t="s">
        <v>45</v>
      </c>
      <c r="BM10" s="271" t="s">
        <v>81</v>
      </c>
      <c r="BN10" s="272" t="s">
        <v>82</v>
      </c>
      <c r="BO10" s="272" t="s">
        <v>83</v>
      </c>
      <c r="BP10" s="267" t="s">
        <v>84</v>
      </c>
      <c r="BQ10" s="269" t="s">
        <v>1061</v>
      </c>
      <c r="BR10" s="392" t="s">
        <v>1062</v>
      </c>
      <c r="BS10" s="277" t="s">
        <v>85</v>
      </c>
      <c r="BT10" s="279" t="s">
        <v>46</v>
      </c>
      <c r="BU10" s="271" t="s">
        <v>47</v>
      </c>
      <c r="BV10" s="272" t="s">
        <v>48</v>
      </c>
      <c r="BW10" s="271" t="s">
        <v>49</v>
      </c>
      <c r="BX10" s="271" t="s">
        <v>50</v>
      </c>
      <c r="BY10" s="271" t="s">
        <v>51</v>
      </c>
      <c r="BZ10" s="277" t="s">
        <v>86</v>
      </c>
      <c r="CA10" s="277" t="s">
        <v>87</v>
      </c>
      <c r="CB10" s="271" t="s">
        <v>88</v>
      </c>
      <c r="CC10" s="277" t="s">
        <v>89</v>
      </c>
      <c r="CD10" s="277" t="s">
        <v>90</v>
      </c>
      <c r="CE10" s="277" t="s">
        <v>91</v>
      </c>
      <c r="CF10" s="271" t="s">
        <v>92</v>
      </c>
      <c r="CG10" s="271" t="s">
        <v>93</v>
      </c>
      <c r="CH10" s="277" t="s">
        <v>94</v>
      </c>
      <c r="CI10" s="277" t="s">
        <v>95</v>
      </c>
      <c r="CJ10" s="277" t="s">
        <v>96</v>
      </c>
      <c r="CK10" s="271" t="s">
        <v>60</v>
      </c>
      <c r="CL10" s="272" t="s">
        <v>61</v>
      </c>
      <c r="CM10" s="271" t="s">
        <v>62</v>
      </c>
      <c r="CN10" s="271" t="s">
        <v>98</v>
      </c>
      <c r="CO10" s="277" t="s">
        <v>99</v>
      </c>
      <c r="CP10" s="277" t="s">
        <v>100</v>
      </c>
      <c r="CQ10" s="271" t="s">
        <v>101</v>
      </c>
      <c r="CR10" s="271" t="s">
        <v>102</v>
      </c>
      <c r="CS10" s="272" t="s">
        <v>103</v>
      </c>
      <c r="CT10" s="393" t="s">
        <v>104</v>
      </c>
      <c r="CU10" s="269" t="s">
        <v>1063</v>
      </c>
      <c r="CV10" s="268" t="s">
        <v>1064</v>
      </c>
      <c r="CW10" s="394" t="s">
        <v>105</v>
      </c>
      <c r="CX10" s="272" t="s">
        <v>106</v>
      </c>
      <c r="CY10" s="264" t="s">
        <v>107</v>
      </c>
      <c r="CZ10" s="264" t="s">
        <v>108</v>
      </c>
      <c r="DA10" s="279" t="s">
        <v>898</v>
      </c>
      <c r="DB10" s="271" t="s">
        <v>47</v>
      </c>
      <c r="DC10" s="272" t="s">
        <v>48</v>
      </c>
      <c r="DD10" s="271" t="s">
        <v>49</v>
      </c>
      <c r="DE10" s="271" t="s">
        <v>50</v>
      </c>
      <c r="DF10" s="271" t="s">
        <v>51</v>
      </c>
      <c r="DG10" s="278" t="s">
        <v>109</v>
      </c>
      <c r="DH10" s="269" t="s">
        <v>1065</v>
      </c>
      <c r="DI10" s="268" t="s">
        <v>30</v>
      </c>
      <c r="DJ10" s="272" t="s">
        <v>110</v>
      </c>
      <c r="DK10" s="271" t="s">
        <v>111</v>
      </c>
      <c r="DL10" s="271" t="s">
        <v>112</v>
      </c>
      <c r="DM10" s="271" t="s">
        <v>113</v>
      </c>
      <c r="DN10" s="277" t="s">
        <v>114</v>
      </c>
      <c r="DO10" s="271" t="s">
        <v>115</v>
      </c>
      <c r="DP10" s="272" t="s">
        <v>116</v>
      </c>
      <c r="DQ10" s="278" t="s">
        <v>117</v>
      </c>
      <c r="DR10" s="269" t="s">
        <v>1066</v>
      </c>
      <c r="DS10" s="270" t="s">
        <v>29</v>
      </c>
      <c r="DT10" s="271" t="s">
        <v>118</v>
      </c>
      <c r="DU10" s="271" t="s">
        <v>119</v>
      </c>
      <c r="DV10" s="271" t="s">
        <v>120</v>
      </c>
      <c r="DW10" s="278" t="s">
        <v>121</v>
      </c>
      <c r="DX10" s="269" t="s">
        <v>1067</v>
      </c>
      <c r="DY10" s="263" t="s">
        <v>122</v>
      </c>
      <c r="DZ10" s="264" t="s">
        <v>123</v>
      </c>
      <c r="EA10" s="281" t="s">
        <v>124</v>
      </c>
      <c r="EB10" s="263" t="s">
        <v>125</v>
      </c>
      <c r="EC10" s="264" t="s">
        <v>126</v>
      </c>
      <c r="ED10" s="264" t="s">
        <v>127</v>
      </c>
      <c r="EE10" s="264" t="s">
        <v>128</v>
      </c>
      <c r="EF10" s="265" t="s">
        <v>129</v>
      </c>
      <c r="EG10" s="282" t="s">
        <v>130</v>
      </c>
      <c r="EH10" s="264" t="s">
        <v>131</v>
      </c>
      <c r="EI10" s="264" t="s">
        <v>132</v>
      </c>
      <c r="EJ10" s="264" t="s">
        <v>133</v>
      </c>
      <c r="EK10" s="264" t="s">
        <v>134</v>
      </c>
      <c r="EL10" s="264" t="s">
        <v>108</v>
      </c>
      <c r="EM10" s="264" t="s">
        <v>135</v>
      </c>
      <c r="EN10" s="264" t="s">
        <v>1073</v>
      </c>
      <c r="EO10" s="264" t="s">
        <v>1074</v>
      </c>
      <c r="EP10" s="264" t="s">
        <v>1075</v>
      </c>
      <c r="EQ10" s="264" t="s">
        <v>1076</v>
      </c>
      <c r="ER10" s="264" t="s">
        <v>1068</v>
      </c>
      <c r="ES10" s="264" t="s">
        <v>1069</v>
      </c>
      <c r="ET10" s="264" t="s">
        <v>137</v>
      </c>
      <c r="EU10" s="264" t="s">
        <v>1070</v>
      </c>
      <c r="EV10" s="264" t="s">
        <v>138</v>
      </c>
      <c r="EW10" s="265" t="s">
        <v>139</v>
      </c>
      <c r="EX10" s="283" t="s">
        <v>140</v>
      </c>
      <c r="EY10" s="408"/>
      <c r="EZ10" s="419" t="s">
        <v>1140</v>
      </c>
      <c r="FA10" s="420" t="s">
        <v>1141</v>
      </c>
      <c r="FB10" s="421" t="str">
        <f>$EB$7</f>
        <v>TERRITORIAL</v>
      </c>
      <c r="FC10" s="422" t="s">
        <v>1142</v>
      </c>
      <c r="FD10" s="422" t="s">
        <v>37</v>
      </c>
    </row>
    <row r="11" spans="1:170" s="14" customFormat="1" ht="45.75" customHeight="1">
      <c r="A11" s="3">
        <v>1</v>
      </c>
      <c r="B11" s="4" t="s">
        <v>899</v>
      </c>
      <c r="C11" s="4" t="s">
        <v>900</v>
      </c>
      <c r="D11" s="4" t="s">
        <v>141</v>
      </c>
      <c r="E11" s="4" t="s">
        <v>142</v>
      </c>
      <c r="F11" s="4" t="s">
        <v>143</v>
      </c>
      <c r="G11" s="5" t="s">
        <v>269</v>
      </c>
      <c r="H11" s="285" t="s">
        <v>901</v>
      </c>
      <c r="I11" s="6" t="s">
        <v>144</v>
      </c>
      <c r="J11" s="7" t="s">
        <v>902</v>
      </c>
      <c r="K11" s="8" t="s">
        <v>903</v>
      </c>
      <c r="L11" s="7" t="s">
        <v>145</v>
      </c>
      <c r="M11" s="304" t="s">
        <v>145</v>
      </c>
      <c r="N11" s="286">
        <v>2016</v>
      </c>
      <c r="O11" s="429"/>
      <c r="P11" s="4" t="s">
        <v>146</v>
      </c>
      <c r="Q11" s="4" t="s">
        <v>146</v>
      </c>
      <c r="R11" s="4" t="s">
        <v>904</v>
      </c>
      <c r="S11" s="4" t="s">
        <v>905</v>
      </c>
      <c r="T11" s="445" t="s">
        <v>163</v>
      </c>
      <c r="U11" s="287" t="s">
        <v>145</v>
      </c>
      <c r="V11" s="287" t="s">
        <v>145</v>
      </c>
      <c r="W11" s="288" t="s">
        <v>145</v>
      </c>
      <c r="X11" s="289" t="s">
        <v>145</v>
      </c>
      <c r="Y11" s="290" t="s">
        <v>145</v>
      </c>
      <c r="Z11" s="291" t="s">
        <v>145</v>
      </c>
      <c r="AA11" s="291" t="s">
        <v>145</v>
      </c>
      <c r="AB11" s="291" t="s">
        <v>145</v>
      </c>
      <c r="AC11" s="291" t="s">
        <v>145</v>
      </c>
      <c r="AD11" s="291" t="s">
        <v>145</v>
      </c>
      <c r="AE11" s="291" t="s">
        <v>145</v>
      </c>
      <c r="AF11" s="291" t="s">
        <v>145</v>
      </c>
      <c r="AG11" s="402" t="s">
        <v>1048</v>
      </c>
      <c r="AH11" s="445" t="s">
        <v>1087</v>
      </c>
      <c r="AI11" s="402" t="s">
        <v>992</v>
      </c>
      <c r="AJ11" s="4" t="s">
        <v>147</v>
      </c>
      <c r="AK11" s="21">
        <v>42473</v>
      </c>
      <c r="AL11" s="21">
        <v>42501</v>
      </c>
      <c r="AM11" s="21" t="s">
        <v>148</v>
      </c>
      <c r="AN11" s="468">
        <v>31</v>
      </c>
      <c r="AO11" s="456" t="s">
        <v>162</v>
      </c>
      <c r="AP11" s="469" t="s">
        <v>1206</v>
      </c>
      <c r="AQ11" s="470" t="s">
        <v>901</v>
      </c>
      <c r="AR11" s="294" t="s">
        <v>145</v>
      </c>
      <c r="AS11" s="295" t="s">
        <v>145</v>
      </c>
      <c r="AT11" s="296" t="s">
        <v>145</v>
      </c>
      <c r="AU11" s="292" t="s">
        <v>145</v>
      </c>
      <c r="AV11" s="292" t="s">
        <v>145</v>
      </c>
      <c r="AW11" s="292" t="s">
        <v>145</v>
      </c>
      <c r="AX11" s="292" t="s">
        <v>145</v>
      </c>
      <c r="AY11" s="292" t="s">
        <v>145</v>
      </c>
      <c r="AZ11" s="292" t="s">
        <v>145</v>
      </c>
      <c r="BA11" s="292" t="s">
        <v>145</v>
      </c>
      <c r="BB11" s="292" t="s">
        <v>145</v>
      </c>
      <c r="BC11" s="292" t="s">
        <v>145</v>
      </c>
      <c r="BD11" s="292" t="s">
        <v>145</v>
      </c>
      <c r="BE11" s="297" t="s">
        <v>145</v>
      </c>
      <c r="BF11" s="295"/>
      <c r="BG11" s="296" t="s">
        <v>145</v>
      </c>
      <c r="BH11" s="292" t="s">
        <v>145</v>
      </c>
      <c r="BI11" s="292" t="s">
        <v>145</v>
      </c>
      <c r="BJ11" s="292" t="s">
        <v>145</v>
      </c>
      <c r="BK11" s="292" t="s">
        <v>145</v>
      </c>
      <c r="BL11" s="292" t="s">
        <v>145</v>
      </c>
      <c r="BM11" s="292" t="s">
        <v>145</v>
      </c>
      <c r="BN11" s="292" t="s">
        <v>145</v>
      </c>
      <c r="BO11" s="292" t="s">
        <v>145</v>
      </c>
      <c r="BP11" s="293" t="s">
        <v>145</v>
      </c>
      <c r="BQ11" s="297"/>
      <c r="BR11" s="395"/>
      <c r="BS11" s="292" t="s">
        <v>145</v>
      </c>
      <c r="BT11" s="292" t="s">
        <v>145</v>
      </c>
      <c r="BU11" s="292" t="s">
        <v>145</v>
      </c>
      <c r="BV11" s="292" t="s">
        <v>145</v>
      </c>
      <c r="BW11" s="292" t="s">
        <v>145</v>
      </c>
      <c r="BX11" s="292" t="s">
        <v>145</v>
      </c>
      <c r="BY11" s="292" t="s">
        <v>145</v>
      </c>
      <c r="BZ11" s="292" t="s">
        <v>145</v>
      </c>
      <c r="CA11" s="292" t="s">
        <v>145</v>
      </c>
      <c r="CB11" s="292" t="s">
        <v>145</v>
      </c>
      <c r="CC11" s="287" t="s">
        <v>145</v>
      </c>
      <c r="CD11" s="287" t="s">
        <v>145</v>
      </c>
      <c r="CE11" s="287" t="s">
        <v>145</v>
      </c>
      <c r="CF11" s="287" t="s">
        <v>145</v>
      </c>
      <c r="CG11" s="287" t="s">
        <v>145</v>
      </c>
      <c r="CH11" s="287" t="s">
        <v>145</v>
      </c>
      <c r="CI11" s="287" t="s">
        <v>145</v>
      </c>
      <c r="CJ11" s="287" t="s">
        <v>145</v>
      </c>
      <c r="CK11" s="287" t="s">
        <v>145</v>
      </c>
      <c r="CL11" s="287" t="s">
        <v>145</v>
      </c>
      <c r="CM11" s="287" t="s">
        <v>145</v>
      </c>
      <c r="CN11" s="287" t="s">
        <v>145</v>
      </c>
      <c r="CO11" s="287" t="s">
        <v>145</v>
      </c>
      <c r="CP11" s="287" t="s">
        <v>145</v>
      </c>
      <c r="CQ11" s="287" t="s">
        <v>145</v>
      </c>
      <c r="CR11" s="287" t="s">
        <v>145</v>
      </c>
      <c r="CS11" s="287" t="s">
        <v>145</v>
      </c>
      <c r="CT11" s="288" t="s">
        <v>145</v>
      </c>
      <c r="CU11" s="298" t="s">
        <v>145</v>
      </c>
      <c r="CV11" s="289" t="s">
        <v>145</v>
      </c>
      <c r="CW11" s="396" t="s">
        <v>145</v>
      </c>
      <c r="CX11" s="287" t="s">
        <v>145</v>
      </c>
      <c r="CY11" s="287" t="s">
        <v>145</v>
      </c>
      <c r="CZ11" s="287" t="s">
        <v>145</v>
      </c>
      <c r="DA11" s="287" t="s">
        <v>145</v>
      </c>
      <c r="DB11" s="287" t="s">
        <v>145</v>
      </c>
      <c r="DC11" s="287" t="s">
        <v>145</v>
      </c>
      <c r="DD11" s="287" t="s">
        <v>145</v>
      </c>
      <c r="DE11" s="287" t="s">
        <v>145</v>
      </c>
      <c r="DF11" s="287" t="s">
        <v>145</v>
      </c>
      <c r="DG11" s="288" t="s">
        <v>145</v>
      </c>
      <c r="DH11" s="288" t="s">
        <v>145</v>
      </c>
      <c r="DI11" s="289" t="s">
        <v>145</v>
      </c>
      <c r="DJ11" s="287" t="s">
        <v>145</v>
      </c>
      <c r="DK11" s="287" t="s">
        <v>145</v>
      </c>
      <c r="DL11" s="287" t="s">
        <v>145</v>
      </c>
      <c r="DM11" s="287" t="s">
        <v>145</v>
      </c>
      <c r="DN11" s="287" t="s">
        <v>145</v>
      </c>
      <c r="DO11" s="287" t="s">
        <v>145</v>
      </c>
      <c r="DP11" s="287" t="s">
        <v>145</v>
      </c>
      <c r="DQ11" s="288" t="s">
        <v>145</v>
      </c>
      <c r="DR11" s="298" t="s">
        <v>145</v>
      </c>
      <c r="DS11" s="289" t="s">
        <v>145</v>
      </c>
      <c r="DT11" s="287" t="s">
        <v>145</v>
      </c>
      <c r="DU11" s="287" t="s">
        <v>145</v>
      </c>
      <c r="DV11" s="287" t="s">
        <v>145</v>
      </c>
      <c r="DW11" s="288" t="s">
        <v>145</v>
      </c>
      <c r="DX11" s="298" t="s">
        <v>145</v>
      </c>
      <c r="DY11" s="3" t="s">
        <v>145</v>
      </c>
      <c r="DZ11" s="4" t="s">
        <v>145</v>
      </c>
      <c r="EA11" s="6" t="s">
        <v>145</v>
      </c>
      <c r="EB11" s="7" t="s">
        <v>900</v>
      </c>
      <c r="EC11" s="4" t="s">
        <v>145</v>
      </c>
      <c r="ED11" s="4" t="s">
        <v>149</v>
      </c>
      <c r="EE11" s="10" t="s">
        <v>906</v>
      </c>
      <c r="EF11" s="11" t="s">
        <v>907</v>
      </c>
      <c r="EG11" s="299">
        <v>26.354813</v>
      </c>
      <c r="EH11" s="9" t="s">
        <v>145</v>
      </c>
      <c r="EI11" s="4" t="s">
        <v>145</v>
      </c>
      <c r="EJ11" s="300" t="s">
        <v>146</v>
      </c>
      <c r="EK11" s="4" t="s">
        <v>908</v>
      </c>
      <c r="EL11" s="4" t="s">
        <v>269</v>
      </c>
      <c r="EM11" s="4" t="s">
        <v>145</v>
      </c>
      <c r="EN11" s="4" t="s">
        <v>145</v>
      </c>
      <c r="EO11" s="4" t="s">
        <v>145</v>
      </c>
      <c r="EP11" s="4" t="s">
        <v>145</v>
      </c>
      <c r="EQ11" s="4" t="s">
        <v>145</v>
      </c>
      <c r="ER11" s="4" t="s">
        <v>145</v>
      </c>
      <c r="ES11" s="4" t="s">
        <v>145</v>
      </c>
      <c r="ET11" s="4" t="s">
        <v>145</v>
      </c>
      <c r="EU11" s="4" t="s">
        <v>145</v>
      </c>
      <c r="EV11" s="4" t="s">
        <v>145</v>
      </c>
      <c r="EW11" s="5" t="s">
        <v>145</v>
      </c>
      <c r="EX11" s="14">
        <f>IF($J11=$EZ$25,9,IF($J11=$EZ$26,10,IF($J11=$EZ$27,11,IFERROR(HLOOKUP([1]Resumo!$D$3,[1]Resumo!$D$3:$D$49,(ROW(11:11)-7)*3+2,FALSE),""))))</f>
        <v>8</v>
      </c>
      <c r="EY11" s="301"/>
      <c r="EZ11" s="302" t="s">
        <v>909</v>
      </c>
      <c r="FA11" s="423" t="s">
        <v>909</v>
      </c>
      <c r="FB11" s="424" t="s">
        <v>171</v>
      </c>
      <c r="FC11" s="425" t="s">
        <v>1167</v>
      </c>
      <c r="FD11" s="14" t="s">
        <v>1168</v>
      </c>
    </row>
    <row r="12" spans="1:170" s="14" customFormat="1" ht="63.75" customHeight="1">
      <c r="A12" s="3">
        <v>2</v>
      </c>
      <c r="B12" s="15" t="s">
        <v>150</v>
      </c>
      <c r="C12" s="15" t="s">
        <v>1077</v>
      </c>
      <c r="D12" s="4" t="s">
        <v>152</v>
      </c>
      <c r="E12" s="4" t="s">
        <v>142</v>
      </c>
      <c r="F12" s="4" t="s">
        <v>1078</v>
      </c>
      <c r="G12" s="5" t="s">
        <v>153</v>
      </c>
      <c r="H12" s="16" t="s">
        <v>154</v>
      </c>
      <c r="I12" s="6" t="s">
        <v>144</v>
      </c>
      <c r="J12" s="7" t="s">
        <v>155</v>
      </c>
      <c r="K12" s="8" t="s">
        <v>156</v>
      </c>
      <c r="L12" s="471" t="s">
        <v>192</v>
      </c>
      <c r="M12" s="15" t="s">
        <v>158</v>
      </c>
      <c r="N12" s="17">
        <v>2016</v>
      </c>
      <c r="O12" s="18">
        <v>42580</v>
      </c>
      <c r="P12" s="18" t="s">
        <v>159</v>
      </c>
      <c r="Q12" s="15" t="s">
        <v>160</v>
      </c>
      <c r="R12" s="4" t="s">
        <v>904</v>
      </c>
      <c r="S12" s="444" t="s">
        <v>1117</v>
      </c>
      <c r="T12" s="444" t="s">
        <v>163</v>
      </c>
      <c r="U12" s="15" t="s">
        <v>1079</v>
      </c>
      <c r="V12" s="18">
        <v>42640</v>
      </c>
      <c r="W12" s="397">
        <v>42641</v>
      </c>
      <c r="X12" s="309">
        <v>42642</v>
      </c>
      <c r="Y12" s="285" t="s">
        <v>146</v>
      </c>
      <c r="Z12" s="402" t="s">
        <v>146</v>
      </c>
      <c r="AA12" s="402" t="s">
        <v>1080</v>
      </c>
      <c r="AB12" s="472" t="s">
        <v>1169</v>
      </c>
      <c r="AC12" s="402" t="s">
        <v>904</v>
      </c>
      <c r="AD12" s="403">
        <v>42675</v>
      </c>
      <c r="AE12" s="445" t="s">
        <v>1081</v>
      </c>
      <c r="AF12" s="445">
        <v>14</v>
      </c>
      <c r="AG12" s="402" t="s">
        <v>1109</v>
      </c>
      <c r="AH12" s="445" t="s">
        <v>1087</v>
      </c>
      <c r="AI12" s="15" t="s">
        <v>1052</v>
      </c>
      <c r="AJ12" s="4" t="s">
        <v>147</v>
      </c>
      <c r="AK12" s="21">
        <v>42642</v>
      </c>
      <c r="AL12" s="21">
        <v>42657</v>
      </c>
      <c r="AM12" s="4" t="s">
        <v>148</v>
      </c>
      <c r="AN12" s="286">
        <v>60</v>
      </c>
      <c r="AO12" s="445" t="s">
        <v>162</v>
      </c>
      <c r="AP12" s="21" t="s">
        <v>161</v>
      </c>
      <c r="AQ12" s="473" t="s">
        <v>1116</v>
      </c>
      <c r="AR12" s="294">
        <v>42677</v>
      </c>
      <c r="AS12" s="307">
        <v>42677</v>
      </c>
      <c r="AT12" s="22" t="s">
        <v>1082</v>
      </c>
      <c r="AU12" s="22" t="s">
        <v>146</v>
      </c>
      <c r="AV12" s="22" t="s">
        <v>146</v>
      </c>
      <c r="AW12" s="22" t="s">
        <v>146</v>
      </c>
      <c r="AX12" s="22" t="s">
        <v>146</v>
      </c>
      <c r="AY12" s="22" t="s">
        <v>146</v>
      </c>
      <c r="AZ12" s="22" t="s">
        <v>146</v>
      </c>
      <c r="BA12" s="18">
        <v>42702</v>
      </c>
      <c r="BB12" s="15" t="s">
        <v>1108</v>
      </c>
      <c r="BC12" s="444" t="s">
        <v>1118</v>
      </c>
      <c r="BD12" s="15" t="s">
        <v>146</v>
      </c>
      <c r="BE12" s="294">
        <v>42703</v>
      </c>
      <c r="BF12" s="307">
        <v>42711</v>
      </c>
      <c r="BG12" s="18" t="s">
        <v>1083</v>
      </c>
      <c r="BH12" s="474" t="s">
        <v>1084</v>
      </c>
      <c r="BI12" s="4" t="s">
        <v>164</v>
      </c>
      <c r="BJ12" s="15" t="s">
        <v>910</v>
      </c>
      <c r="BK12" s="444" t="s">
        <v>1085</v>
      </c>
      <c r="BL12" s="15" t="s">
        <v>911</v>
      </c>
      <c r="BM12" s="304" t="s">
        <v>145</v>
      </c>
      <c r="BN12" s="4" t="s">
        <v>1207</v>
      </c>
      <c r="BO12" s="4" t="s">
        <v>904</v>
      </c>
      <c r="BP12" s="50" t="s">
        <v>1086</v>
      </c>
      <c r="BQ12" s="294">
        <v>43187</v>
      </c>
      <c r="BR12" s="398">
        <v>43216</v>
      </c>
      <c r="BS12" s="445" t="s">
        <v>167</v>
      </c>
      <c r="BT12" s="15" t="s">
        <v>912</v>
      </c>
      <c r="BU12" s="445" t="s">
        <v>1208</v>
      </c>
      <c r="BV12" s="4" t="s">
        <v>904</v>
      </c>
      <c r="BW12" s="15" t="s">
        <v>913</v>
      </c>
      <c r="BX12" s="475" t="s">
        <v>1051</v>
      </c>
      <c r="BY12" s="464" t="s">
        <v>1209</v>
      </c>
      <c r="BZ12" s="15" t="s">
        <v>914</v>
      </c>
      <c r="CA12" s="15" t="s">
        <v>915</v>
      </c>
      <c r="CB12" s="445" t="s">
        <v>1087</v>
      </c>
      <c r="CC12" s="445" t="s">
        <v>1210</v>
      </c>
      <c r="CD12" s="21">
        <v>43216</v>
      </c>
      <c r="CE12" s="21">
        <v>43236</v>
      </c>
      <c r="CF12" s="465" t="s">
        <v>1211</v>
      </c>
      <c r="CG12" s="23" t="s">
        <v>145</v>
      </c>
      <c r="CH12" s="23" t="s">
        <v>145</v>
      </c>
      <c r="CI12" s="23" t="s">
        <v>145</v>
      </c>
      <c r="CJ12" s="23" t="s">
        <v>145</v>
      </c>
      <c r="CK12" s="23" t="s">
        <v>145</v>
      </c>
      <c r="CL12" s="23" t="s">
        <v>145</v>
      </c>
      <c r="CM12" s="23" t="s">
        <v>145</v>
      </c>
      <c r="CN12" s="15" t="s">
        <v>916</v>
      </c>
      <c r="CO12" s="4" t="s">
        <v>917</v>
      </c>
      <c r="CP12" s="21">
        <v>43242</v>
      </c>
      <c r="CQ12" s="445" t="s">
        <v>18</v>
      </c>
      <c r="CR12" s="596" t="s">
        <v>1256</v>
      </c>
      <c r="CS12" s="15" t="s">
        <v>901</v>
      </c>
      <c r="CT12" s="476" t="s">
        <v>1088</v>
      </c>
      <c r="CU12" s="477" t="s">
        <v>145</v>
      </c>
      <c r="CV12" s="25" t="s">
        <v>145</v>
      </c>
      <c r="CW12" s="27" t="s">
        <v>145</v>
      </c>
      <c r="CX12" s="23" t="s">
        <v>145</v>
      </c>
      <c r="CY12" s="23" t="s">
        <v>145</v>
      </c>
      <c r="CZ12" s="23" t="s">
        <v>145</v>
      </c>
      <c r="DA12" s="23" t="s">
        <v>145</v>
      </c>
      <c r="DB12" s="23" t="s">
        <v>145</v>
      </c>
      <c r="DC12" s="23" t="s">
        <v>145</v>
      </c>
      <c r="DD12" s="23" t="s">
        <v>145</v>
      </c>
      <c r="DE12" s="23" t="s">
        <v>145</v>
      </c>
      <c r="DF12" s="23" t="s">
        <v>145</v>
      </c>
      <c r="DG12" s="52" t="s">
        <v>145</v>
      </c>
      <c r="DH12" s="52" t="s">
        <v>145</v>
      </c>
      <c r="DI12" s="25" t="s">
        <v>145</v>
      </c>
      <c r="DJ12" s="23" t="s">
        <v>145</v>
      </c>
      <c r="DK12" s="23" t="s">
        <v>145</v>
      </c>
      <c r="DL12" s="23" t="s">
        <v>145</v>
      </c>
      <c r="DM12" s="23" t="s">
        <v>145</v>
      </c>
      <c r="DN12" s="23" t="s">
        <v>145</v>
      </c>
      <c r="DO12" s="23" t="s">
        <v>145</v>
      </c>
      <c r="DP12" s="23" t="s">
        <v>145</v>
      </c>
      <c r="DQ12" s="52" t="s">
        <v>145</v>
      </c>
      <c r="DR12" s="24" t="s">
        <v>145</v>
      </c>
      <c r="DS12" s="25" t="s">
        <v>145</v>
      </c>
      <c r="DT12" s="23" t="s">
        <v>145</v>
      </c>
      <c r="DU12" s="23" t="s">
        <v>145</v>
      </c>
      <c r="DV12" s="23" t="s">
        <v>145</v>
      </c>
      <c r="DW12" s="52" t="s">
        <v>145</v>
      </c>
      <c r="DX12" s="24" t="s">
        <v>145</v>
      </c>
      <c r="DY12" s="3" t="s">
        <v>145</v>
      </c>
      <c r="DZ12" s="4" t="s">
        <v>145</v>
      </c>
      <c r="EA12" s="6" t="s">
        <v>145</v>
      </c>
      <c r="EB12" s="7" t="s">
        <v>171</v>
      </c>
      <c r="EC12" s="4" t="s">
        <v>145</v>
      </c>
      <c r="ED12" s="4" t="s">
        <v>149</v>
      </c>
      <c r="EE12" s="10" t="s">
        <v>172</v>
      </c>
      <c r="EF12" s="11" t="s">
        <v>173</v>
      </c>
      <c r="EG12" s="299">
        <v>31.249928000000004</v>
      </c>
      <c r="EH12" s="9" t="s">
        <v>145</v>
      </c>
      <c r="EI12" s="4" t="s">
        <v>145</v>
      </c>
      <c r="EJ12" s="300">
        <v>100000000</v>
      </c>
      <c r="EK12" s="4" t="s">
        <v>174</v>
      </c>
      <c r="EL12" s="4" t="s">
        <v>153</v>
      </c>
      <c r="EM12" s="4" t="s">
        <v>145</v>
      </c>
      <c r="EN12" s="4" t="s">
        <v>145</v>
      </c>
      <c r="EO12" s="4" t="s">
        <v>145</v>
      </c>
      <c r="EP12" s="4" t="s">
        <v>145</v>
      </c>
      <c r="EQ12" s="4" t="s">
        <v>145</v>
      </c>
      <c r="ER12" s="4" t="s">
        <v>145</v>
      </c>
      <c r="ES12" s="4" t="s">
        <v>145</v>
      </c>
      <c r="ET12" s="4" t="s">
        <v>145</v>
      </c>
      <c r="EU12" s="4" t="s">
        <v>145</v>
      </c>
      <c r="EV12" s="4" t="s">
        <v>145</v>
      </c>
      <c r="EW12" s="5" t="s">
        <v>145</v>
      </c>
      <c r="EX12" s="14">
        <f>IF($J12=$EZ$25,9,IF($J12=$EZ$26,10,IF($J12=$EZ$27,11,IFERROR(HLOOKUP([1]Resumo!$D$3,[1]Resumo!$D$3:$D$49,(ROW(12:12)-7)*3+2,FALSE),""))))</f>
        <v>7</v>
      </c>
      <c r="EY12" s="301"/>
      <c r="EZ12" s="302" t="s">
        <v>918</v>
      </c>
      <c r="FA12" s="423" t="s">
        <v>177</v>
      </c>
      <c r="FB12" s="424" t="s">
        <v>919</v>
      </c>
      <c r="FC12" s="425" t="s">
        <v>1170</v>
      </c>
      <c r="FG12" s="426"/>
    </row>
    <row r="13" spans="1:170" s="14" customFormat="1" ht="60.75" customHeight="1">
      <c r="A13" s="3">
        <v>3</v>
      </c>
      <c r="B13" s="4" t="s">
        <v>920</v>
      </c>
      <c r="C13" s="4" t="s">
        <v>921</v>
      </c>
      <c r="D13" s="4" t="s">
        <v>141</v>
      </c>
      <c r="E13" s="4" t="s">
        <v>142</v>
      </c>
      <c r="F13" s="4" t="s">
        <v>143</v>
      </c>
      <c r="G13" s="5" t="s">
        <v>153</v>
      </c>
      <c r="H13" s="285" t="s">
        <v>922</v>
      </c>
      <c r="I13" s="305" t="s">
        <v>923</v>
      </c>
      <c r="J13" s="7" t="s">
        <v>924</v>
      </c>
      <c r="K13" s="8" t="s">
        <v>903</v>
      </c>
      <c r="L13" s="7" t="s">
        <v>925</v>
      </c>
      <c r="M13" s="478" t="s">
        <v>145</v>
      </c>
      <c r="N13" s="286">
        <v>2016</v>
      </c>
      <c r="O13" s="479"/>
      <c r="P13" s="4" t="s">
        <v>146</v>
      </c>
      <c r="Q13" s="4" t="s">
        <v>146</v>
      </c>
      <c r="R13" s="4" t="s">
        <v>146</v>
      </c>
      <c r="S13" s="4" t="s">
        <v>146</v>
      </c>
      <c r="T13" s="15" t="s">
        <v>163</v>
      </c>
      <c r="U13" s="478" t="s">
        <v>145</v>
      </c>
      <c r="V13" s="478" t="s">
        <v>145</v>
      </c>
      <c r="W13" s="480" t="s">
        <v>145</v>
      </c>
      <c r="X13" s="481" t="s">
        <v>145</v>
      </c>
      <c r="Y13" s="478" t="s">
        <v>145</v>
      </c>
      <c r="Z13" s="478" t="s">
        <v>145</v>
      </c>
      <c r="AA13" s="478" t="s">
        <v>145</v>
      </c>
      <c r="AB13" s="478" t="s">
        <v>145</v>
      </c>
      <c r="AC13" s="478" t="s">
        <v>145</v>
      </c>
      <c r="AD13" s="478" t="s">
        <v>145</v>
      </c>
      <c r="AE13" s="478" t="s">
        <v>145</v>
      </c>
      <c r="AF13" s="478" t="s">
        <v>145</v>
      </c>
      <c r="AG13" s="478" t="s">
        <v>145</v>
      </c>
      <c r="AH13" s="478" t="s">
        <v>145</v>
      </c>
      <c r="AI13" s="478" t="s">
        <v>145</v>
      </c>
      <c r="AJ13" s="4" t="s">
        <v>147</v>
      </c>
      <c r="AK13" s="21">
        <v>42675</v>
      </c>
      <c r="AL13" s="21">
        <v>42699</v>
      </c>
      <c r="AM13" s="4" t="s">
        <v>926</v>
      </c>
      <c r="AN13" s="482" t="s">
        <v>145</v>
      </c>
      <c r="AO13" s="4" t="s">
        <v>162</v>
      </c>
      <c r="AP13" s="21" t="s">
        <v>161</v>
      </c>
      <c r="AQ13" s="483" t="s">
        <v>145</v>
      </c>
      <c r="AR13" s="484" t="s">
        <v>145</v>
      </c>
      <c r="AS13" s="485" t="s">
        <v>145</v>
      </c>
      <c r="AT13" s="486" t="s">
        <v>145</v>
      </c>
      <c r="AU13" s="479" t="s">
        <v>145</v>
      </c>
      <c r="AV13" s="479" t="s">
        <v>145</v>
      </c>
      <c r="AW13" s="479" t="s">
        <v>145</v>
      </c>
      <c r="AX13" s="479" t="s">
        <v>145</v>
      </c>
      <c r="AY13" s="479" t="s">
        <v>145</v>
      </c>
      <c r="AZ13" s="479" t="s">
        <v>145</v>
      </c>
      <c r="BA13" s="479" t="s">
        <v>145</v>
      </c>
      <c r="BB13" s="479" t="s">
        <v>145</v>
      </c>
      <c r="BC13" s="479" t="s">
        <v>145</v>
      </c>
      <c r="BD13" s="479" t="s">
        <v>145</v>
      </c>
      <c r="BE13" s="484" t="s">
        <v>145</v>
      </c>
      <c r="BF13" s="485"/>
      <c r="BG13" s="21" t="s">
        <v>927</v>
      </c>
      <c r="BH13" s="479"/>
      <c r="BI13" s="21" t="s">
        <v>163</v>
      </c>
      <c r="BJ13" s="4" t="s">
        <v>928</v>
      </c>
      <c r="BK13" s="479" t="s">
        <v>145</v>
      </c>
      <c r="BL13" s="18" t="s">
        <v>929</v>
      </c>
      <c r="BM13" s="479" t="s">
        <v>145</v>
      </c>
      <c r="BN13" s="4" t="s">
        <v>1207</v>
      </c>
      <c r="BO13" s="21" t="s">
        <v>904</v>
      </c>
      <c r="BP13" s="480" t="s">
        <v>145</v>
      </c>
      <c r="BQ13" s="487"/>
      <c r="BR13" s="488"/>
      <c r="BS13" s="4" t="s">
        <v>146</v>
      </c>
      <c r="BT13" s="479" t="s">
        <v>145</v>
      </c>
      <c r="BU13" s="479" t="s">
        <v>145</v>
      </c>
      <c r="BV13" s="479" t="s">
        <v>145</v>
      </c>
      <c r="BW13" s="479" t="s">
        <v>145</v>
      </c>
      <c r="BX13" s="479" t="s">
        <v>145</v>
      </c>
      <c r="BY13" s="479" t="s">
        <v>145</v>
      </c>
      <c r="BZ13" s="479" t="s">
        <v>145</v>
      </c>
      <c r="CA13" s="479" t="s">
        <v>145</v>
      </c>
      <c r="CB13" s="479" t="s">
        <v>145</v>
      </c>
      <c r="CC13" s="479" t="s">
        <v>145</v>
      </c>
      <c r="CD13" s="479" t="s">
        <v>145</v>
      </c>
      <c r="CE13" s="479" t="s">
        <v>145</v>
      </c>
      <c r="CF13" s="479" t="s">
        <v>145</v>
      </c>
      <c r="CG13" s="479" t="s">
        <v>145</v>
      </c>
      <c r="CH13" s="479" t="s">
        <v>145</v>
      </c>
      <c r="CI13" s="479" t="s">
        <v>145</v>
      </c>
      <c r="CJ13" s="479" t="s">
        <v>145</v>
      </c>
      <c r="CK13" s="479" t="s">
        <v>145</v>
      </c>
      <c r="CL13" s="479" t="s">
        <v>145</v>
      </c>
      <c r="CM13" s="479" t="s">
        <v>145</v>
      </c>
      <c r="CN13" s="479" t="s">
        <v>145</v>
      </c>
      <c r="CO13" s="479" t="s">
        <v>145</v>
      </c>
      <c r="CP13" s="479" t="s">
        <v>145</v>
      </c>
      <c r="CQ13" s="479" t="s">
        <v>145</v>
      </c>
      <c r="CR13" s="479" t="s">
        <v>145</v>
      </c>
      <c r="CS13" s="479" t="s">
        <v>145</v>
      </c>
      <c r="CT13" s="483" t="s">
        <v>145</v>
      </c>
      <c r="CU13" s="484" t="s">
        <v>145</v>
      </c>
      <c r="CV13" s="485" t="s">
        <v>145</v>
      </c>
      <c r="CW13" s="22" t="s">
        <v>926</v>
      </c>
      <c r="CX13" s="21" t="s">
        <v>904</v>
      </c>
      <c r="CY13" s="4" t="s">
        <v>930</v>
      </c>
      <c r="CZ13" s="4" t="s">
        <v>153</v>
      </c>
      <c r="DA13" s="479" t="s">
        <v>145</v>
      </c>
      <c r="DB13" s="479" t="s">
        <v>145</v>
      </c>
      <c r="DC13" s="479" t="s">
        <v>145</v>
      </c>
      <c r="DD13" s="479" t="s">
        <v>145</v>
      </c>
      <c r="DE13" s="479" t="s">
        <v>145</v>
      </c>
      <c r="DF13" s="479" t="s">
        <v>145</v>
      </c>
      <c r="DG13" s="483" t="s">
        <v>145</v>
      </c>
      <c r="DH13" s="483" t="s">
        <v>145</v>
      </c>
      <c r="DI13" s="309" t="s">
        <v>931</v>
      </c>
      <c r="DJ13" s="21" t="s">
        <v>904</v>
      </c>
      <c r="DK13" s="479" t="s">
        <v>145</v>
      </c>
      <c r="DL13" s="479" t="s">
        <v>145</v>
      </c>
      <c r="DM13" s="479" t="s">
        <v>145</v>
      </c>
      <c r="DN13" s="479" t="s">
        <v>145</v>
      </c>
      <c r="DO13" s="399">
        <v>42705</v>
      </c>
      <c r="DP13" s="489" t="s">
        <v>1212</v>
      </c>
      <c r="DQ13" s="469" t="s">
        <v>1089</v>
      </c>
      <c r="DR13" s="311" t="s">
        <v>145</v>
      </c>
      <c r="DS13" s="312" t="s">
        <v>145</v>
      </c>
      <c r="DT13" s="310" t="s">
        <v>145</v>
      </c>
      <c r="DU13" s="310" t="s">
        <v>145</v>
      </c>
      <c r="DV13" s="310" t="s">
        <v>145</v>
      </c>
      <c r="DW13" s="400" t="s">
        <v>145</v>
      </c>
      <c r="DX13" s="311" t="s">
        <v>145</v>
      </c>
      <c r="DY13" s="3" t="s">
        <v>145</v>
      </c>
      <c r="DZ13" s="4" t="s">
        <v>145</v>
      </c>
      <c r="EA13" s="6" t="s">
        <v>145</v>
      </c>
      <c r="EB13" s="7" t="s">
        <v>932</v>
      </c>
      <c r="EC13" s="4" t="s">
        <v>145</v>
      </c>
      <c r="ED13" s="4" t="s">
        <v>149</v>
      </c>
      <c r="EE13" s="10" t="s">
        <v>933</v>
      </c>
      <c r="EF13" s="11" t="s">
        <v>934</v>
      </c>
      <c r="EG13" s="299">
        <v>5380.3527920000006</v>
      </c>
      <c r="EH13" s="9" t="s">
        <v>145</v>
      </c>
      <c r="EI13" s="4" t="s">
        <v>145</v>
      </c>
      <c r="EJ13" s="300">
        <v>7000000000</v>
      </c>
      <c r="EK13" s="4" t="s">
        <v>930</v>
      </c>
      <c r="EL13" s="4" t="s">
        <v>153</v>
      </c>
      <c r="EM13" s="4" t="s">
        <v>145</v>
      </c>
      <c r="EN13" s="4" t="s">
        <v>145</v>
      </c>
      <c r="EO13" s="4" t="s">
        <v>145</v>
      </c>
      <c r="EP13" s="4" t="s">
        <v>145</v>
      </c>
      <c r="EQ13" s="4" t="s">
        <v>145</v>
      </c>
      <c r="ER13" s="4" t="s">
        <v>145</v>
      </c>
      <c r="ES13" s="4" t="s">
        <v>145</v>
      </c>
      <c r="ET13" s="4" t="s">
        <v>145</v>
      </c>
      <c r="EU13" s="4" t="s">
        <v>145</v>
      </c>
      <c r="EV13" s="4" t="s">
        <v>145</v>
      </c>
      <c r="EW13" s="5" t="s">
        <v>145</v>
      </c>
      <c r="EX13" s="14">
        <f>IF($J13=$EZ$25,9,IF($J13=$EZ$26,10,IF($J13=$EZ$27,11,IFERROR(HLOOKUP([1]Resumo!$D$3,[1]Resumo!$D$3:$D$49,(ROW(13:13)-7)*3+2,FALSE),""))))</f>
        <v>8</v>
      </c>
      <c r="EY13" s="301"/>
      <c r="EZ13" s="302" t="s">
        <v>1143</v>
      </c>
      <c r="FA13" s="423" t="s">
        <v>156</v>
      </c>
      <c r="FB13" s="424" t="s">
        <v>935</v>
      </c>
      <c r="FC13" s="425" t="s">
        <v>1144</v>
      </c>
      <c r="FD13" s="14" t="s">
        <v>1145</v>
      </c>
      <c r="FG13" s="426"/>
    </row>
    <row r="14" spans="1:170" s="14" customFormat="1" ht="50.25" customHeight="1">
      <c r="A14" s="3">
        <v>4</v>
      </c>
      <c r="B14" s="4" t="s">
        <v>936</v>
      </c>
      <c r="C14" s="15" t="s">
        <v>1090</v>
      </c>
      <c r="D14" s="4" t="s">
        <v>152</v>
      </c>
      <c r="E14" s="4" t="s">
        <v>142</v>
      </c>
      <c r="F14" s="446" t="s">
        <v>937</v>
      </c>
      <c r="G14" s="5" t="s">
        <v>269</v>
      </c>
      <c r="H14" s="22" t="s">
        <v>938</v>
      </c>
      <c r="I14" s="6" t="s">
        <v>144</v>
      </c>
      <c r="J14" s="7" t="s">
        <v>939</v>
      </c>
      <c r="K14" s="8" t="s">
        <v>940</v>
      </c>
      <c r="L14" s="444" t="s">
        <v>192</v>
      </c>
      <c r="M14" s="4" t="s">
        <v>941</v>
      </c>
      <c r="N14" s="286">
        <v>2016</v>
      </c>
      <c r="O14" s="479"/>
      <c r="P14" s="15" t="s">
        <v>159</v>
      </c>
      <c r="Q14" s="4" t="s">
        <v>175</v>
      </c>
      <c r="R14" s="4" t="s">
        <v>904</v>
      </c>
      <c r="S14" s="4" t="s">
        <v>161</v>
      </c>
      <c r="T14" s="445" t="s">
        <v>163</v>
      </c>
      <c r="U14" s="478" t="s">
        <v>145</v>
      </c>
      <c r="V14" s="478" t="s">
        <v>145</v>
      </c>
      <c r="W14" s="480">
        <v>42547</v>
      </c>
      <c r="X14" s="481" t="s">
        <v>145</v>
      </c>
      <c r="Y14" s="490" t="s">
        <v>145</v>
      </c>
      <c r="Z14" s="478" t="s">
        <v>145</v>
      </c>
      <c r="AA14" s="402" t="s">
        <v>1080</v>
      </c>
      <c r="AB14" s="445" t="s">
        <v>17</v>
      </c>
      <c r="AC14" s="402" t="s">
        <v>904</v>
      </c>
      <c r="AD14" s="403">
        <v>42609</v>
      </c>
      <c r="AE14" s="445" t="s">
        <v>1081</v>
      </c>
      <c r="AF14" s="445">
        <v>16</v>
      </c>
      <c r="AG14" s="402" t="s">
        <v>1048</v>
      </c>
      <c r="AH14" s="445" t="s">
        <v>1048</v>
      </c>
      <c r="AI14" s="15" t="s">
        <v>1052</v>
      </c>
      <c r="AJ14" s="4" t="s">
        <v>147</v>
      </c>
      <c r="AK14" s="21">
        <v>42578</v>
      </c>
      <c r="AL14" s="21">
        <v>42606</v>
      </c>
      <c r="AM14" s="4" t="s">
        <v>148</v>
      </c>
      <c r="AN14" s="614">
        <v>0</v>
      </c>
      <c r="AO14" s="615" t="s">
        <v>1307</v>
      </c>
      <c r="AP14" s="18" t="s">
        <v>942</v>
      </c>
      <c r="AQ14" s="483" t="s">
        <v>145</v>
      </c>
      <c r="AR14" s="294">
        <v>43363</v>
      </c>
      <c r="AS14" s="307">
        <v>42634</v>
      </c>
      <c r="AT14" s="308" t="s">
        <v>943</v>
      </c>
      <c r="AU14" s="479" t="s">
        <v>145</v>
      </c>
      <c r="AV14" s="479" t="s">
        <v>145</v>
      </c>
      <c r="AW14" s="479" t="s">
        <v>145</v>
      </c>
      <c r="AX14" s="479" t="s">
        <v>145</v>
      </c>
      <c r="AY14" s="479" t="s">
        <v>145</v>
      </c>
      <c r="AZ14" s="479" t="s">
        <v>145</v>
      </c>
      <c r="BA14" s="21">
        <v>42704</v>
      </c>
      <c r="BB14" s="21" t="s">
        <v>944</v>
      </c>
      <c r="BC14" s="479" t="s">
        <v>145</v>
      </c>
      <c r="BD14" s="479" t="s">
        <v>145</v>
      </c>
      <c r="BE14" s="294">
        <v>42634</v>
      </c>
      <c r="BF14" s="307">
        <v>42634</v>
      </c>
      <c r="BG14" s="18" t="s">
        <v>1091</v>
      </c>
      <c r="BH14" s="479"/>
      <c r="BI14" s="479" t="s">
        <v>145</v>
      </c>
      <c r="BJ14" s="479" t="s">
        <v>145</v>
      </c>
      <c r="BK14" s="479" t="s">
        <v>145</v>
      </c>
      <c r="BL14" s="479" t="s">
        <v>145</v>
      </c>
      <c r="BM14" s="479" t="s">
        <v>145</v>
      </c>
      <c r="BN14" s="21" t="s">
        <v>232</v>
      </c>
      <c r="BO14" s="21" t="s">
        <v>904</v>
      </c>
      <c r="BP14" s="483" t="s">
        <v>145</v>
      </c>
      <c r="BQ14" s="294">
        <v>42705</v>
      </c>
      <c r="BR14" s="398">
        <v>42705</v>
      </c>
      <c r="BS14" s="21" t="s">
        <v>146</v>
      </c>
      <c r="BT14" s="479" t="s">
        <v>145</v>
      </c>
      <c r="BU14" s="479" t="s">
        <v>145</v>
      </c>
      <c r="BV14" s="479" t="s">
        <v>145</v>
      </c>
      <c r="BW14" s="479" t="s">
        <v>145</v>
      </c>
      <c r="BX14" s="479" t="s">
        <v>145</v>
      </c>
      <c r="BY14" s="479" t="s">
        <v>145</v>
      </c>
      <c r="BZ14" s="21" t="s">
        <v>1157</v>
      </c>
      <c r="CA14" s="491" t="s">
        <v>1213</v>
      </c>
      <c r="CB14" s="21" t="s">
        <v>146</v>
      </c>
      <c r="CC14" s="4" t="s">
        <v>146</v>
      </c>
      <c r="CD14" s="4" t="s">
        <v>146</v>
      </c>
      <c r="CE14" s="4" t="s">
        <v>146</v>
      </c>
      <c r="CF14" s="4" t="s">
        <v>146</v>
      </c>
      <c r="CG14" s="492">
        <v>42705</v>
      </c>
      <c r="CH14" s="4" t="s">
        <v>147</v>
      </c>
      <c r="CI14" s="21">
        <v>42705</v>
      </c>
      <c r="CJ14" s="21">
        <v>42725</v>
      </c>
      <c r="CK14" s="616" t="s">
        <v>162</v>
      </c>
      <c r="CL14" s="4" t="s">
        <v>945</v>
      </c>
      <c r="CM14" s="4" t="s">
        <v>945</v>
      </c>
      <c r="CN14" s="493" t="s">
        <v>1171</v>
      </c>
      <c r="CO14" s="4" t="s">
        <v>946</v>
      </c>
      <c r="CP14" s="21">
        <v>42721</v>
      </c>
      <c r="CQ14" s="445" t="s">
        <v>18</v>
      </c>
      <c r="CR14" s="445" t="s">
        <v>228</v>
      </c>
      <c r="CS14" s="4" t="s">
        <v>901</v>
      </c>
      <c r="CT14" s="50" t="s">
        <v>947</v>
      </c>
      <c r="CU14" s="294">
        <v>43451</v>
      </c>
      <c r="CV14" s="307">
        <v>42721</v>
      </c>
      <c r="CW14" s="22" t="s">
        <v>926</v>
      </c>
      <c r="CX14" s="4" t="s">
        <v>904</v>
      </c>
      <c r="CY14" s="4" t="s">
        <v>948</v>
      </c>
      <c r="CZ14" s="4" t="s">
        <v>269</v>
      </c>
      <c r="DA14" s="4" t="s">
        <v>949</v>
      </c>
      <c r="DB14" s="4" t="s">
        <v>945</v>
      </c>
      <c r="DC14" s="4" t="s">
        <v>945</v>
      </c>
      <c r="DD14" s="4" t="s">
        <v>945</v>
      </c>
      <c r="DE14" s="4" t="s">
        <v>945</v>
      </c>
      <c r="DF14" s="4" t="s">
        <v>950</v>
      </c>
      <c r="DG14" s="50" t="s">
        <v>951</v>
      </c>
      <c r="DH14" s="306">
        <v>42729</v>
      </c>
      <c r="DI14" s="309" t="s">
        <v>931</v>
      </c>
      <c r="DJ14" s="4" t="s">
        <v>904</v>
      </c>
      <c r="DK14" s="21">
        <v>43459</v>
      </c>
      <c r="DL14" s="4" t="s">
        <v>952</v>
      </c>
      <c r="DM14" s="15" t="s">
        <v>953</v>
      </c>
      <c r="DN14" s="4" t="s">
        <v>145</v>
      </c>
      <c r="DO14" s="21">
        <v>43462</v>
      </c>
      <c r="DP14" s="4" t="s">
        <v>161</v>
      </c>
      <c r="DQ14" s="551" t="s">
        <v>1230</v>
      </c>
      <c r="DR14" s="294">
        <v>42731</v>
      </c>
      <c r="DS14" s="3" t="s">
        <v>1092</v>
      </c>
      <c r="DT14" s="4" t="s">
        <v>1093</v>
      </c>
      <c r="DU14" s="21">
        <v>43017</v>
      </c>
      <c r="DV14" s="4" t="s">
        <v>1094</v>
      </c>
      <c r="DW14" s="494" t="s">
        <v>1095</v>
      </c>
      <c r="DX14" s="5" t="s">
        <v>145</v>
      </c>
      <c r="DY14" s="3" t="s">
        <v>145</v>
      </c>
      <c r="DZ14" s="4" t="s">
        <v>145</v>
      </c>
      <c r="EA14" s="6" t="s">
        <v>145</v>
      </c>
      <c r="EB14" s="7" t="s">
        <v>954</v>
      </c>
      <c r="EC14" s="4" t="s">
        <v>145</v>
      </c>
      <c r="ED14" s="4" t="s">
        <v>149</v>
      </c>
      <c r="EE14" s="10" t="s">
        <v>955</v>
      </c>
      <c r="EF14" s="11" t="s">
        <v>956</v>
      </c>
      <c r="EG14" s="299">
        <v>600.92361200000005</v>
      </c>
      <c r="EH14" s="9" t="s">
        <v>145</v>
      </c>
      <c r="EI14" s="4" t="s">
        <v>145</v>
      </c>
      <c r="EJ14" s="300">
        <v>200000000</v>
      </c>
      <c r="EK14" s="4" t="s">
        <v>957</v>
      </c>
      <c r="EL14" s="4" t="s">
        <v>269</v>
      </c>
      <c r="EM14" s="4" t="s">
        <v>145</v>
      </c>
      <c r="EN14" s="4" t="s">
        <v>145</v>
      </c>
      <c r="EO14" s="4" t="s">
        <v>145</v>
      </c>
      <c r="EP14" s="4" t="s">
        <v>145</v>
      </c>
      <c r="EQ14" s="4" t="s">
        <v>145</v>
      </c>
      <c r="ER14" s="4" t="s">
        <v>145</v>
      </c>
      <c r="ES14" s="4" t="s">
        <v>145</v>
      </c>
      <c r="ET14" s="4" t="s">
        <v>145</v>
      </c>
      <c r="EU14" s="4" t="s">
        <v>145</v>
      </c>
      <c r="EV14" s="4" t="s">
        <v>145</v>
      </c>
      <c r="EW14" s="5" t="s">
        <v>145</v>
      </c>
      <c r="EX14" s="14">
        <f>IF($J14=$EZ$25,9,IF($J14=$EZ$26,10,IF($J14=$EZ$27,11,IFERROR(HLOOKUP([1]Resumo!$D$3,[1]Resumo!$D$3:$D$49,(ROW(14:14)-7)*3+2,FALSE),""))))</f>
        <v>11</v>
      </c>
      <c r="EY14" s="301"/>
      <c r="EZ14" s="302" t="s">
        <v>179</v>
      </c>
      <c r="FA14" s="423" t="s">
        <v>958</v>
      </c>
      <c r="FB14" s="424" t="s">
        <v>1172</v>
      </c>
      <c r="FG14" s="426"/>
    </row>
    <row r="15" spans="1:170" s="14" customFormat="1" ht="60.75" customHeight="1">
      <c r="A15" s="3">
        <v>5</v>
      </c>
      <c r="B15" s="4" t="s">
        <v>959</v>
      </c>
      <c r="C15" s="4" t="s">
        <v>921</v>
      </c>
      <c r="D15" s="4" t="s">
        <v>141</v>
      </c>
      <c r="E15" s="4" t="s">
        <v>142</v>
      </c>
      <c r="F15" s="4" t="s">
        <v>143</v>
      </c>
      <c r="G15" s="5" t="s">
        <v>153</v>
      </c>
      <c r="H15" s="26" t="s">
        <v>960</v>
      </c>
      <c r="I15" s="305" t="s">
        <v>923</v>
      </c>
      <c r="J15" s="7" t="s">
        <v>1002</v>
      </c>
      <c r="K15" s="8" t="s">
        <v>958</v>
      </c>
      <c r="L15" s="7" t="s">
        <v>925</v>
      </c>
      <c r="M15" s="304" t="s">
        <v>145</v>
      </c>
      <c r="N15" s="286">
        <v>2017</v>
      </c>
      <c r="O15" s="429"/>
      <c r="P15" s="4" t="s">
        <v>146</v>
      </c>
      <c r="Q15" s="4" t="s">
        <v>146</v>
      </c>
      <c r="R15" s="4" t="s">
        <v>146</v>
      </c>
      <c r="S15" s="4" t="s">
        <v>146</v>
      </c>
      <c r="T15" s="444" t="s">
        <v>163</v>
      </c>
      <c r="U15" s="4" t="s">
        <v>1146</v>
      </c>
      <c r="V15" s="21">
        <v>42899</v>
      </c>
      <c r="W15" s="306">
        <v>42898</v>
      </c>
      <c r="X15" s="307">
        <v>42899</v>
      </c>
      <c r="Y15" s="21" t="s">
        <v>146</v>
      </c>
      <c r="Z15" s="21" t="s">
        <v>146</v>
      </c>
      <c r="AA15" s="21" t="s">
        <v>146</v>
      </c>
      <c r="AB15" s="21" t="s">
        <v>146</v>
      </c>
      <c r="AC15" s="21" t="s">
        <v>146</v>
      </c>
      <c r="AD15" s="21" t="s">
        <v>146</v>
      </c>
      <c r="AE15" s="21" t="s">
        <v>146</v>
      </c>
      <c r="AF15" s="21" t="s">
        <v>146</v>
      </c>
      <c r="AG15" s="402" t="s">
        <v>1048</v>
      </c>
      <c r="AH15" s="445" t="s">
        <v>1048</v>
      </c>
      <c r="AI15" s="402" t="s">
        <v>992</v>
      </c>
      <c r="AJ15" s="4" t="s">
        <v>147</v>
      </c>
      <c r="AK15" s="21">
        <v>42899</v>
      </c>
      <c r="AL15" s="21">
        <v>42919</v>
      </c>
      <c r="AM15" s="4" t="s">
        <v>926</v>
      </c>
      <c r="AN15" s="286">
        <v>32</v>
      </c>
      <c r="AO15" s="444" t="s">
        <v>162</v>
      </c>
      <c r="AP15" s="21" t="s">
        <v>161</v>
      </c>
      <c r="AQ15" s="427" t="s">
        <v>145</v>
      </c>
      <c r="AR15" s="294">
        <v>42919</v>
      </c>
      <c r="AS15" s="428" t="s">
        <v>901</v>
      </c>
      <c r="AT15" s="22" t="s">
        <v>901</v>
      </c>
      <c r="AU15" s="22" t="s">
        <v>901</v>
      </c>
      <c r="AV15" s="22" t="s">
        <v>901</v>
      </c>
      <c r="AW15" s="22" t="s">
        <v>901</v>
      </c>
      <c r="AX15" s="22" t="s">
        <v>901</v>
      </c>
      <c r="AY15" s="22" t="s">
        <v>901</v>
      </c>
      <c r="AZ15" s="22" t="s">
        <v>901</v>
      </c>
      <c r="BA15" s="22" t="s">
        <v>901</v>
      </c>
      <c r="BB15" s="22" t="s">
        <v>901</v>
      </c>
      <c r="BC15" s="22" t="s">
        <v>901</v>
      </c>
      <c r="BD15" s="22" t="s">
        <v>901</v>
      </c>
      <c r="BE15" s="22" t="s">
        <v>901</v>
      </c>
      <c r="BF15" s="307">
        <v>42919</v>
      </c>
      <c r="BG15" s="21" t="s">
        <v>927</v>
      </c>
      <c r="BH15" s="315" t="s">
        <v>1147</v>
      </c>
      <c r="BI15" s="21" t="s">
        <v>163</v>
      </c>
      <c r="BJ15" s="15" t="s">
        <v>1148</v>
      </c>
      <c r="BK15" s="304" t="s">
        <v>145</v>
      </c>
      <c r="BL15" s="15" t="s">
        <v>1149</v>
      </c>
      <c r="BM15" s="304" t="s">
        <v>145</v>
      </c>
      <c r="BN15" s="4" t="s">
        <v>232</v>
      </c>
      <c r="BO15" s="21" t="s">
        <v>904</v>
      </c>
      <c r="BP15" s="6" t="s">
        <v>146</v>
      </c>
      <c r="BQ15" s="294">
        <v>43139</v>
      </c>
      <c r="BR15" s="398">
        <v>43139</v>
      </c>
      <c r="BS15" s="4" t="s">
        <v>146</v>
      </c>
      <c r="BT15" s="15" t="s">
        <v>1214</v>
      </c>
      <c r="BU15" s="4" t="s">
        <v>901</v>
      </c>
      <c r="BV15" s="4" t="s">
        <v>904</v>
      </c>
      <c r="BW15" s="21">
        <v>43168</v>
      </c>
      <c r="BX15" s="304" t="s">
        <v>145</v>
      </c>
      <c r="BY15" s="464" t="s">
        <v>1209</v>
      </c>
      <c r="BZ15" s="304" t="s">
        <v>145</v>
      </c>
      <c r="CA15" s="15" t="s">
        <v>1215</v>
      </c>
      <c r="CB15" s="21" t="s">
        <v>146</v>
      </c>
      <c r="CC15" s="21" t="s">
        <v>146</v>
      </c>
      <c r="CD15" s="21" t="s">
        <v>146</v>
      </c>
      <c r="CE15" s="21" t="s">
        <v>146</v>
      </c>
      <c r="CF15" s="21" t="s">
        <v>146</v>
      </c>
      <c r="CG15" s="445" t="s">
        <v>1087</v>
      </c>
      <c r="CH15" s="445" t="s">
        <v>147</v>
      </c>
      <c r="CI15" s="21">
        <v>43139</v>
      </c>
      <c r="CJ15" s="21">
        <v>43171</v>
      </c>
      <c r="CK15" s="21" t="s">
        <v>961</v>
      </c>
      <c r="CL15" s="21" t="s">
        <v>1096</v>
      </c>
      <c r="CM15" s="304"/>
      <c r="CN15" s="429" t="s">
        <v>145</v>
      </c>
      <c r="CO15" s="21" t="s">
        <v>946</v>
      </c>
      <c r="CP15" s="18" t="s">
        <v>1150</v>
      </c>
      <c r="CQ15" s="456" t="s">
        <v>18</v>
      </c>
      <c r="CR15" s="457" t="s">
        <v>1195</v>
      </c>
      <c r="CS15" s="4" t="s">
        <v>901</v>
      </c>
      <c r="CT15" s="306" t="s">
        <v>1088</v>
      </c>
      <c r="CU15" s="294">
        <v>43217</v>
      </c>
      <c r="CV15" s="307">
        <v>43217</v>
      </c>
      <c r="CW15" s="22" t="s">
        <v>926</v>
      </c>
      <c r="CX15" s="4" t="s">
        <v>156</v>
      </c>
      <c r="CY15" s="4" t="s">
        <v>930</v>
      </c>
      <c r="CZ15" s="4" t="s">
        <v>153</v>
      </c>
      <c r="DA15" s="446" t="s">
        <v>146</v>
      </c>
      <c r="DB15" s="446" t="s">
        <v>146</v>
      </c>
      <c r="DC15" s="446" t="s">
        <v>146</v>
      </c>
      <c r="DD15" s="446" t="s">
        <v>146</v>
      </c>
      <c r="DE15" s="446" t="s">
        <v>146</v>
      </c>
      <c r="DF15" s="446" t="s">
        <v>146</v>
      </c>
      <c r="DG15" s="446" t="s">
        <v>901</v>
      </c>
      <c r="DH15" s="306">
        <v>43217</v>
      </c>
      <c r="DI15" s="309" t="s">
        <v>931</v>
      </c>
      <c r="DJ15" s="4" t="s">
        <v>904</v>
      </c>
      <c r="DK15" s="21">
        <v>43217</v>
      </c>
      <c r="DL15" s="4" t="s">
        <v>952</v>
      </c>
      <c r="DM15" s="15" t="s">
        <v>962</v>
      </c>
      <c r="DN15" s="445" t="s">
        <v>963</v>
      </c>
      <c r="DO15" s="21">
        <v>43217</v>
      </c>
      <c r="DP15" s="495" t="s">
        <v>964</v>
      </c>
      <c r="DQ15" s="496" t="s">
        <v>965</v>
      </c>
      <c r="DR15" s="497">
        <v>43217</v>
      </c>
      <c r="DS15" s="25" t="s">
        <v>145</v>
      </c>
      <c r="DT15" s="23" t="s">
        <v>145</v>
      </c>
      <c r="DU15" s="23" t="s">
        <v>145</v>
      </c>
      <c r="DV15" s="23" t="s">
        <v>145</v>
      </c>
      <c r="DW15" s="52" t="s">
        <v>145</v>
      </c>
      <c r="DX15" s="24" t="s">
        <v>145</v>
      </c>
      <c r="DY15" s="3" t="s">
        <v>145</v>
      </c>
      <c r="DZ15" s="4" t="s">
        <v>145</v>
      </c>
      <c r="EA15" s="6" t="s">
        <v>145</v>
      </c>
      <c r="EB15" s="7" t="s">
        <v>966</v>
      </c>
      <c r="EC15" s="4" t="s">
        <v>145</v>
      </c>
      <c r="ED15" s="4" t="s">
        <v>149</v>
      </c>
      <c r="EE15" s="10" t="s">
        <v>967</v>
      </c>
      <c r="EF15" s="11" t="s">
        <v>968</v>
      </c>
      <c r="EG15" s="299">
        <v>2192.0509659999998</v>
      </c>
      <c r="EH15" s="9" t="s">
        <v>145</v>
      </c>
      <c r="EI15" s="4" t="s">
        <v>145</v>
      </c>
      <c r="EJ15" s="300">
        <v>2400000000</v>
      </c>
      <c r="EK15" s="4" t="s">
        <v>930</v>
      </c>
      <c r="EL15" s="4" t="s">
        <v>153</v>
      </c>
      <c r="EM15" s="4" t="s">
        <v>145</v>
      </c>
      <c r="EN15" s="4" t="s">
        <v>145</v>
      </c>
      <c r="EO15" s="4" t="s">
        <v>145</v>
      </c>
      <c r="EP15" s="4" t="s">
        <v>145</v>
      </c>
      <c r="EQ15" s="4" t="s">
        <v>145</v>
      </c>
      <c r="ER15" s="4" t="s">
        <v>145</v>
      </c>
      <c r="ES15" s="4" t="s">
        <v>145</v>
      </c>
      <c r="ET15" s="4" t="s">
        <v>145</v>
      </c>
      <c r="EU15" s="4" t="s">
        <v>145</v>
      </c>
      <c r="EV15" s="4" t="s">
        <v>145</v>
      </c>
      <c r="EW15" s="5" t="s">
        <v>145</v>
      </c>
      <c r="EX15" s="14">
        <f>IF($J15=$EZ$25,9,IF($J15=$EZ$26,10,IF($J15=$EZ$27,11,IFERROR(HLOOKUP([1]Resumo!$D$3,[1]Resumo!$D$3:$D$49,(ROW(15:15)-7)*3+2,FALSE),""))))</f>
        <v>8</v>
      </c>
      <c r="EY15" s="301"/>
      <c r="EZ15" s="302" t="s">
        <v>1151</v>
      </c>
      <c r="FA15" s="423" t="s">
        <v>939</v>
      </c>
      <c r="FB15" s="424"/>
      <c r="FD15" s="14" t="s">
        <v>180</v>
      </c>
      <c r="FG15" s="426"/>
    </row>
    <row r="16" spans="1:170" s="466" customFormat="1" ht="54" customHeight="1">
      <c r="A16" s="498"/>
      <c r="B16" s="499"/>
      <c r="C16" s="500"/>
      <c r="D16" s="499"/>
      <c r="E16" s="499"/>
      <c r="F16" s="499"/>
      <c r="G16" s="501"/>
      <c r="H16" s="502"/>
      <c r="I16" s="503"/>
      <c r="J16" s="504"/>
      <c r="K16" s="505"/>
      <c r="L16" s="498"/>
      <c r="M16" s="499"/>
      <c r="N16" s="506"/>
      <c r="O16" s="507"/>
      <c r="P16" s="499"/>
      <c r="Q16" s="499"/>
      <c r="R16" s="499"/>
      <c r="S16" s="499"/>
      <c r="T16" s="499"/>
      <c r="U16" s="499"/>
      <c r="V16" s="499"/>
      <c r="W16" s="508"/>
      <c r="X16" s="498"/>
      <c r="Y16" s="509"/>
      <c r="Z16" s="510"/>
      <c r="AA16" s="510"/>
      <c r="AB16" s="510"/>
      <c r="AC16" s="510"/>
      <c r="AD16" s="510"/>
      <c r="AE16" s="510"/>
      <c r="AF16" s="510"/>
      <c r="AG16" s="511"/>
      <c r="AH16" s="512"/>
      <c r="AI16" s="511"/>
      <c r="AJ16" s="499"/>
      <c r="AK16" s="507"/>
      <c r="AL16" s="507"/>
      <c r="AM16" s="499"/>
      <c r="AN16" s="506"/>
      <c r="AO16" s="512"/>
      <c r="AP16" s="507"/>
      <c r="AQ16" s="513"/>
      <c r="AR16" s="514"/>
      <c r="AS16" s="515"/>
      <c r="AT16" s="516"/>
      <c r="AU16" s="507"/>
      <c r="AV16" s="507"/>
      <c r="AW16" s="507"/>
      <c r="AX16" s="507"/>
      <c r="AY16" s="507"/>
      <c r="AZ16" s="507"/>
      <c r="BA16" s="507"/>
      <c r="BB16" s="507"/>
      <c r="BC16" s="507"/>
      <c r="BD16" s="507"/>
      <c r="BE16" s="514"/>
      <c r="BF16" s="515"/>
      <c r="BG16" s="507"/>
      <c r="BH16" s="507"/>
      <c r="BI16" s="507"/>
      <c r="BJ16" s="507"/>
      <c r="BK16" s="507"/>
      <c r="BL16" s="507"/>
      <c r="BM16" s="507"/>
      <c r="BN16" s="507"/>
      <c r="BO16" s="507"/>
      <c r="BP16" s="513"/>
      <c r="BQ16" s="514"/>
      <c r="BR16" s="517"/>
      <c r="BS16" s="507"/>
      <c r="BT16" s="507"/>
      <c r="BU16" s="507"/>
      <c r="BV16" s="507"/>
      <c r="BW16" s="507"/>
      <c r="BX16" s="507"/>
      <c r="BY16" s="507"/>
      <c r="BZ16" s="507"/>
      <c r="CA16" s="507"/>
      <c r="CB16" s="518"/>
      <c r="CC16" s="512"/>
      <c r="CD16" s="507"/>
      <c r="CE16" s="507"/>
      <c r="CF16" s="499"/>
      <c r="CG16" s="499"/>
      <c r="CH16" s="499"/>
      <c r="CI16" s="507"/>
      <c r="CJ16" s="507"/>
      <c r="CK16" s="499"/>
      <c r="CL16" s="499"/>
      <c r="CM16" s="499"/>
      <c r="CN16" s="499"/>
      <c r="CO16" s="499"/>
      <c r="CP16" s="499"/>
      <c r="CQ16" s="499"/>
      <c r="CR16" s="499"/>
      <c r="CS16" s="499"/>
      <c r="CT16" s="508"/>
      <c r="CU16" s="501"/>
      <c r="CV16" s="498"/>
      <c r="CW16" s="519"/>
      <c r="CX16" s="499"/>
      <c r="CY16" s="499"/>
      <c r="CZ16" s="499"/>
      <c r="DA16" s="499"/>
      <c r="DB16" s="499"/>
      <c r="DC16" s="499"/>
      <c r="DD16" s="499"/>
      <c r="DE16" s="499"/>
      <c r="DF16" s="499"/>
      <c r="DG16" s="508"/>
      <c r="DH16" s="508"/>
      <c r="DI16" s="498"/>
      <c r="DJ16" s="499"/>
      <c r="DK16" s="499"/>
      <c r="DL16" s="499"/>
      <c r="DM16" s="499"/>
      <c r="DN16" s="499"/>
      <c r="DO16" s="499"/>
      <c r="DP16" s="499"/>
      <c r="DQ16" s="508"/>
      <c r="DR16" s="501"/>
      <c r="DS16" s="498"/>
      <c r="DT16" s="499"/>
      <c r="DU16" s="499"/>
      <c r="DV16" s="499"/>
      <c r="DW16" s="508"/>
      <c r="DX16" s="501"/>
      <c r="DY16" s="498"/>
      <c r="DZ16" s="499"/>
      <c r="EA16" s="508"/>
      <c r="EB16" s="504"/>
      <c r="EC16" s="499"/>
      <c r="ED16" s="499"/>
      <c r="EE16" s="520"/>
      <c r="EF16" s="521"/>
      <c r="EG16" s="522"/>
      <c r="EH16" s="499"/>
      <c r="EI16" s="499"/>
      <c r="EJ16" s="523"/>
      <c r="EK16" s="499"/>
      <c r="EL16" s="499"/>
      <c r="EM16" s="499"/>
      <c r="EN16" s="499"/>
      <c r="EO16" s="499"/>
      <c r="EP16" s="499"/>
      <c r="EQ16" s="499"/>
      <c r="ER16" s="499"/>
      <c r="ES16" s="499"/>
      <c r="ET16" s="499"/>
      <c r="EU16" s="499"/>
      <c r="EV16" s="499"/>
      <c r="EW16" s="501"/>
      <c r="EX16" s="524"/>
      <c r="EY16" s="524"/>
      <c r="EZ16" s="525"/>
      <c r="FA16" s="526"/>
      <c r="FB16" s="527"/>
      <c r="FC16" s="524"/>
      <c r="FD16" s="524"/>
      <c r="FE16" s="14"/>
      <c r="FG16" s="467"/>
    </row>
    <row r="17" spans="1:172" s="14" customFormat="1" ht="37.5" customHeight="1">
      <c r="A17" s="3">
        <v>7</v>
      </c>
      <c r="B17" s="15" t="s">
        <v>1153</v>
      </c>
      <c r="C17" s="455" t="s">
        <v>977</v>
      </c>
      <c r="D17" s="4" t="s">
        <v>141</v>
      </c>
      <c r="E17" s="15" t="s">
        <v>997</v>
      </c>
      <c r="F17" s="4" t="s">
        <v>970</v>
      </c>
      <c r="G17" s="5" t="s">
        <v>269</v>
      </c>
      <c r="H17" s="447" t="s">
        <v>1196</v>
      </c>
      <c r="I17" s="305" t="s">
        <v>923</v>
      </c>
      <c r="J17" s="7" t="s">
        <v>918</v>
      </c>
      <c r="K17" s="8" t="s">
        <v>177</v>
      </c>
      <c r="L17" s="3" t="s">
        <v>925</v>
      </c>
      <c r="M17" s="4" t="s">
        <v>1197</v>
      </c>
      <c r="N17" s="17">
        <v>2018</v>
      </c>
      <c r="O17" s="18">
        <v>43053</v>
      </c>
      <c r="P17" s="4" t="s">
        <v>146</v>
      </c>
      <c r="Q17" s="4" t="s">
        <v>175</v>
      </c>
      <c r="R17" s="303" t="s">
        <v>145</v>
      </c>
      <c r="S17" s="303" t="s">
        <v>145</v>
      </c>
      <c r="T17" s="445" t="s">
        <v>163</v>
      </c>
      <c r="U17" s="4" t="s">
        <v>1146</v>
      </c>
      <c r="V17" s="18">
        <v>43265</v>
      </c>
      <c r="W17" s="6" t="s">
        <v>1231</v>
      </c>
      <c r="X17" s="307">
        <v>43266</v>
      </c>
      <c r="Y17" s="21" t="s">
        <v>146</v>
      </c>
      <c r="Z17" s="21" t="s">
        <v>146</v>
      </c>
      <c r="AA17" s="21" t="s">
        <v>146</v>
      </c>
      <c r="AB17" s="21" t="s">
        <v>146</v>
      </c>
      <c r="AC17" s="21" t="s">
        <v>146</v>
      </c>
      <c r="AD17" s="21" t="s">
        <v>146</v>
      </c>
      <c r="AE17" s="21" t="s">
        <v>146</v>
      </c>
      <c r="AF17" s="21" t="s">
        <v>146</v>
      </c>
      <c r="AG17" s="21" t="s">
        <v>1048</v>
      </c>
      <c r="AH17" s="456" t="s">
        <v>1048</v>
      </c>
      <c r="AI17" s="15" t="s">
        <v>1198</v>
      </c>
      <c r="AJ17" s="469" t="s">
        <v>170</v>
      </c>
      <c r="AK17" s="528">
        <v>43266</v>
      </c>
      <c r="AL17" s="310"/>
      <c r="AM17" s="310" t="s">
        <v>145</v>
      </c>
      <c r="AN17" s="310" t="s">
        <v>145</v>
      </c>
      <c r="AO17" s="310" t="s">
        <v>145</v>
      </c>
      <c r="AP17" s="310" t="s">
        <v>145</v>
      </c>
      <c r="AQ17" s="313" t="s">
        <v>145</v>
      </c>
      <c r="AR17" s="310" t="s">
        <v>145</v>
      </c>
      <c r="AS17" s="312" t="s">
        <v>145</v>
      </c>
      <c r="AT17" s="313" t="s">
        <v>145</v>
      </c>
      <c r="AU17" s="310" t="s">
        <v>145</v>
      </c>
      <c r="AV17" s="310" t="s">
        <v>145</v>
      </c>
      <c r="AW17" s="310" t="s">
        <v>145</v>
      </c>
      <c r="AX17" s="310" t="s">
        <v>145</v>
      </c>
      <c r="AY17" s="310" t="s">
        <v>145</v>
      </c>
      <c r="AZ17" s="310" t="s">
        <v>145</v>
      </c>
      <c r="BA17" s="310" t="s">
        <v>145</v>
      </c>
      <c r="BB17" s="310" t="s">
        <v>145</v>
      </c>
      <c r="BC17" s="310" t="s">
        <v>145</v>
      </c>
      <c r="BD17" s="310" t="s">
        <v>145</v>
      </c>
      <c r="BE17" s="311" t="s">
        <v>145</v>
      </c>
      <c r="BF17" s="312"/>
      <c r="BG17" s="313" t="s">
        <v>145</v>
      </c>
      <c r="BH17" s="310" t="s">
        <v>145</v>
      </c>
      <c r="BI17" s="310" t="s">
        <v>145</v>
      </c>
      <c r="BJ17" s="310" t="s">
        <v>145</v>
      </c>
      <c r="BK17" s="310" t="s">
        <v>145</v>
      </c>
      <c r="BL17" s="310" t="s">
        <v>145</v>
      </c>
      <c r="BM17" s="310" t="s">
        <v>145</v>
      </c>
      <c r="BN17" s="310" t="s">
        <v>145</v>
      </c>
      <c r="BO17" s="310" t="s">
        <v>145</v>
      </c>
      <c r="BP17" s="400" t="s">
        <v>145</v>
      </c>
      <c r="BQ17" s="311"/>
      <c r="BR17" s="401"/>
      <c r="BS17" s="310" t="s">
        <v>145</v>
      </c>
      <c r="BT17" s="310" t="s">
        <v>145</v>
      </c>
      <c r="BU17" s="310" t="s">
        <v>145</v>
      </c>
      <c r="BV17" s="310" t="s">
        <v>145</v>
      </c>
      <c r="BW17" s="310" t="s">
        <v>145</v>
      </c>
      <c r="BX17" s="310" t="s">
        <v>145</v>
      </c>
      <c r="BY17" s="310" t="s">
        <v>145</v>
      </c>
      <c r="BZ17" s="310" t="s">
        <v>145</v>
      </c>
      <c r="CA17" s="310" t="s">
        <v>145</v>
      </c>
      <c r="CB17" s="310" t="s">
        <v>145</v>
      </c>
      <c r="CC17" s="23" t="s">
        <v>145</v>
      </c>
      <c r="CD17" s="23" t="s">
        <v>145</v>
      </c>
      <c r="CE17" s="23" t="s">
        <v>145</v>
      </c>
      <c r="CF17" s="23" t="s">
        <v>145</v>
      </c>
      <c r="CG17" s="23" t="s">
        <v>145</v>
      </c>
      <c r="CH17" s="23" t="s">
        <v>145</v>
      </c>
      <c r="CI17" s="23" t="s">
        <v>145</v>
      </c>
      <c r="CJ17" s="23" t="s">
        <v>145</v>
      </c>
      <c r="CK17" s="23" t="s">
        <v>145</v>
      </c>
      <c r="CL17" s="23" t="s">
        <v>145</v>
      </c>
      <c r="CM17" s="23" t="s">
        <v>145</v>
      </c>
      <c r="CN17" s="23" t="s">
        <v>145</v>
      </c>
      <c r="CO17" s="23" t="s">
        <v>145</v>
      </c>
      <c r="CP17" s="23" t="s">
        <v>145</v>
      </c>
      <c r="CQ17" s="23" t="s">
        <v>145</v>
      </c>
      <c r="CR17" s="23" t="s">
        <v>145</v>
      </c>
      <c r="CS17" s="23" t="s">
        <v>145</v>
      </c>
      <c r="CT17" s="52" t="s">
        <v>145</v>
      </c>
      <c r="CU17" s="24" t="s">
        <v>145</v>
      </c>
      <c r="CV17" s="25" t="s">
        <v>145</v>
      </c>
      <c r="CW17" s="27" t="s">
        <v>145</v>
      </c>
      <c r="CX17" s="23" t="s">
        <v>145</v>
      </c>
      <c r="CY17" s="23" t="s">
        <v>145</v>
      </c>
      <c r="CZ17" s="23" t="s">
        <v>145</v>
      </c>
      <c r="DA17" s="23" t="s">
        <v>145</v>
      </c>
      <c r="DB17" s="23" t="s">
        <v>145</v>
      </c>
      <c r="DC17" s="23" t="s">
        <v>145</v>
      </c>
      <c r="DD17" s="23" t="s">
        <v>145</v>
      </c>
      <c r="DE17" s="23" t="s">
        <v>145</v>
      </c>
      <c r="DF17" s="23" t="s">
        <v>145</v>
      </c>
      <c r="DG17" s="52" t="s">
        <v>145</v>
      </c>
      <c r="DH17" s="52" t="s">
        <v>145</v>
      </c>
      <c r="DI17" s="25" t="s">
        <v>145</v>
      </c>
      <c r="DJ17" s="23" t="s">
        <v>145</v>
      </c>
      <c r="DK17" s="23" t="s">
        <v>145</v>
      </c>
      <c r="DL17" s="23" t="s">
        <v>145</v>
      </c>
      <c r="DM17" s="23" t="s">
        <v>145</v>
      </c>
      <c r="DN17" s="23" t="s">
        <v>145</v>
      </c>
      <c r="DO17" s="23" t="s">
        <v>145</v>
      </c>
      <c r="DP17" s="23" t="s">
        <v>145</v>
      </c>
      <c r="DQ17" s="52" t="s">
        <v>145</v>
      </c>
      <c r="DR17" s="24" t="s">
        <v>145</v>
      </c>
      <c r="DS17" s="25" t="s">
        <v>145</v>
      </c>
      <c r="DT17" s="23" t="s">
        <v>145</v>
      </c>
      <c r="DU17" s="23" t="s">
        <v>145</v>
      </c>
      <c r="DV17" s="23" t="s">
        <v>145</v>
      </c>
      <c r="DW17" s="52" t="s">
        <v>145</v>
      </c>
      <c r="DX17" s="24" t="s">
        <v>145</v>
      </c>
      <c r="DY17" s="3" t="s">
        <v>973</v>
      </c>
      <c r="DZ17" s="4" t="s">
        <v>145</v>
      </c>
      <c r="EA17" s="6" t="s">
        <v>145</v>
      </c>
      <c r="EB17" s="7" t="s">
        <v>919</v>
      </c>
      <c r="EC17" s="4" t="s">
        <v>145</v>
      </c>
      <c r="ED17" s="4" t="s">
        <v>149</v>
      </c>
      <c r="EE17" s="10" t="s">
        <v>979</v>
      </c>
      <c r="EF17" s="11" t="s">
        <v>980</v>
      </c>
      <c r="EG17" s="299">
        <v>46.459210999999996</v>
      </c>
      <c r="EH17" s="9" t="s">
        <v>145</v>
      </c>
      <c r="EI17" s="4" t="s">
        <v>145</v>
      </c>
      <c r="EJ17" s="300">
        <v>1000000000</v>
      </c>
      <c r="EK17" s="4" t="s">
        <v>178</v>
      </c>
      <c r="EL17" s="4" t="s">
        <v>145</v>
      </c>
      <c r="EM17" s="4" t="s">
        <v>145</v>
      </c>
      <c r="EN17" s="4" t="s">
        <v>145</v>
      </c>
      <c r="EO17" s="4" t="s">
        <v>145</v>
      </c>
      <c r="EP17" s="4" t="s">
        <v>145</v>
      </c>
      <c r="EQ17" s="4" t="s">
        <v>145</v>
      </c>
      <c r="ER17" s="4" t="s">
        <v>145</v>
      </c>
      <c r="ES17" s="4" t="s">
        <v>145</v>
      </c>
      <c r="ET17" s="4" t="s">
        <v>145</v>
      </c>
      <c r="EU17" s="4" t="s">
        <v>145</v>
      </c>
      <c r="EV17" s="4" t="s">
        <v>145</v>
      </c>
      <c r="EW17" s="5" t="s">
        <v>145</v>
      </c>
      <c r="EX17" s="14">
        <f>IF($J17=$EZ$25,9,IF($J17=$EZ$26,10,IF($J17=$EZ$27,11,IFERROR(HLOOKUP([1]Resumo!$D$3,[1]Resumo!$D$3:$D$49,(ROW(17:17)-7)*3+2,FALSE),""))))</f>
        <v>2</v>
      </c>
      <c r="EY17" s="301"/>
      <c r="EZ17" s="302" t="s">
        <v>1154</v>
      </c>
      <c r="FA17" s="423" t="s">
        <v>1155</v>
      </c>
      <c r="FB17" s="424"/>
      <c r="FG17" s="426"/>
    </row>
    <row r="18" spans="1:172" s="14" customFormat="1" ht="45">
      <c r="A18" s="3">
        <v>8</v>
      </c>
      <c r="B18" s="15" t="s">
        <v>981</v>
      </c>
      <c r="C18" s="455" t="s">
        <v>977</v>
      </c>
      <c r="D18" s="4" t="s">
        <v>141</v>
      </c>
      <c r="E18" s="4" t="s">
        <v>142</v>
      </c>
      <c r="F18" s="4" t="s">
        <v>970</v>
      </c>
      <c r="G18" s="5" t="s">
        <v>269</v>
      </c>
      <c r="H18" s="447" t="s">
        <v>1199</v>
      </c>
      <c r="I18" s="305" t="s">
        <v>923</v>
      </c>
      <c r="J18" s="7" t="s">
        <v>995</v>
      </c>
      <c r="K18" s="8" t="s">
        <v>939</v>
      </c>
      <c r="L18" s="529" t="s">
        <v>925</v>
      </c>
      <c r="M18" s="15" t="s">
        <v>1200</v>
      </c>
      <c r="N18" s="17">
        <v>2017</v>
      </c>
      <c r="O18" s="18">
        <v>43014</v>
      </c>
      <c r="P18" s="4" t="s">
        <v>1156</v>
      </c>
      <c r="Q18" s="4" t="s">
        <v>175</v>
      </c>
      <c r="R18" s="4" t="s">
        <v>904</v>
      </c>
      <c r="S18" s="445" t="s">
        <v>161</v>
      </c>
      <c r="T18" s="444" t="s">
        <v>163</v>
      </c>
      <c r="U18" s="4" t="s">
        <v>1152</v>
      </c>
      <c r="V18" s="397">
        <v>43109</v>
      </c>
      <c r="W18" s="397">
        <v>43109</v>
      </c>
      <c r="X18" s="307">
        <v>43109</v>
      </c>
      <c r="Y18" s="285" t="s">
        <v>146</v>
      </c>
      <c r="Z18" s="285" t="s">
        <v>146</v>
      </c>
      <c r="AA18" s="285" t="s">
        <v>146</v>
      </c>
      <c r="AB18" s="285" t="s">
        <v>146</v>
      </c>
      <c r="AC18" s="285" t="s">
        <v>146</v>
      </c>
      <c r="AD18" s="285" t="s">
        <v>146</v>
      </c>
      <c r="AE18" s="285" t="s">
        <v>146</v>
      </c>
      <c r="AF18" s="285" t="s">
        <v>146</v>
      </c>
      <c r="AG18" s="430" t="s">
        <v>1157</v>
      </c>
      <c r="AH18" s="458" t="s">
        <v>1048</v>
      </c>
      <c r="AI18" s="402" t="s">
        <v>992</v>
      </c>
      <c r="AJ18" s="4" t="s">
        <v>147</v>
      </c>
      <c r="AK18" s="21">
        <v>43109</v>
      </c>
      <c r="AL18" s="21">
        <v>43136</v>
      </c>
      <c r="AM18" s="4" t="s">
        <v>926</v>
      </c>
      <c r="AN18" s="17">
        <v>47</v>
      </c>
      <c r="AO18" s="445" t="s">
        <v>162</v>
      </c>
      <c r="AP18" s="21" t="s">
        <v>161</v>
      </c>
      <c r="AQ18" s="445" t="s">
        <v>162</v>
      </c>
      <c r="AR18" s="21">
        <v>43136</v>
      </c>
      <c r="AS18" s="307">
        <v>43070</v>
      </c>
      <c r="AT18" s="308" t="s">
        <v>904</v>
      </c>
      <c r="AU18" s="21" t="s">
        <v>146</v>
      </c>
      <c r="AV18" s="21" t="s">
        <v>146</v>
      </c>
      <c r="AW18" s="21" t="s">
        <v>146</v>
      </c>
      <c r="AX18" s="21" t="s">
        <v>146</v>
      </c>
      <c r="AY18" s="21" t="s">
        <v>146</v>
      </c>
      <c r="AZ18" s="21" t="s">
        <v>146</v>
      </c>
      <c r="BA18" s="18" t="s">
        <v>1201</v>
      </c>
      <c r="BB18" s="459" t="s">
        <v>1180</v>
      </c>
      <c r="BC18" s="457" t="s">
        <v>1187</v>
      </c>
      <c r="BD18" s="21" t="s">
        <v>146</v>
      </c>
      <c r="BE18" s="21">
        <v>43083</v>
      </c>
      <c r="BF18" s="307">
        <v>43083</v>
      </c>
      <c r="BG18" s="21" t="s">
        <v>927</v>
      </c>
      <c r="BH18" s="21" t="s">
        <v>146</v>
      </c>
      <c r="BI18" s="21" t="s">
        <v>163</v>
      </c>
      <c r="BJ18" s="21" t="s">
        <v>1159</v>
      </c>
      <c r="BK18" s="315" t="s">
        <v>1181</v>
      </c>
      <c r="BL18" s="18" t="s">
        <v>1160</v>
      </c>
      <c r="BM18" s="21" t="s">
        <v>901</v>
      </c>
      <c r="BN18" s="4" t="s">
        <v>1207</v>
      </c>
      <c r="BO18" s="21" t="s">
        <v>904</v>
      </c>
      <c r="BP18" s="306" t="s">
        <v>146</v>
      </c>
      <c r="BQ18" s="294">
        <v>43188</v>
      </c>
      <c r="BR18" s="294">
        <v>43188</v>
      </c>
      <c r="BS18" s="21" t="s">
        <v>146</v>
      </c>
      <c r="BT18" s="21" t="s">
        <v>146</v>
      </c>
      <c r="BU18" s="21" t="s">
        <v>146</v>
      </c>
      <c r="BV18" s="21" t="s">
        <v>146</v>
      </c>
      <c r="BW18" s="21" t="s">
        <v>146</v>
      </c>
      <c r="BX18" s="21" t="s">
        <v>146</v>
      </c>
      <c r="BY18" s="21" t="s">
        <v>146</v>
      </c>
      <c r="BZ18" s="21" t="s">
        <v>1157</v>
      </c>
      <c r="CA18" s="21" t="s">
        <v>992</v>
      </c>
      <c r="CB18" s="21" t="s">
        <v>146</v>
      </c>
      <c r="CC18" s="21" t="s">
        <v>146</v>
      </c>
      <c r="CD18" s="21" t="s">
        <v>146</v>
      </c>
      <c r="CE18" s="21" t="s">
        <v>146</v>
      </c>
      <c r="CF18" s="21" t="s">
        <v>146</v>
      </c>
      <c r="CG18" s="456" t="s">
        <v>1048</v>
      </c>
      <c r="CH18" s="445" t="s">
        <v>147</v>
      </c>
      <c r="CI18" s="21">
        <v>43188</v>
      </c>
      <c r="CJ18" s="21">
        <v>43212</v>
      </c>
      <c r="CK18" s="457" t="s">
        <v>1186</v>
      </c>
      <c r="CL18" s="21" t="s">
        <v>1096</v>
      </c>
      <c r="CM18" s="304" t="s">
        <v>1158</v>
      </c>
      <c r="CN18" s="4" t="s">
        <v>146</v>
      </c>
      <c r="CO18" s="4" t="s">
        <v>146</v>
      </c>
      <c r="CP18" s="4" t="s">
        <v>146</v>
      </c>
      <c r="CQ18" s="4" t="s">
        <v>146</v>
      </c>
      <c r="CR18" s="4" t="s">
        <v>146</v>
      </c>
      <c r="CS18" s="4" t="s">
        <v>146</v>
      </c>
      <c r="CT18" s="4" t="s">
        <v>146</v>
      </c>
      <c r="CU18" s="294">
        <v>43212</v>
      </c>
      <c r="CV18" s="294">
        <v>43212</v>
      </c>
      <c r="CW18" s="22" t="s">
        <v>926</v>
      </c>
      <c r="CX18" s="21" t="s">
        <v>904</v>
      </c>
      <c r="CY18" s="4" t="s">
        <v>146</v>
      </c>
      <c r="CZ18" s="444" t="s">
        <v>1182</v>
      </c>
      <c r="DA18" s="4" t="s">
        <v>146</v>
      </c>
      <c r="DB18" s="4" t="s">
        <v>146</v>
      </c>
      <c r="DC18" s="4" t="s">
        <v>146</v>
      </c>
      <c r="DD18" s="4" t="s">
        <v>146</v>
      </c>
      <c r="DE18" s="4" t="s">
        <v>146</v>
      </c>
      <c r="DF18" s="4" t="s">
        <v>146</v>
      </c>
      <c r="DG18" s="596" t="s">
        <v>1183</v>
      </c>
      <c r="DH18" s="50" t="s">
        <v>1184</v>
      </c>
      <c r="DI18" s="309" t="s">
        <v>931</v>
      </c>
      <c r="DJ18" s="4" t="s">
        <v>904</v>
      </c>
      <c r="DK18" s="15" t="s">
        <v>1184</v>
      </c>
      <c r="DL18" s="15" t="s">
        <v>1185</v>
      </c>
      <c r="DM18" s="552" t="s">
        <v>1232</v>
      </c>
      <c r="DN18" s="445" t="s">
        <v>17</v>
      </c>
      <c r="DO18" s="21">
        <v>43235</v>
      </c>
      <c r="DP18" s="4" t="s">
        <v>161</v>
      </c>
      <c r="DQ18" s="553" t="s">
        <v>1098</v>
      </c>
      <c r="DR18" s="294">
        <v>43235</v>
      </c>
      <c r="DS18" s="3" t="s">
        <v>1099</v>
      </c>
      <c r="DT18" s="4" t="s">
        <v>145</v>
      </c>
      <c r="DU18" s="21">
        <v>43236</v>
      </c>
      <c r="DV18" s="4" t="s">
        <v>1100</v>
      </c>
      <c r="DW18" s="494" t="s">
        <v>1101</v>
      </c>
      <c r="DX18" s="24" t="s">
        <v>145</v>
      </c>
      <c r="DY18" s="3" t="s">
        <v>973</v>
      </c>
      <c r="DZ18" s="304" t="s">
        <v>1161</v>
      </c>
      <c r="EA18" s="6" t="s">
        <v>145</v>
      </c>
      <c r="EB18" s="7" t="s">
        <v>919</v>
      </c>
      <c r="EC18" s="4" t="s">
        <v>1162</v>
      </c>
      <c r="ED18" s="4" t="s">
        <v>149</v>
      </c>
      <c r="EE18" s="10" t="s">
        <v>982</v>
      </c>
      <c r="EF18" s="11" t="s">
        <v>983</v>
      </c>
      <c r="EG18" s="299">
        <v>6.9950669999999997</v>
      </c>
      <c r="EH18" s="9" t="s">
        <v>145</v>
      </c>
      <c r="EI18" s="4" t="s">
        <v>145</v>
      </c>
      <c r="EJ18" s="300">
        <v>250000000</v>
      </c>
      <c r="EK18" s="4" t="s">
        <v>178</v>
      </c>
      <c r="EL18" s="4" t="s">
        <v>269</v>
      </c>
      <c r="EM18" s="4" t="s">
        <v>1050</v>
      </c>
      <c r="EN18" s="4" t="s">
        <v>145</v>
      </c>
      <c r="EO18" s="4" t="s">
        <v>145</v>
      </c>
      <c r="EP18" s="4" t="s">
        <v>145</v>
      </c>
      <c r="EQ18" s="4" t="s">
        <v>145</v>
      </c>
      <c r="ER18" s="4" t="s">
        <v>145</v>
      </c>
      <c r="ES18" s="4" t="s">
        <v>145</v>
      </c>
      <c r="ET18" s="4" t="s">
        <v>162</v>
      </c>
      <c r="EU18" s="4" t="s">
        <v>145</v>
      </c>
      <c r="EV18" s="4" t="s">
        <v>145</v>
      </c>
      <c r="EW18" s="5" t="s">
        <v>145</v>
      </c>
      <c r="EX18" s="14">
        <f>IF($J18=$EZ$25,9,IF($J18=$EZ$26,10,IF($J18=$EZ$27,11,IFERROR(HLOOKUP([1]Resumo!$D$3,[1]Resumo!$D$3:$D$49,(ROW(18:18)-7)*3+2,FALSE),""))))</f>
        <v>1</v>
      </c>
      <c r="EY18" s="301"/>
      <c r="EZ18" s="302" t="s">
        <v>1163</v>
      </c>
      <c r="FB18" s="431"/>
      <c r="FG18" s="426"/>
    </row>
    <row r="19" spans="1:172" s="14" customFormat="1" ht="60.75" customHeight="1">
      <c r="A19" s="3">
        <v>9</v>
      </c>
      <c r="B19" s="15" t="s">
        <v>984</v>
      </c>
      <c r="C19" s="15" t="s">
        <v>1102</v>
      </c>
      <c r="D19" s="4" t="s">
        <v>152</v>
      </c>
      <c r="E19" s="4" t="s">
        <v>176</v>
      </c>
      <c r="F19" s="4" t="s">
        <v>985</v>
      </c>
      <c r="G19" s="5" t="s">
        <v>153</v>
      </c>
      <c r="H19" s="22" t="s">
        <v>986</v>
      </c>
      <c r="I19" s="6" t="s">
        <v>144</v>
      </c>
      <c r="J19" s="7" t="s">
        <v>179</v>
      </c>
      <c r="K19" s="8" t="s">
        <v>177</v>
      </c>
      <c r="L19" s="613" t="s">
        <v>1103</v>
      </c>
      <c r="M19" s="15" t="s">
        <v>987</v>
      </c>
      <c r="N19" s="17">
        <v>2017</v>
      </c>
      <c r="O19" s="18">
        <v>42977</v>
      </c>
      <c r="P19" s="18" t="s">
        <v>988</v>
      </c>
      <c r="Q19" s="4" t="s">
        <v>175</v>
      </c>
      <c r="R19" s="4" t="s">
        <v>904</v>
      </c>
      <c r="S19" s="443" t="s">
        <v>1173</v>
      </c>
      <c r="T19" s="444" t="s">
        <v>163</v>
      </c>
      <c r="U19" s="15" t="s">
        <v>1079</v>
      </c>
      <c r="V19" s="397">
        <v>43133</v>
      </c>
      <c r="W19" s="397">
        <v>43133</v>
      </c>
      <c r="X19" s="21">
        <v>43137</v>
      </c>
      <c r="Y19" s="285" t="s">
        <v>146</v>
      </c>
      <c r="Z19" s="285" t="s">
        <v>146</v>
      </c>
      <c r="AA19" s="402" t="s">
        <v>1104</v>
      </c>
      <c r="AB19" s="444" t="s">
        <v>1174</v>
      </c>
      <c r="AC19" s="402" t="s">
        <v>904</v>
      </c>
      <c r="AD19" s="403">
        <v>43242</v>
      </c>
      <c r="AE19" s="445" t="s">
        <v>162</v>
      </c>
      <c r="AF19" s="402" t="s">
        <v>1175</v>
      </c>
      <c r="AG19" s="402" t="s">
        <v>1105</v>
      </c>
      <c r="AH19" s="445" t="s">
        <v>1048</v>
      </c>
      <c r="AI19" s="446" t="s">
        <v>1176</v>
      </c>
      <c r="AJ19" s="4" t="s">
        <v>147</v>
      </c>
      <c r="AK19" s="21">
        <v>43137</v>
      </c>
      <c r="AL19" s="21">
        <v>43159</v>
      </c>
      <c r="AM19" s="4" t="s">
        <v>148</v>
      </c>
      <c r="AN19" s="286">
        <v>20</v>
      </c>
      <c r="AO19" s="4" t="s">
        <v>1050</v>
      </c>
      <c r="AP19" s="21" t="s">
        <v>180</v>
      </c>
      <c r="AQ19" s="470" t="s">
        <v>164</v>
      </c>
      <c r="AR19" s="311" t="s">
        <v>145</v>
      </c>
      <c r="AS19" s="312" t="s">
        <v>145</v>
      </c>
      <c r="AT19" s="313" t="s">
        <v>145</v>
      </c>
      <c r="AU19" s="310" t="s">
        <v>145</v>
      </c>
      <c r="AV19" s="310" t="s">
        <v>145</v>
      </c>
      <c r="AW19" s="310" t="s">
        <v>145</v>
      </c>
      <c r="AX19" s="310" t="s">
        <v>145</v>
      </c>
      <c r="AY19" s="310" t="s">
        <v>145</v>
      </c>
      <c r="AZ19" s="310" t="s">
        <v>145</v>
      </c>
      <c r="BA19" s="310" t="s">
        <v>145</v>
      </c>
      <c r="BB19" s="310" t="s">
        <v>145</v>
      </c>
      <c r="BC19" s="310" t="s">
        <v>145</v>
      </c>
      <c r="BD19" s="310" t="s">
        <v>145</v>
      </c>
      <c r="BE19" s="311" t="s">
        <v>145</v>
      </c>
      <c r="BF19" s="312"/>
      <c r="BG19" s="313" t="s">
        <v>145</v>
      </c>
      <c r="BH19" s="310" t="s">
        <v>145</v>
      </c>
      <c r="BI19" s="310" t="s">
        <v>145</v>
      </c>
      <c r="BJ19" s="310" t="s">
        <v>145</v>
      </c>
      <c r="BK19" s="310" t="s">
        <v>145</v>
      </c>
      <c r="BL19" s="310" t="s">
        <v>145</v>
      </c>
      <c r="BM19" s="310" t="s">
        <v>145</v>
      </c>
      <c r="BN19" s="310" t="s">
        <v>145</v>
      </c>
      <c r="BO19" s="310" t="s">
        <v>145</v>
      </c>
      <c r="BP19" s="400" t="s">
        <v>145</v>
      </c>
      <c r="BQ19" s="311"/>
      <c r="BR19" s="401"/>
      <c r="BS19" s="310" t="s">
        <v>145</v>
      </c>
      <c r="BT19" s="310" t="s">
        <v>145</v>
      </c>
      <c r="BU19" s="310" t="s">
        <v>145</v>
      </c>
      <c r="BV19" s="310" t="s">
        <v>145</v>
      </c>
      <c r="BW19" s="310" t="s">
        <v>145</v>
      </c>
      <c r="BX19" s="310" t="s">
        <v>145</v>
      </c>
      <c r="BY19" s="310" t="s">
        <v>145</v>
      </c>
      <c r="BZ19" s="310" t="s">
        <v>145</v>
      </c>
      <c r="CA19" s="310" t="s">
        <v>145</v>
      </c>
      <c r="CB19" s="310" t="s">
        <v>145</v>
      </c>
      <c r="CC19" s="23" t="s">
        <v>145</v>
      </c>
      <c r="CD19" s="23" t="s">
        <v>145</v>
      </c>
      <c r="CE19" s="23" t="s">
        <v>145</v>
      </c>
      <c r="CF19" s="23" t="s">
        <v>145</v>
      </c>
      <c r="CG19" s="23" t="s">
        <v>145</v>
      </c>
      <c r="CH19" s="23" t="s">
        <v>145</v>
      </c>
      <c r="CI19" s="23" t="s">
        <v>145</v>
      </c>
      <c r="CJ19" s="23" t="s">
        <v>145</v>
      </c>
      <c r="CK19" s="23" t="s">
        <v>145</v>
      </c>
      <c r="CL19" s="23" t="s">
        <v>145</v>
      </c>
      <c r="CM19" s="23" t="s">
        <v>145</v>
      </c>
      <c r="CN19" s="23" t="s">
        <v>145</v>
      </c>
      <c r="CO19" s="23" t="s">
        <v>145</v>
      </c>
      <c r="CP19" s="23" t="s">
        <v>145</v>
      </c>
      <c r="CQ19" s="23" t="s">
        <v>145</v>
      </c>
      <c r="CR19" s="23" t="s">
        <v>145</v>
      </c>
      <c r="CS19" s="23" t="s">
        <v>145</v>
      </c>
      <c r="CT19" s="52" t="s">
        <v>145</v>
      </c>
      <c r="CU19" s="24" t="s">
        <v>145</v>
      </c>
      <c r="CV19" s="25" t="s">
        <v>145</v>
      </c>
      <c r="CW19" s="27" t="s">
        <v>145</v>
      </c>
      <c r="CX19" s="23" t="s">
        <v>145</v>
      </c>
      <c r="CY19" s="23" t="s">
        <v>145</v>
      </c>
      <c r="CZ19" s="23" t="s">
        <v>145</v>
      </c>
      <c r="DA19" s="23" t="s">
        <v>145</v>
      </c>
      <c r="DB19" s="23" t="s">
        <v>145</v>
      </c>
      <c r="DC19" s="23" t="s">
        <v>145</v>
      </c>
      <c r="DD19" s="23" t="s">
        <v>145</v>
      </c>
      <c r="DE19" s="23" t="s">
        <v>145</v>
      </c>
      <c r="DF19" s="23" t="s">
        <v>145</v>
      </c>
      <c r="DG19" s="52" t="s">
        <v>145</v>
      </c>
      <c r="DH19" s="52" t="s">
        <v>145</v>
      </c>
      <c r="DI19" s="25" t="s">
        <v>145</v>
      </c>
      <c r="DJ19" s="23" t="s">
        <v>145</v>
      </c>
      <c r="DK19" s="23" t="s">
        <v>145</v>
      </c>
      <c r="DL19" s="23" t="s">
        <v>145</v>
      </c>
      <c r="DM19" s="23" t="s">
        <v>145</v>
      </c>
      <c r="DN19" s="23" t="s">
        <v>145</v>
      </c>
      <c r="DO19" s="23" t="s">
        <v>145</v>
      </c>
      <c r="DP19" s="23" t="s">
        <v>145</v>
      </c>
      <c r="DQ19" s="52" t="s">
        <v>145</v>
      </c>
      <c r="DR19" s="24" t="s">
        <v>145</v>
      </c>
      <c r="DS19" s="25" t="s">
        <v>145</v>
      </c>
      <c r="DT19" s="23" t="s">
        <v>145</v>
      </c>
      <c r="DU19" s="23" t="s">
        <v>145</v>
      </c>
      <c r="DV19" s="23" t="s">
        <v>145</v>
      </c>
      <c r="DW19" s="52" t="s">
        <v>145</v>
      </c>
      <c r="DX19" s="24" t="s">
        <v>145</v>
      </c>
      <c r="DY19" s="3" t="s">
        <v>145</v>
      </c>
      <c r="DZ19" s="4" t="s">
        <v>145</v>
      </c>
      <c r="EA19" s="6" t="s">
        <v>145</v>
      </c>
      <c r="EB19" s="7" t="s">
        <v>171</v>
      </c>
      <c r="EC19" s="4" t="s">
        <v>145</v>
      </c>
      <c r="ED19" s="4" t="s">
        <v>149</v>
      </c>
      <c r="EE19" s="10" t="s">
        <v>989</v>
      </c>
      <c r="EF19" s="11" t="s">
        <v>990</v>
      </c>
      <c r="EG19" s="299">
        <v>26.855046999999995</v>
      </c>
      <c r="EH19" s="9" t="s">
        <v>145</v>
      </c>
      <c r="EI19" s="4" t="s">
        <v>145</v>
      </c>
      <c r="EJ19" s="300">
        <v>600000000</v>
      </c>
      <c r="EK19" s="4" t="s">
        <v>178</v>
      </c>
      <c r="EL19" s="4" t="s">
        <v>145</v>
      </c>
      <c r="EM19" s="4" t="s">
        <v>145</v>
      </c>
      <c r="EN19" s="4" t="s">
        <v>145</v>
      </c>
      <c r="EO19" s="4" t="s">
        <v>145</v>
      </c>
      <c r="EP19" s="4" t="s">
        <v>145</v>
      </c>
      <c r="EQ19" s="4" t="s">
        <v>145</v>
      </c>
      <c r="ER19" s="4" t="s">
        <v>145</v>
      </c>
      <c r="ES19" s="4" t="s">
        <v>145</v>
      </c>
      <c r="ET19" s="4" t="s">
        <v>145</v>
      </c>
      <c r="EU19" s="4" t="s">
        <v>145</v>
      </c>
      <c r="EV19" s="4" t="s">
        <v>145</v>
      </c>
      <c r="EW19" s="5" t="s">
        <v>145</v>
      </c>
      <c r="EX19" s="14">
        <f>IF($J19=$EZ$25,9,IF($J19=$EZ$26,10,IF($J19=$EZ$27,11,IFERROR(HLOOKUP([1]Resumo!$D$3,[1]Resumo!$D$3:$D$49,(ROW(19:19)-7)*3+2,FALSE),""))))</f>
        <v>1</v>
      </c>
      <c r="EY19" s="301"/>
      <c r="EZ19" s="302" t="s">
        <v>1177</v>
      </c>
      <c r="FA19" s="433"/>
      <c r="FB19" s="314"/>
      <c r="FG19" s="426"/>
    </row>
    <row r="20" spans="1:172" s="14" customFormat="1" ht="77.25" customHeight="1">
      <c r="A20" s="3">
        <v>10</v>
      </c>
      <c r="B20" s="15" t="s">
        <v>181</v>
      </c>
      <c r="C20" s="15" t="s">
        <v>182</v>
      </c>
      <c r="D20" s="4" t="s">
        <v>141</v>
      </c>
      <c r="E20" s="4" t="s">
        <v>176</v>
      </c>
      <c r="F20" s="4" t="s">
        <v>143</v>
      </c>
      <c r="G20" s="5" t="s">
        <v>183</v>
      </c>
      <c r="H20" s="26" t="s">
        <v>184</v>
      </c>
      <c r="I20" s="6" t="s">
        <v>144</v>
      </c>
      <c r="J20" s="7" t="s">
        <v>179</v>
      </c>
      <c r="K20" s="8" t="s">
        <v>177</v>
      </c>
      <c r="L20" s="3" t="s">
        <v>145</v>
      </c>
      <c r="M20" s="304" t="s">
        <v>145</v>
      </c>
      <c r="N20" s="17">
        <v>2017</v>
      </c>
      <c r="O20" s="315"/>
      <c r="P20" s="15" t="s">
        <v>145</v>
      </c>
      <c r="Q20" s="4" t="s">
        <v>175</v>
      </c>
      <c r="R20" s="4" t="s">
        <v>904</v>
      </c>
      <c r="S20" s="4" t="s">
        <v>161</v>
      </c>
      <c r="T20" s="444" t="s">
        <v>163</v>
      </c>
      <c r="U20" s="15" t="s">
        <v>1079</v>
      </c>
      <c r="V20" s="15" t="s">
        <v>145</v>
      </c>
      <c r="W20" s="397">
        <v>43242</v>
      </c>
      <c r="X20" s="309">
        <v>43242</v>
      </c>
      <c r="Y20" s="285" t="s">
        <v>146</v>
      </c>
      <c r="Z20" s="402" t="s">
        <v>1178</v>
      </c>
      <c r="AA20" s="402" t="s">
        <v>1104</v>
      </c>
      <c r="AB20" s="444" t="s">
        <v>1174</v>
      </c>
      <c r="AC20" s="402" t="s">
        <v>904</v>
      </c>
      <c r="AD20" s="403">
        <v>43242</v>
      </c>
      <c r="AE20" s="445" t="s">
        <v>162</v>
      </c>
      <c r="AF20" s="402" t="s">
        <v>1175</v>
      </c>
      <c r="AG20" s="446" t="s">
        <v>991</v>
      </c>
      <c r="AH20" s="445" t="s">
        <v>1048</v>
      </c>
      <c r="AI20" s="402" t="s">
        <v>992</v>
      </c>
      <c r="AJ20" s="4" t="s">
        <v>147</v>
      </c>
      <c r="AK20" s="21">
        <v>43168</v>
      </c>
      <c r="AL20" s="21">
        <v>43189</v>
      </c>
      <c r="AM20" s="4" t="s">
        <v>148</v>
      </c>
      <c r="AN20" s="4">
        <v>5</v>
      </c>
      <c r="AO20" s="609" t="s">
        <v>1303</v>
      </c>
      <c r="AP20" s="18" t="s">
        <v>993</v>
      </c>
      <c r="AQ20" s="494" t="s">
        <v>994</v>
      </c>
      <c r="AR20" s="530" t="s">
        <v>145</v>
      </c>
      <c r="AS20" s="25" t="s">
        <v>145</v>
      </c>
      <c r="AT20" s="27" t="s">
        <v>145</v>
      </c>
      <c r="AU20" s="23" t="s">
        <v>145</v>
      </c>
      <c r="AV20" s="23" t="s">
        <v>145</v>
      </c>
      <c r="AW20" s="23" t="s">
        <v>145</v>
      </c>
      <c r="AX20" s="23" t="s">
        <v>145</v>
      </c>
      <c r="AY20" s="23" t="s">
        <v>145</v>
      </c>
      <c r="AZ20" s="23" t="s">
        <v>145</v>
      </c>
      <c r="BA20" s="23" t="s">
        <v>145</v>
      </c>
      <c r="BB20" s="23" t="s">
        <v>145</v>
      </c>
      <c r="BC20" s="23" t="s">
        <v>145</v>
      </c>
      <c r="BD20" s="23" t="s">
        <v>145</v>
      </c>
      <c r="BE20" s="24" t="s">
        <v>145</v>
      </c>
      <c r="BF20" s="25"/>
      <c r="BG20" s="27" t="s">
        <v>145</v>
      </c>
      <c r="BH20" s="23" t="s">
        <v>145</v>
      </c>
      <c r="BI20" s="23" t="s">
        <v>145</v>
      </c>
      <c r="BJ20" s="23" t="s">
        <v>145</v>
      </c>
      <c r="BK20" s="23" t="s">
        <v>145</v>
      </c>
      <c r="BL20" s="23" t="s">
        <v>145</v>
      </c>
      <c r="BM20" s="23" t="s">
        <v>145</v>
      </c>
      <c r="BN20" s="23" t="s">
        <v>145</v>
      </c>
      <c r="BO20" s="23" t="s">
        <v>145</v>
      </c>
      <c r="BP20" s="52" t="s">
        <v>145</v>
      </c>
      <c r="BQ20" s="24"/>
      <c r="BR20" s="404"/>
      <c r="BS20" s="23" t="s">
        <v>145</v>
      </c>
      <c r="BT20" s="23" t="s">
        <v>145</v>
      </c>
      <c r="BU20" s="23" t="s">
        <v>145</v>
      </c>
      <c r="BV20" s="23" t="s">
        <v>145</v>
      </c>
      <c r="BW20" s="23" t="s">
        <v>145</v>
      </c>
      <c r="BX20" s="23" t="s">
        <v>145</v>
      </c>
      <c r="BY20" s="23" t="s">
        <v>145</v>
      </c>
      <c r="BZ20" s="23" t="s">
        <v>145</v>
      </c>
      <c r="CA20" s="23" t="s">
        <v>145</v>
      </c>
      <c r="CB20" s="23" t="s">
        <v>145</v>
      </c>
      <c r="CC20" s="23" t="s">
        <v>145</v>
      </c>
      <c r="CD20" s="23" t="s">
        <v>145</v>
      </c>
      <c r="CE20" s="23" t="s">
        <v>145</v>
      </c>
      <c r="CF20" s="23" t="s">
        <v>145</v>
      </c>
      <c r="CG20" s="23" t="s">
        <v>145</v>
      </c>
      <c r="CH20" s="23" t="s">
        <v>145</v>
      </c>
      <c r="CI20" s="23" t="s">
        <v>145</v>
      </c>
      <c r="CJ20" s="23" t="s">
        <v>145</v>
      </c>
      <c r="CK20" s="23" t="s">
        <v>145</v>
      </c>
      <c r="CL20" s="23" t="s">
        <v>145</v>
      </c>
      <c r="CM20" s="23" t="s">
        <v>145</v>
      </c>
      <c r="CN20" s="23" t="s">
        <v>145</v>
      </c>
      <c r="CO20" s="23" t="s">
        <v>145</v>
      </c>
      <c r="CP20" s="23" t="s">
        <v>145</v>
      </c>
      <c r="CQ20" s="23" t="s">
        <v>145</v>
      </c>
      <c r="CR20" s="23" t="s">
        <v>145</v>
      </c>
      <c r="CS20" s="23" t="s">
        <v>145</v>
      </c>
      <c r="CT20" s="52" t="s">
        <v>145</v>
      </c>
      <c r="CU20" s="24" t="s">
        <v>145</v>
      </c>
      <c r="CV20" s="25" t="s">
        <v>145</v>
      </c>
      <c r="CW20" s="27" t="s">
        <v>145</v>
      </c>
      <c r="CX20" s="23" t="s">
        <v>145</v>
      </c>
      <c r="CY20" s="23" t="s">
        <v>145</v>
      </c>
      <c r="CZ20" s="23" t="s">
        <v>145</v>
      </c>
      <c r="DA20" s="23" t="s">
        <v>145</v>
      </c>
      <c r="DB20" s="23" t="s">
        <v>145</v>
      </c>
      <c r="DC20" s="23" t="s">
        <v>145</v>
      </c>
      <c r="DD20" s="23" t="s">
        <v>145</v>
      </c>
      <c r="DE20" s="23" t="s">
        <v>145</v>
      </c>
      <c r="DF20" s="23" t="s">
        <v>145</v>
      </c>
      <c r="DG20" s="52" t="s">
        <v>145</v>
      </c>
      <c r="DH20" s="52" t="s">
        <v>145</v>
      </c>
      <c r="DI20" s="25" t="s">
        <v>145</v>
      </c>
      <c r="DJ20" s="23" t="s">
        <v>145</v>
      </c>
      <c r="DK20" s="23" t="s">
        <v>145</v>
      </c>
      <c r="DL20" s="23" t="s">
        <v>145</v>
      </c>
      <c r="DM20" s="23" t="s">
        <v>145</v>
      </c>
      <c r="DN20" s="23" t="s">
        <v>145</v>
      </c>
      <c r="DO20" s="23" t="s">
        <v>145</v>
      </c>
      <c r="DP20" s="23" t="s">
        <v>145</v>
      </c>
      <c r="DQ20" s="52" t="s">
        <v>145</v>
      </c>
      <c r="DR20" s="24" t="s">
        <v>145</v>
      </c>
      <c r="DS20" s="25" t="s">
        <v>145</v>
      </c>
      <c r="DT20" s="23" t="s">
        <v>145</v>
      </c>
      <c r="DU20" s="23" t="s">
        <v>145</v>
      </c>
      <c r="DV20" s="23" t="s">
        <v>145</v>
      </c>
      <c r="DW20" s="52" t="s">
        <v>145</v>
      </c>
      <c r="DX20" s="24" t="s">
        <v>145</v>
      </c>
      <c r="DY20" s="3" t="s">
        <v>145</v>
      </c>
      <c r="DZ20" s="4" t="s">
        <v>145</v>
      </c>
      <c r="EA20" s="6" t="s">
        <v>145</v>
      </c>
      <c r="EB20" s="7" t="s">
        <v>185</v>
      </c>
      <c r="EC20" s="4" t="s">
        <v>145</v>
      </c>
      <c r="ED20" s="4" t="s">
        <v>149</v>
      </c>
      <c r="EE20" s="10" t="s">
        <v>186</v>
      </c>
      <c r="EF20" s="11" t="s">
        <v>187</v>
      </c>
      <c r="EG20" s="299">
        <v>15.168763</v>
      </c>
      <c r="EH20" s="9" t="s">
        <v>145</v>
      </c>
      <c r="EI20" s="4" t="s">
        <v>145</v>
      </c>
      <c r="EJ20" s="300">
        <v>50000000</v>
      </c>
      <c r="EK20" s="4" t="s">
        <v>178</v>
      </c>
      <c r="EL20" s="4" t="s">
        <v>145</v>
      </c>
      <c r="EM20" s="4" t="s">
        <v>145</v>
      </c>
      <c r="EN20" s="4" t="s">
        <v>145</v>
      </c>
      <c r="EO20" s="4" t="s">
        <v>145</v>
      </c>
      <c r="EP20" s="4" t="s">
        <v>145</v>
      </c>
      <c r="EQ20" s="4" t="s">
        <v>145</v>
      </c>
      <c r="ER20" s="4" t="s">
        <v>145</v>
      </c>
      <c r="ES20" s="4" t="s">
        <v>145</v>
      </c>
      <c r="ET20" s="4" t="s">
        <v>145</v>
      </c>
      <c r="EU20" s="4" t="s">
        <v>145</v>
      </c>
      <c r="EV20" s="4" t="s">
        <v>145</v>
      </c>
      <c r="EW20" s="5" t="s">
        <v>145</v>
      </c>
      <c r="EX20" s="14">
        <f>IF($J20=$EZ$25,9,IF($J20=$EZ$26,10,IF($J20=$EZ$27,11,IFERROR(HLOOKUP([1]Resumo!$D$3,[1]Resumo!$D$3:$D$49,(ROW(20:20)-7)*3+2,FALSE),""))))</f>
        <v>8</v>
      </c>
      <c r="EY20" s="301"/>
      <c r="EZ20" s="302" t="s">
        <v>995</v>
      </c>
      <c r="FA20" s="433"/>
      <c r="FB20" s="424"/>
      <c r="FD20" s="14" t="s">
        <v>1179</v>
      </c>
      <c r="FG20" s="426"/>
    </row>
    <row r="21" spans="1:172" s="14" customFormat="1" ht="33" customHeight="1">
      <c r="A21" s="3">
        <v>11</v>
      </c>
      <c r="B21" s="4" t="s">
        <v>1164</v>
      </c>
      <c r="C21" s="4" t="s">
        <v>996</v>
      </c>
      <c r="D21" s="4" t="s">
        <v>141</v>
      </c>
      <c r="E21" s="15" t="s">
        <v>997</v>
      </c>
      <c r="F21" s="4" t="s">
        <v>143</v>
      </c>
      <c r="G21" s="5" t="s">
        <v>183</v>
      </c>
      <c r="H21" s="26" t="s">
        <v>998</v>
      </c>
      <c r="I21" s="305" t="s">
        <v>923</v>
      </c>
      <c r="J21" s="7" t="s">
        <v>918</v>
      </c>
      <c r="K21" s="8" t="s">
        <v>177</v>
      </c>
      <c r="L21" s="7" t="s">
        <v>145</v>
      </c>
      <c r="M21" s="303" t="s">
        <v>145</v>
      </c>
      <c r="N21" s="286">
        <v>2017</v>
      </c>
      <c r="O21" s="429"/>
      <c r="P21" s="4" t="s">
        <v>146</v>
      </c>
      <c r="Q21" s="4" t="s">
        <v>146</v>
      </c>
      <c r="R21" s="4" t="s">
        <v>146</v>
      </c>
      <c r="S21" s="4" t="s">
        <v>146</v>
      </c>
      <c r="T21" s="495" t="s">
        <v>155</v>
      </c>
      <c r="U21" s="9" t="s">
        <v>1152</v>
      </c>
      <c r="V21" s="9" t="s">
        <v>145</v>
      </c>
      <c r="W21" s="312">
        <v>43270</v>
      </c>
      <c r="X21" s="312">
        <v>43270</v>
      </c>
      <c r="Y21" s="432" t="s">
        <v>145</v>
      </c>
      <c r="Z21" s="316" t="s">
        <v>145</v>
      </c>
      <c r="AA21" s="555" t="s">
        <v>1233</v>
      </c>
      <c r="AB21" s="556">
        <v>43270</v>
      </c>
      <c r="AC21" s="316" t="s">
        <v>145</v>
      </c>
      <c r="AD21" s="316" t="s">
        <v>145</v>
      </c>
      <c r="AE21" s="316" t="s">
        <v>145</v>
      </c>
      <c r="AF21" s="316" t="s">
        <v>145</v>
      </c>
      <c r="AG21" s="316" t="s">
        <v>145</v>
      </c>
      <c r="AH21" s="316" t="s">
        <v>145</v>
      </c>
      <c r="AI21" s="316" t="s">
        <v>145</v>
      </c>
      <c r="AJ21" s="23" t="s">
        <v>145</v>
      </c>
      <c r="AK21" s="23" t="s">
        <v>145</v>
      </c>
      <c r="AL21" s="23" t="s">
        <v>145</v>
      </c>
      <c r="AM21" s="23" t="s">
        <v>145</v>
      </c>
      <c r="AN21" s="23" t="s">
        <v>145</v>
      </c>
      <c r="AO21" s="23" t="s">
        <v>145</v>
      </c>
      <c r="AP21" s="23" t="s">
        <v>145</v>
      </c>
      <c r="AQ21" s="52" t="s">
        <v>145</v>
      </c>
      <c r="AR21" s="311" t="s">
        <v>145</v>
      </c>
      <c r="AS21" s="25" t="s">
        <v>145</v>
      </c>
      <c r="AT21" s="27" t="s">
        <v>145</v>
      </c>
      <c r="AU21" s="23" t="s">
        <v>145</v>
      </c>
      <c r="AV21" s="23" t="s">
        <v>145</v>
      </c>
      <c r="AW21" s="23" t="s">
        <v>145</v>
      </c>
      <c r="AX21" s="23" t="s">
        <v>145</v>
      </c>
      <c r="AY21" s="23" t="s">
        <v>145</v>
      </c>
      <c r="AZ21" s="23" t="s">
        <v>145</v>
      </c>
      <c r="BA21" s="23" t="s">
        <v>145</v>
      </c>
      <c r="BB21" s="23" t="s">
        <v>145</v>
      </c>
      <c r="BC21" s="23" t="s">
        <v>145</v>
      </c>
      <c r="BD21" s="23" t="s">
        <v>145</v>
      </c>
      <c r="BE21" s="24" t="s">
        <v>145</v>
      </c>
      <c r="BF21" s="25"/>
      <c r="BG21" s="27" t="s">
        <v>145</v>
      </c>
      <c r="BH21" s="23" t="s">
        <v>145</v>
      </c>
      <c r="BI21" s="23" t="s">
        <v>145</v>
      </c>
      <c r="BJ21" s="23" t="s">
        <v>145</v>
      </c>
      <c r="BK21" s="23" t="s">
        <v>145</v>
      </c>
      <c r="BL21" s="23" t="s">
        <v>145</v>
      </c>
      <c r="BM21" s="23" t="s">
        <v>145</v>
      </c>
      <c r="BN21" s="23" t="s">
        <v>145</v>
      </c>
      <c r="BO21" s="23" t="s">
        <v>145</v>
      </c>
      <c r="BP21" s="52" t="s">
        <v>145</v>
      </c>
      <c r="BQ21" s="24"/>
      <c r="BR21" s="404"/>
      <c r="BS21" s="23" t="s">
        <v>145</v>
      </c>
      <c r="BT21" s="23" t="s">
        <v>145</v>
      </c>
      <c r="BU21" s="23" t="s">
        <v>145</v>
      </c>
      <c r="BV21" s="23" t="s">
        <v>145</v>
      </c>
      <c r="BW21" s="23" t="s">
        <v>145</v>
      </c>
      <c r="BX21" s="23" t="s">
        <v>145</v>
      </c>
      <c r="BY21" s="23" t="s">
        <v>145</v>
      </c>
      <c r="BZ21" s="23" t="s">
        <v>145</v>
      </c>
      <c r="CA21" s="23" t="s">
        <v>145</v>
      </c>
      <c r="CB21" s="23" t="s">
        <v>145</v>
      </c>
      <c r="CC21" s="310" t="s">
        <v>145</v>
      </c>
      <c r="CD21" s="310" t="s">
        <v>145</v>
      </c>
      <c r="CE21" s="310" t="s">
        <v>145</v>
      </c>
      <c r="CF21" s="310" t="s">
        <v>145</v>
      </c>
      <c r="CG21" s="310" t="s">
        <v>145</v>
      </c>
      <c r="CH21" s="310" t="s">
        <v>145</v>
      </c>
      <c r="CI21" s="310" t="s">
        <v>145</v>
      </c>
      <c r="CJ21" s="310" t="s">
        <v>145</v>
      </c>
      <c r="CK21" s="310" t="s">
        <v>145</v>
      </c>
      <c r="CL21" s="310" t="s">
        <v>145</v>
      </c>
      <c r="CM21" s="310" t="s">
        <v>145</v>
      </c>
      <c r="CN21" s="310" t="s">
        <v>145</v>
      </c>
      <c r="CO21" s="310" t="s">
        <v>145</v>
      </c>
      <c r="CP21" s="310" t="s">
        <v>145</v>
      </c>
      <c r="CQ21" s="310" t="s">
        <v>145</v>
      </c>
      <c r="CR21" s="310" t="s">
        <v>145</v>
      </c>
      <c r="CS21" s="310" t="s">
        <v>145</v>
      </c>
      <c r="CT21" s="400" t="s">
        <v>145</v>
      </c>
      <c r="CU21" s="311" t="s">
        <v>145</v>
      </c>
      <c r="CV21" s="312" t="s">
        <v>145</v>
      </c>
      <c r="CW21" s="313" t="s">
        <v>145</v>
      </c>
      <c r="CX21" s="310" t="s">
        <v>145</v>
      </c>
      <c r="CY21" s="310" t="s">
        <v>145</v>
      </c>
      <c r="CZ21" s="310" t="s">
        <v>145</v>
      </c>
      <c r="DA21" s="310" t="s">
        <v>145</v>
      </c>
      <c r="DB21" s="310" t="s">
        <v>145</v>
      </c>
      <c r="DC21" s="310" t="s">
        <v>145</v>
      </c>
      <c r="DD21" s="310" t="s">
        <v>145</v>
      </c>
      <c r="DE21" s="310" t="s">
        <v>145</v>
      </c>
      <c r="DF21" s="310" t="s">
        <v>145</v>
      </c>
      <c r="DG21" s="400" t="s">
        <v>145</v>
      </c>
      <c r="DH21" s="400" t="s">
        <v>145</v>
      </c>
      <c r="DI21" s="312" t="s">
        <v>145</v>
      </c>
      <c r="DJ21" s="310" t="s">
        <v>145</v>
      </c>
      <c r="DK21" s="310" t="s">
        <v>145</v>
      </c>
      <c r="DL21" s="310" t="s">
        <v>145</v>
      </c>
      <c r="DM21" s="310" t="s">
        <v>145</v>
      </c>
      <c r="DN21" s="310" t="s">
        <v>145</v>
      </c>
      <c r="DO21" s="310" t="s">
        <v>145</v>
      </c>
      <c r="DP21" s="310" t="s">
        <v>145</v>
      </c>
      <c r="DQ21" s="400" t="s">
        <v>145</v>
      </c>
      <c r="DR21" s="311" t="s">
        <v>145</v>
      </c>
      <c r="DS21" s="312" t="s">
        <v>145</v>
      </c>
      <c r="DT21" s="310" t="s">
        <v>145</v>
      </c>
      <c r="DU21" s="310" t="s">
        <v>145</v>
      </c>
      <c r="DV21" s="310" t="s">
        <v>145</v>
      </c>
      <c r="DW21" s="400" t="s">
        <v>145</v>
      </c>
      <c r="DX21" s="311" t="s">
        <v>145</v>
      </c>
      <c r="DY21" s="3" t="s">
        <v>145</v>
      </c>
      <c r="DZ21" s="4" t="s">
        <v>145</v>
      </c>
      <c r="EA21" s="6" t="s">
        <v>145</v>
      </c>
      <c r="EB21" s="7" t="s">
        <v>900</v>
      </c>
      <c r="EC21" s="4" t="s">
        <v>145</v>
      </c>
      <c r="ED21" s="4" t="s">
        <v>149</v>
      </c>
      <c r="EE21" s="10" t="s">
        <v>999</v>
      </c>
      <c r="EF21" s="11" t="s">
        <v>1000</v>
      </c>
      <c r="EG21" s="299">
        <v>1818.21513</v>
      </c>
      <c r="EH21" s="9" t="s">
        <v>145</v>
      </c>
      <c r="EI21" s="4" t="s">
        <v>145</v>
      </c>
      <c r="EJ21" s="300" t="s">
        <v>1001</v>
      </c>
      <c r="EK21" s="4" t="s">
        <v>178</v>
      </c>
      <c r="EL21" s="4" t="s">
        <v>145</v>
      </c>
      <c r="EM21" s="4" t="s">
        <v>145</v>
      </c>
      <c r="EN21" s="4" t="s">
        <v>145</v>
      </c>
      <c r="EO21" s="4" t="s">
        <v>145</v>
      </c>
      <c r="EP21" s="4" t="s">
        <v>145</v>
      </c>
      <c r="EQ21" s="4" t="s">
        <v>145</v>
      </c>
      <c r="ER21" s="4" t="s">
        <v>145</v>
      </c>
      <c r="ES21" s="4" t="s">
        <v>145</v>
      </c>
      <c r="ET21" s="4" t="s">
        <v>145</v>
      </c>
      <c r="EU21" s="4" t="s">
        <v>145</v>
      </c>
      <c r="EV21" s="4" t="s">
        <v>145</v>
      </c>
      <c r="EW21" s="5" t="s">
        <v>145</v>
      </c>
      <c r="EX21" s="14">
        <f>IF($J21=$EZ$25,9,IF($J21=$EZ$26,10,IF($J21=$EZ$27,11,IFERROR(HLOOKUP([1]Resumo!$D$3,[1]Resumo!$D$3:$D$49,(ROW(21:21)-7)*3+2,FALSE),""))))</f>
        <v>5</v>
      </c>
      <c r="EY21" s="301"/>
      <c r="EZ21" s="302" t="s">
        <v>1002</v>
      </c>
      <c r="FA21" s="433"/>
      <c r="FB21" s="424"/>
    </row>
    <row r="22" spans="1:172" s="14" customFormat="1" ht="31.5" customHeight="1">
      <c r="A22" s="3">
        <v>12</v>
      </c>
      <c r="B22" s="4" t="s">
        <v>1003</v>
      </c>
      <c r="C22" s="4" t="s">
        <v>921</v>
      </c>
      <c r="D22" s="4" t="s">
        <v>141</v>
      </c>
      <c r="E22" s="15" t="s">
        <v>997</v>
      </c>
      <c r="F22" s="4" t="s">
        <v>143</v>
      </c>
      <c r="G22" s="5" t="s">
        <v>183</v>
      </c>
      <c r="H22" s="434" t="s">
        <v>145</v>
      </c>
      <c r="I22" s="6" t="s">
        <v>923</v>
      </c>
      <c r="J22" s="7" t="s">
        <v>918</v>
      </c>
      <c r="K22" s="8" t="s">
        <v>177</v>
      </c>
      <c r="L22" s="7" t="s">
        <v>925</v>
      </c>
      <c r="M22" s="304" t="s">
        <v>145</v>
      </c>
      <c r="N22" s="286">
        <v>2018</v>
      </c>
      <c r="O22" s="429"/>
      <c r="P22" s="4" t="s">
        <v>146</v>
      </c>
      <c r="Q22" s="4" t="s">
        <v>146</v>
      </c>
      <c r="R22" s="4" t="s">
        <v>146</v>
      </c>
      <c r="S22" s="4" t="s">
        <v>146</v>
      </c>
      <c r="T22" s="495" t="s">
        <v>155</v>
      </c>
      <c r="U22" s="9" t="s">
        <v>1146</v>
      </c>
      <c r="V22" s="9" t="s">
        <v>145</v>
      </c>
      <c r="W22" s="52" t="s">
        <v>145</v>
      </c>
      <c r="X22" s="25" t="s">
        <v>145</v>
      </c>
      <c r="Y22" s="432" t="s">
        <v>145</v>
      </c>
      <c r="Z22" s="316" t="s">
        <v>145</v>
      </c>
      <c r="AA22" s="316" t="s">
        <v>145</v>
      </c>
      <c r="AB22" s="316" t="s">
        <v>145</v>
      </c>
      <c r="AC22" s="316" t="s">
        <v>145</v>
      </c>
      <c r="AD22" s="316" t="s">
        <v>145</v>
      </c>
      <c r="AE22" s="316" t="s">
        <v>145</v>
      </c>
      <c r="AF22" s="316" t="s">
        <v>145</v>
      </c>
      <c r="AG22" s="316" t="s">
        <v>145</v>
      </c>
      <c r="AH22" s="316" t="s">
        <v>145</v>
      </c>
      <c r="AI22" s="316" t="s">
        <v>145</v>
      </c>
      <c r="AJ22" s="23" t="s">
        <v>145</v>
      </c>
      <c r="AK22" s="23" t="s">
        <v>145</v>
      </c>
      <c r="AL22" s="23" t="s">
        <v>145</v>
      </c>
      <c r="AM22" s="23" t="s">
        <v>145</v>
      </c>
      <c r="AN22" s="23" t="s">
        <v>145</v>
      </c>
      <c r="AO22" s="23" t="s">
        <v>145</v>
      </c>
      <c r="AP22" s="23" t="s">
        <v>145</v>
      </c>
      <c r="AQ22" s="52" t="s">
        <v>145</v>
      </c>
      <c r="AR22" s="311" t="s">
        <v>145</v>
      </c>
      <c r="AS22" s="25" t="s">
        <v>145</v>
      </c>
      <c r="AT22" s="27" t="s">
        <v>145</v>
      </c>
      <c r="AU22" s="23" t="s">
        <v>145</v>
      </c>
      <c r="AV22" s="23" t="s">
        <v>145</v>
      </c>
      <c r="AW22" s="23" t="s">
        <v>145</v>
      </c>
      <c r="AX22" s="23" t="s">
        <v>145</v>
      </c>
      <c r="AY22" s="23" t="s">
        <v>145</v>
      </c>
      <c r="AZ22" s="23" t="s">
        <v>145</v>
      </c>
      <c r="BA22" s="23" t="s">
        <v>145</v>
      </c>
      <c r="BB22" s="23" t="s">
        <v>145</v>
      </c>
      <c r="BC22" s="23" t="s">
        <v>145</v>
      </c>
      <c r="BD22" s="23" t="s">
        <v>145</v>
      </c>
      <c r="BE22" s="24" t="s">
        <v>145</v>
      </c>
      <c r="BF22" s="25"/>
      <c r="BG22" s="27" t="s">
        <v>145</v>
      </c>
      <c r="BH22" s="23" t="s">
        <v>145</v>
      </c>
      <c r="BI22" s="23" t="s">
        <v>145</v>
      </c>
      <c r="BJ22" s="23" t="s">
        <v>145</v>
      </c>
      <c r="BK22" s="23" t="s">
        <v>145</v>
      </c>
      <c r="BL22" s="23" t="s">
        <v>145</v>
      </c>
      <c r="BM22" s="23" t="s">
        <v>145</v>
      </c>
      <c r="BN22" s="23" t="s">
        <v>145</v>
      </c>
      <c r="BO22" s="23" t="s">
        <v>145</v>
      </c>
      <c r="BP22" s="52" t="s">
        <v>145</v>
      </c>
      <c r="BQ22" s="24"/>
      <c r="BR22" s="404"/>
      <c r="BS22" s="23" t="s">
        <v>145</v>
      </c>
      <c r="BT22" s="23" t="s">
        <v>145</v>
      </c>
      <c r="BU22" s="23" t="s">
        <v>145</v>
      </c>
      <c r="BV22" s="23" t="s">
        <v>145</v>
      </c>
      <c r="BW22" s="23" t="s">
        <v>145</v>
      </c>
      <c r="BX22" s="23" t="s">
        <v>145</v>
      </c>
      <c r="BY22" s="23" t="s">
        <v>145</v>
      </c>
      <c r="BZ22" s="23" t="s">
        <v>145</v>
      </c>
      <c r="CA22" s="23" t="s">
        <v>145</v>
      </c>
      <c r="CB22" s="23" t="s">
        <v>145</v>
      </c>
      <c r="CC22" s="23" t="s">
        <v>145</v>
      </c>
      <c r="CD22" s="23" t="s">
        <v>145</v>
      </c>
      <c r="CE22" s="23" t="s">
        <v>145</v>
      </c>
      <c r="CF22" s="23" t="s">
        <v>145</v>
      </c>
      <c r="CG22" s="23" t="s">
        <v>145</v>
      </c>
      <c r="CH22" s="23" t="s">
        <v>145</v>
      </c>
      <c r="CI22" s="23" t="s">
        <v>145</v>
      </c>
      <c r="CJ22" s="23" t="s">
        <v>145</v>
      </c>
      <c r="CK22" s="23" t="s">
        <v>145</v>
      </c>
      <c r="CL22" s="23" t="s">
        <v>145</v>
      </c>
      <c r="CM22" s="23" t="s">
        <v>145</v>
      </c>
      <c r="CN22" s="23" t="s">
        <v>145</v>
      </c>
      <c r="CO22" s="23" t="s">
        <v>145</v>
      </c>
      <c r="CP22" s="23" t="s">
        <v>145</v>
      </c>
      <c r="CQ22" s="23" t="s">
        <v>145</v>
      </c>
      <c r="CR22" s="23" t="s">
        <v>145</v>
      </c>
      <c r="CS22" s="23" t="s">
        <v>145</v>
      </c>
      <c r="CT22" s="52" t="s">
        <v>145</v>
      </c>
      <c r="CU22" s="24" t="s">
        <v>145</v>
      </c>
      <c r="CV22" s="25" t="s">
        <v>145</v>
      </c>
      <c r="CW22" s="27" t="s">
        <v>145</v>
      </c>
      <c r="CX22" s="23" t="s">
        <v>145</v>
      </c>
      <c r="CY22" s="23" t="s">
        <v>145</v>
      </c>
      <c r="CZ22" s="23" t="s">
        <v>145</v>
      </c>
      <c r="DA22" s="23" t="s">
        <v>145</v>
      </c>
      <c r="DB22" s="23" t="s">
        <v>145</v>
      </c>
      <c r="DC22" s="23" t="s">
        <v>145</v>
      </c>
      <c r="DD22" s="23" t="s">
        <v>145</v>
      </c>
      <c r="DE22" s="23" t="s">
        <v>145</v>
      </c>
      <c r="DF22" s="23" t="s">
        <v>145</v>
      </c>
      <c r="DG22" s="52" t="s">
        <v>145</v>
      </c>
      <c r="DH22" s="52" t="s">
        <v>145</v>
      </c>
      <c r="DI22" s="25" t="s">
        <v>145</v>
      </c>
      <c r="DJ22" s="23" t="s">
        <v>145</v>
      </c>
      <c r="DK22" s="23" t="s">
        <v>145</v>
      </c>
      <c r="DL22" s="23" t="s">
        <v>145</v>
      </c>
      <c r="DM22" s="23" t="s">
        <v>145</v>
      </c>
      <c r="DN22" s="23" t="s">
        <v>145</v>
      </c>
      <c r="DO22" s="23" t="s">
        <v>145</v>
      </c>
      <c r="DP22" s="23" t="s">
        <v>145</v>
      </c>
      <c r="DQ22" s="52" t="s">
        <v>145</v>
      </c>
      <c r="DR22" s="24" t="s">
        <v>145</v>
      </c>
      <c r="DS22" s="25" t="s">
        <v>145</v>
      </c>
      <c r="DT22" s="23" t="s">
        <v>145</v>
      </c>
      <c r="DU22" s="23" t="s">
        <v>145</v>
      </c>
      <c r="DV22" s="23" t="s">
        <v>145</v>
      </c>
      <c r="DW22" s="52" t="s">
        <v>145</v>
      </c>
      <c r="DX22" s="24" t="s">
        <v>145</v>
      </c>
      <c r="DY22" s="3" t="s">
        <v>145</v>
      </c>
      <c r="DZ22" s="4" t="s">
        <v>145</v>
      </c>
      <c r="EA22" s="6" t="s">
        <v>145</v>
      </c>
      <c r="EB22" s="7" t="s">
        <v>954</v>
      </c>
      <c r="EC22" s="4" t="s">
        <v>145</v>
      </c>
      <c r="ED22" s="4" t="s">
        <v>149</v>
      </c>
      <c r="EE22" s="10" t="s">
        <v>1004</v>
      </c>
      <c r="EF22" s="11" t="s">
        <v>1005</v>
      </c>
      <c r="EG22" s="299">
        <v>1467.3583659999999</v>
      </c>
      <c r="EH22" s="9" t="s">
        <v>145</v>
      </c>
      <c r="EI22" s="4" t="s">
        <v>145</v>
      </c>
      <c r="EJ22" s="300" t="s">
        <v>1001</v>
      </c>
      <c r="EK22" s="4" t="s">
        <v>178</v>
      </c>
      <c r="EL22" s="4" t="s">
        <v>145</v>
      </c>
      <c r="EM22" s="4" t="s">
        <v>145</v>
      </c>
      <c r="EN22" s="4" t="s">
        <v>145</v>
      </c>
      <c r="EO22" s="4" t="s">
        <v>145</v>
      </c>
      <c r="EP22" s="4" t="s">
        <v>145</v>
      </c>
      <c r="EQ22" s="4" t="s">
        <v>145</v>
      </c>
      <c r="ER22" s="4" t="s">
        <v>145</v>
      </c>
      <c r="ES22" s="4" t="s">
        <v>145</v>
      </c>
      <c r="ET22" s="4" t="s">
        <v>145</v>
      </c>
      <c r="EU22" s="4" t="s">
        <v>145</v>
      </c>
      <c r="EV22" s="4" t="s">
        <v>145</v>
      </c>
      <c r="EW22" s="5" t="s">
        <v>145</v>
      </c>
      <c r="EX22" s="14">
        <f>IF($J22=$EZ$25,9,IF($J22=$EZ$26,10,IF($J22=$EZ$27,11,IFERROR(HLOOKUP([1]Resumo!$D$3,[1]Resumo!$D$3:$D$49,(ROW(22:22)-7)*3+2,FALSE),""))))</f>
        <v>5</v>
      </c>
      <c r="EY22" s="301"/>
      <c r="EZ22" s="302" t="s">
        <v>1165</v>
      </c>
      <c r="FA22" s="433"/>
      <c r="FB22" s="424" t="s">
        <v>1166</v>
      </c>
    </row>
    <row r="23" spans="1:172" s="314" customFormat="1" ht="40.5" customHeight="1">
      <c r="A23" s="3">
        <v>16</v>
      </c>
      <c r="B23" s="15" t="s">
        <v>1106</v>
      </c>
      <c r="C23" s="4" t="s">
        <v>921</v>
      </c>
      <c r="D23" s="4" t="s">
        <v>141</v>
      </c>
      <c r="E23" s="15"/>
      <c r="F23" s="4" t="s">
        <v>143</v>
      </c>
      <c r="G23" s="5" t="s">
        <v>153</v>
      </c>
      <c r="H23" s="434"/>
      <c r="I23" s="6" t="s">
        <v>923</v>
      </c>
      <c r="J23" s="7" t="s">
        <v>1002</v>
      </c>
      <c r="K23" s="8" t="s">
        <v>958</v>
      </c>
      <c r="L23" s="7"/>
      <c r="M23" s="304"/>
      <c r="N23" s="286">
        <v>2015</v>
      </c>
      <c r="O23" s="429"/>
      <c r="P23" s="478"/>
      <c r="Q23" s="478"/>
      <c r="R23" s="478"/>
      <c r="S23" s="478"/>
      <c r="T23" s="478"/>
      <c r="U23" s="478"/>
      <c r="V23" s="478"/>
      <c r="W23" s="480"/>
      <c r="X23" s="481"/>
      <c r="Y23" s="490"/>
      <c r="Z23" s="531"/>
      <c r="AA23" s="531"/>
      <c r="AB23" s="531"/>
      <c r="AC23" s="531"/>
      <c r="AD23" s="531"/>
      <c r="AE23" s="531"/>
      <c r="AF23" s="531"/>
      <c r="AG23" s="531"/>
      <c r="AH23" s="531"/>
      <c r="AI23" s="531"/>
      <c r="AJ23" s="478"/>
      <c r="AK23" s="478"/>
      <c r="AL23" s="478"/>
      <c r="AM23" s="478"/>
      <c r="AN23" s="478"/>
      <c r="AO23" s="478"/>
      <c r="AP23" s="478"/>
      <c r="AQ23" s="480"/>
      <c r="AR23" s="484"/>
      <c r="AS23" s="481"/>
      <c r="AT23" s="532"/>
      <c r="AU23" s="478"/>
      <c r="AV23" s="478"/>
      <c r="AW23" s="478"/>
      <c r="AX23" s="478"/>
      <c r="AY23" s="478"/>
      <c r="AZ23" s="478"/>
      <c r="BA23" s="478"/>
      <c r="BB23" s="478"/>
      <c r="BC23" s="478"/>
      <c r="BD23" s="478"/>
      <c r="BE23" s="487"/>
      <c r="BF23" s="481"/>
      <c r="BG23" s="532"/>
      <c r="BH23" s="478"/>
      <c r="BI23" s="478"/>
      <c r="BJ23" s="478"/>
      <c r="BK23" s="478"/>
      <c r="BL23" s="478"/>
      <c r="BM23" s="478"/>
      <c r="BN23" s="478"/>
      <c r="BO23" s="478"/>
      <c r="BP23" s="480"/>
      <c r="BQ23" s="487"/>
      <c r="BR23" s="488"/>
      <c r="BS23" s="478"/>
      <c r="BT23" s="478"/>
      <c r="BU23" s="478"/>
      <c r="BV23" s="478"/>
      <c r="BW23" s="478"/>
      <c r="BX23" s="478"/>
      <c r="BY23" s="478"/>
      <c r="BZ23" s="478"/>
      <c r="CA23" s="478"/>
      <c r="CB23" s="478"/>
      <c r="CC23" s="478"/>
      <c r="CD23" s="478"/>
      <c r="CE23" s="478"/>
      <c r="CF23" s="478"/>
      <c r="CG23" s="478"/>
      <c r="CH23" s="478"/>
      <c r="CI23" s="478"/>
      <c r="CJ23" s="478"/>
      <c r="CK23" s="478"/>
      <c r="CL23" s="478"/>
      <c r="CM23" s="478"/>
      <c r="CN23" s="478"/>
      <c r="CO23" s="478"/>
      <c r="CP23" s="478"/>
      <c r="CQ23" s="478"/>
      <c r="CR23" s="478"/>
      <c r="CS23" s="478"/>
      <c r="CT23" s="480"/>
      <c r="CU23" s="487"/>
      <c r="CV23" s="481"/>
      <c r="CW23" s="532"/>
      <c r="CX23" s="478"/>
      <c r="CY23" s="478"/>
      <c r="CZ23" s="478"/>
      <c r="DA23" s="478"/>
      <c r="DB23" s="478"/>
      <c r="DC23" s="478"/>
      <c r="DD23" s="478"/>
      <c r="DE23" s="478"/>
      <c r="DF23" s="478"/>
      <c r="DG23" s="480"/>
      <c r="DH23" s="480"/>
      <c r="DI23" s="481"/>
      <c r="DJ23" s="478"/>
      <c r="DK23" s="478"/>
      <c r="DL23" s="478"/>
      <c r="DM23" s="478"/>
      <c r="DN23" s="478"/>
      <c r="DO23" s="405">
        <v>42309</v>
      </c>
      <c r="DP23" s="495" t="s">
        <v>964</v>
      </c>
      <c r="DQ23" s="496" t="s">
        <v>1216</v>
      </c>
      <c r="DR23" s="24"/>
      <c r="DS23" s="25"/>
      <c r="DT23" s="23"/>
      <c r="DU23" s="23"/>
      <c r="DV23" s="23"/>
      <c r="DW23" s="52"/>
      <c r="DX23" s="24"/>
      <c r="DY23" s="3"/>
      <c r="DZ23" s="4"/>
      <c r="EA23" s="6"/>
      <c r="EB23" s="7"/>
      <c r="EC23" s="4"/>
      <c r="ED23" s="4"/>
      <c r="EE23" s="10"/>
      <c r="EF23" s="11"/>
      <c r="EG23" s="299"/>
      <c r="EH23" s="9"/>
      <c r="EI23" s="4"/>
      <c r="EJ23" s="300"/>
      <c r="EK23" s="4"/>
      <c r="EL23" s="4"/>
      <c r="EM23" s="4"/>
      <c r="EN23" s="4"/>
      <c r="EO23" s="4"/>
      <c r="EP23" s="4"/>
      <c r="EQ23" s="4"/>
      <c r="ER23" s="4"/>
      <c r="ES23" s="4"/>
      <c r="ET23" s="4"/>
      <c r="EU23" s="4"/>
      <c r="EV23" s="4"/>
      <c r="EW23" s="5"/>
      <c r="EX23" s="14">
        <v>7</v>
      </c>
      <c r="EY23" s="301"/>
      <c r="EZ23" s="302"/>
      <c r="FA23" s="433"/>
      <c r="FB23" s="424"/>
      <c r="FC23" s="14"/>
      <c r="FD23" s="14"/>
      <c r="FE23" s="14"/>
      <c r="FF23" s="14"/>
      <c r="FG23" s="14"/>
      <c r="FH23" s="14"/>
      <c r="FI23" s="14"/>
      <c r="FJ23" s="14"/>
      <c r="FK23" s="14"/>
      <c r="FL23" s="14"/>
      <c r="FM23" s="14"/>
      <c r="FN23" s="14"/>
      <c r="FO23" s="14"/>
      <c r="FP23" s="14"/>
    </row>
    <row r="24" spans="1:172" s="314" customFormat="1" ht="27.75" customHeight="1">
      <c r="A24" s="3">
        <v>17</v>
      </c>
      <c r="B24" s="15" t="s">
        <v>1202</v>
      </c>
      <c r="C24" s="455" t="s">
        <v>969</v>
      </c>
      <c r="D24" s="4" t="s">
        <v>141</v>
      </c>
      <c r="E24" s="4" t="s">
        <v>142</v>
      </c>
      <c r="F24" s="4" t="s">
        <v>970</v>
      </c>
      <c r="G24" s="5" t="s">
        <v>971</v>
      </c>
      <c r="H24" s="26" t="s">
        <v>972</v>
      </c>
      <c r="I24" s="305" t="s">
        <v>923</v>
      </c>
      <c r="J24" s="7" t="s">
        <v>155</v>
      </c>
      <c r="K24" s="8" t="s">
        <v>156</v>
      </c>
      <c r="L24" s="3" t="s">
        <v>925</v>
      </c>
      <c r="M24" s="304" t="s">
        <v>145</v>
      </c>
      <c r="N24" s="286">
        <v>2017</v>
      </c>
      <c r="O24" s="429"/>
      <c r="P24" s="4" t="s">
        <v>146</v>
      </c>
      <c r="Q24" s="4" t="s">
        <v>175</v>
      </c>
      <c r="R24" s="4" t="s">
        <v>904</v>
      </c>
      <c r="S24" s="4" t="s">
        <v>161</v>
      </c>
      <c r="T24" s="444" t="s">
        <v>163</v>
      </c>
      <c r="U24" s="4" t="s">
        <v>1152</v>
      </c>
      <c r="V24" s="21">
        <v>43285</v>
      </c>
      <c r="W24" s="306">
        <v>42920</v>
      </c>
      <c r="X24" s="307">
        <v>42920</v>
      </c>
      <c r="Y24" s="285" t="s">
        <v>1100</v>
      </c>
      <c r="Z24" s="402" t="s">
        <v>146</v>
      </c>
      <c r="AA24" s="402" t="s">
        <v>146</v>
      </c>
      <c r="AB24" s="402" t="s">
        <v>146</v>
      </c>
      <c r="AC24" s="402" t="s">
        <v>146</v>
      </c>
      <c r="AD24" s="402" t="s">
        <v>146</v>
      </c>
      <c r="AE24" s="402" t="s">
        <v>146</v>
      </c>
      <c r="AF24" s="402" t="s">
        <v>146</v>
      </c>
      <c r="AG24" s="402" t="s">
        <v>1048</v>
      </c>
      <c r="AH24" s="445" t="s">
        <v>1048</v>
      </c>
      <c r="AI24" s="402" t="s">
        <v>992</v>
      </c>
      <c r="AJ24" s="4" t="s">
        <v>147</v>
      </c>
      <c r="AK24" s="21">
        <v>42920</v>
      </c>
      <c r="AL24" s="21">
        <v>42940</v>
      </c>
      <c r="AM24" s="4" t="s">
        <v>926</v>
      </c>
      <c r="AN24" s="286">
        <v>10</v>
      </c>
      <c r="AO24" s="445" t="s">
        <v>162</v>
      </c>
      <c r="AP24" s="21" t="s">
        <v>161</v>
      </c>
      <c r="AQ24" s="445" t="s">
        <v>162</v>
      </c>
      <c r="AR24" s="294">
        <v>42977</v>
      </c>
      <c r="AS24" s="21" t="s">
        <v>146</v>
      </c>
      <c r="AT24" s="21" t="s">
        <v>146</v>
      </c>
      <c r="AU24" s="21" t="s">
        <v>146</v>
      </c>
      <c r="AV24" s="21" t="s">
        <v>146</v>
      </c>
      <c r="AW24" s="21" t="s">
        <v>146</v>
      </c>
      <c r="AX24" s="21" t="s">
        <v>146</v>
      </c>
      <c r="AY24" s="21" t="s">
        <v>146</v>
      </c>
      <c r="AZ24" s="21" t="s">
        <v>146</v>
      </c>
      <c r="BA24" s="21" t="s">
        <v>146</v>
      </c>
      <c r="BB24" s="21" t="s">
        <v>146</v>
      </c>
      <c r="BC24" s="21" t="s">
        <v>146</v>
      </c>
      <c r="BD24" s="21" t="s">
        <v>146</v>
      </c>
      <c r="BE24" s="21" t="s">
        <v>146</v>
      </c>
      <c r="BF24" s="307"/>
      <c r="BG24" s="21" t="s">
        <v>927</v>
      </c>
      <c r="BH24" s="429"/>
      <c r="BI24" s="21" t="s">
        <v>163</v>
      </c>
      <c r="BJ24" s="18" t="s">
        <v>1217</v>
      </c>
      <c r="BK24" s="429" t="s">
        <v>145</v>
      </c>
      <c r="BL24" s="21" t="s">
        <v>146</v>
      </c>
      <c r="BM24" s="21" t="s">
        <v>146</v>
      </c>
      <c r="BN24" s="4" t="s">
        <v>1207</v>
      </c>
      <c r="BO24" s="21" t="s">
        <v>904</v>
      </c>
      <c r="BP24" s="21" t="s">
        <v>146</v>
      </c>
      <c r="BQ24" s="398">
        <v>43215</v>
      </c>
      <c r="BR24" s="398">
        <v>43215</v>
      </c>
      <c r="BS24" s="4" t="s">
        <v>146</v>
      </c>
      <c r="BT24" s="4" t="s">
        <v>146</v>
      </c>
      <c r="BU24" s="4" t="s">
        <v>146</v>
      </c>
      <c r="BV24" s="4" t="s">
        <v>146</v>
      </c>
      <c r="BW24" s="4" t="s">
        <v>146</v>
      </c>
      <c r="BX24" s="4" t="s">
        <v>146</v>
      </c>
      <c r="BY24" s="4" t="s">
        <v>146</v>
      </c>
      <c r="BZ24" s="4" t="s">
        <v>146</v>
      </c>
      <c r="CA24" s="21" t="s">
        <v>992</v>
      </c>
      <c r="CB24" s="456" t="s">
        <v>1087</v>
      </c>
      <c r="CC24" s="445" t="s">
        <v>147</v>
      </c>
      <c r="CD24" s="21">
        <v>43215</v>
      </c>
      <c r="CE24" s="21">
        <v>43235</v>
      </c>
      <c r="CF24" s="495" t="s">
        <v>1097</v>
      </c>
      <c r="CG24" s="4" t="s">
        <v>146</v>
      </c>
      <c r="CH24" s="4" t="s">
        <v>146</v>
      </c>
      <c r="CI24" s="4" t="s">
        <v>146</v>
      </c>
      <c r="CJ24" s="4" t="s">
        <v>146</v>
      </c>
      <c r="CK24" s="4" t="s">
        <v>146</v>
      </c>
      <c r="CL24" s="495" t="s">
        <v>1218</v>
      </c>
      <c r="CM24" s="23" t="s">
        <v>145</v>
      </c>
      <c r="CN24" s="23" t="s">
        <v>145</v>
      </c>
      <c r="CO24" s="23" t="s">
        <v>145</v>
      </c>
      <c r="CP24" s="23" t="s">
        <v>145</v>
      </c>
      <c r="CQ24" s="23" t="s">
        <v>145</v>
      </c>
      <c r="CR24" s="23" t="s">
        <v>145</v>
      </c>
      <c r="CS24" s="23" t="s">
        <v>145</v>
      </c>
      <c r="CT24" s="52" t="s">
        <v>145</v>
      </c>
      <c r="CU24" s="24" t="s">
        <v>145</v>
      </c>
      <c r="CV24" s="25" t="s">
        <v>145</v>
      </c>
      <c r="CW24" s="27" t="s">
        <v>145</v>
      </c>
      <c r="CX24" s="23" t="s">
        <v>145</v>
      </c>
      <c r="CY24" s="23" t="s">
        <v>145</v>
      </c>
      <c r="CZ24" s="23" t="s">
        <v>145</v>
      </c>
      <c r="DA24" s="23" t="s">
        <v>145</v>
      </c>
      <c r="DB24" s="23" t="s">
        <v>145</v>
      </c>
      <c r="DC24" s="23" t="s">
        <v>145</v>
      </c>
      <c r="DD24" s="23" t="s">
        <v>145</v>
      </c>
      <c r="DE24" s="23" t="s">
        <v>145</v>
      </c>
      <c r="DF24" s="23" t="s">
        <v>145</v>
      </c>
      <c r="DG24" s="52" t="s">
        <v>145</v>
      </c>
      <c r="DH24" s="52" t="s">
        <v>145</v>
      </c>
      <c r="DI24" s="25" t="s">
        <v>145</v>
      </c>
      <c r="DJ24" s="23" t="s">
        <v>145</v>
      </c>
      <c r="DK24" s="23" t="s">
        <v>145</v>
      </c>
      <c r="DL24" s="23" t="s">
        <v>145</v>
      </c>
      <c r="DM24" s="23" t="s">
        <v>145</v>
      </c>
      <c r="DN24" s="23" t="s">
        <v>145</v>
      </c>
      <c r="DO24" s="23" t="s">
        <v>145</v>
      </c>
      <c r="DP24" s="23" t="s">
        <v>145</v>
      </c>
      <c r="DQ24" s="52" t="s">
        <v>145</v>
      </c>
      <c r="DR24" s="24" t="s">
        <v>145</v>
      </c>
      <c r="DS24" s="25" t="s">
        <v>145</v>
      </c>
      <c r="DT24" s="23" t="s">
        <v>145</v>
      </c>
      <c r="DU24" s="23" t="s">
        <v>145</v>
      </c>
      <c r="DV24" s="23" t="s">
        <v>145</v>
      </c>
      <c r="DW24" s="52" t="s">
        <v>145</v>
      </c>
      <c r="DX24" s="24" t="s">
        <v>145</v>
      </c>
      <c r="DY24" s="3" t="s">
        <v>973</v>
      </c>
      <c r="DZ24" s="4" t="s">
        <v>145</v>
      </c>
      <c r="EA24" s="6" t="s">
        <v>145</v>
      </c>
      <c r="EB24" s="7" t="s">
        <v>935</v>
      </c>
      <c r="EC24" s="4" t="s">
        <v>145</v>
      </c>
      <c r="ED24" s="4" t="s">
        <v>149</v>
      </c>
      <c r="EE24" s="10" t="s">
        <v>974</v>
      </c>
      <c r="EF24" s="11" t="s">
        <v>975</v>
      </c>
      <c r="EG24" s="299">
        <v>252.7</v>
      </c>
      <c r="EH24" s="9" t="s">
        <v>145</v>
      </c>
      <c r="EI24" s="4" t="s">
        <v>145</v>
      </c>
      <c r="EJ24" s="300">
        <v>180000000</v>
      </c>
      <c r="EK24" s="4" t="s">
        <v>976</v>
      </c>
      <c r="EL24" s="4" t="s">
        <v>269</v>
      </c>
      <c r="EM24" s="4" t="s">
        <v>145</v>
      </c>
      <c r="EN24" s="4" t="s">
        <v>145</v>
      </c>
      <c r="EO24" s="4" t="s">
        <v>145</v>
      </c>
      <c r="EP24" s="4" t="s">
        <v>145</v>
      </c>
      <c r="EQ24" s="4" t="s">
        <v>145</v>
      </c>
      <c r="ER24" s="4" t="s">
        <v>145</v>
      </c>
      <c r="ES24" s="4" t="s">
        <v>145</v>
      </c>
      <c r="ET24" s="4" t="s">
        <v>145</v>
      </c>
      <c r="EU24" s="4" t="s">
        <v>145</v>
      </c>
      <c r="EV24" s="4" t="s">
        <v>145</v>
      </c>
      <c r="EW24" s="5" t="s">
        <v>145</v>
      </c>
      <c r="EX24" s="14" t="str">
        <f>IF($J24=$EZ$25,9,IF($J24=$EZ$26,10,IF($J24=$EZ$27,11,IFERROR(HLOOKUP([1]Resumo!$D$3,[1]Resumo!$D$3:$D$49,(ROW(24:24)-7)*3+2,FALSE),""))))</f>
        <v/>
      </c>
      <c r="EY24" s="14"/>
      <c r="EZ24" s="302"/>
      <c r="FA24" s="460"/>
      <c r="FB24" s="424"/>
      <c r="FC24" s="14"/>
      <c r="FD24" s="14"/>
      <c r="FE24" s="14"/>
    </row>
    <row r="25" spans="1:172" s="314" customFormat="1" ht="45">
      <c r="A25" s="3">
        <v>18</v>
      </c>
      <c r="B25" s="15" t="s">
        <v>1203</v>
      </c>
      <c r="C25" s="455" t="s">
        <v>969</v>
      </c>
      <c r="D25" s="4" t="s">
        <v>141</v>
      </c>
      <c r="E25" s="4" t="s">
        <v>142</v>
      </c>
      <c r="F25" s="4" t="s">
        <v>970</v>
      </c>
      <c r="G25" s="5" t="s">
        <v>971</v>
      </c>
      <c r="H25" s="26" t="s">
        <v>972</v>
      </c>
      <c r="I25" s="305" t="s">
        <v>923</v>
      </c>
      <c r="J25" s="7" t="s">
        <v>155</v>
      </c>
      <c r="K25" s="8" t="s">
        <v>156</v>
      </c>
      <c r="L25" s="3" t="s">
        <v>925</v>
      </c>
      <c r="M25" s="304" t="s">
        <v>145</v>
      </c>
      <c r="N25" s="286">
        <v>2017</v>
      </c>
      <c r="O25" s="429"/>
      <c r="P25" s="4" t="s">
        <v>146</v>
      </c>
      <c r="Q25" s="4" t="s">
        <v>175</v>
      </c>
      <c r="R25" s="4" t="s">
        <v>904</v>
      </c>
      <c r="S25" s="4" t="s">
        <v>161</v>
      </c>
      <c r="T25" s="444" t="s">
        <v>163</v>
      </c>
      <c r="U25" s="4" t="s">
        <v>1152</v>
      </c>
      <c r="V25" s="21">
        <v>43285</v>
      </c>
      <c r="W25" s="306">
        <v>42920</v>
      </c>
      <c r="X25" s="307">
        <v>42920</v>
      </c>
      <c r="Y25" s="285" t="s">
        <v>1100</v>
      </c>
      <c r="Z25" s="402" t="s">
        <v>146</v>
      </c>
      <c r="AA25" s="402" t="s">
        <v>146</v>
      </c>
      <c r="AB25" s="402" t="s">
        <v>146</v>
      </c>
      <c r="AC25" s="402" t="s">
        <v>146</v>
      </c>
      <c r="AD25" s="402" t="s">
        <v>146</v>
      </c>
      <c r="AE25" s="402" t="s">
        <v>146</v>
      </c>
      <c r="AF25" s="402" t="s">
        <v>146</v>
      </c>
      <c r="AG25" s="402" t="s">
        <v>1048</v>
      </c>
      <c r="AH25" s="445" t="s">
        <v>1048</v>
      </c>
      <c r="AI25" s="402" t="s">
        <v>992</v>
      </c>
      <c r="AJ25" s="4" t="s">
        <v>147</v>
      </c>
      <c r="AK25" s="21">
        <v>42920</v>
      </c>
      <c r="AL25" s="21">
        <v>42940</v>
      </c>
      <c r="AM25" s="4" t="s">
        <v>926</v>
      </c>
      <c r="AN25" s="286">
        <v>10</v>
      </c>
      <c r="AO25" s="445" t="s">
        <v>162</v>
      </c>
      <c r="AP25" s="21" t="s">
        <v>161</v>
      </c>
      <c r="AQ25" s="445" t="s">
        <v>162</v>
      </c>
      <c r="AR25" s="294">
        <v>42977</v>
      </c>
      <c r="AS25" s="21" t="s">
        <v>146</v>
      </c>
      <c r="AT25" s="21" t="s">
        <v>146</v>
      </c>
      <c r="AU25" s="21" t="s">
        <v>146</v>
      </c>
      <c r="AV25" s="21" t="s">
        <v>146</v>
      </c>
      <c r="AW25" s="21" t="s">
        <v>146</v>
      </c>
      <c r="AX25" s="21" t="s">
        <v>146</v>
      </c>
      <c r="AY25" s="21" t="s">
        <v>146</v>
      </c>
      <c r="AZ25" s="21" t="s">
        <v>146</v>
      </c>
      <c r="BA25" s="21" t="s">
        <v>146</v>
      </c>
      <c r="BB25" s="21" t="s">
        <v>146</v>
      </c>
      <c r="BC25" s="21" t="s">
        <v>146</v>
      </c>
      <c r="BD25" s="21" t="s">
        <v>146</v>
      </c>
      <c r="BE25" s="21" t="s">
        <v>146</v>
      </c>
      <c r="BF25" s="307"/>
      <c r="BG25" s="21" t="s">
        <v>927</v>
      </c>
      <c r="BH25" s="429"/>
      <c r="BI25" s="21" t="s">
        <v>163</v>
      </c>
      <c r="BJ25" s="18" t="s">
        <v>1217</v>
      </c>
      <c r="BK25" s="429" t="s">
        <v>145</v>
      </c>
      <c r="BL25" s="21" t="s">
        <v>146</v>
      </c>
      <c r="BM25" s="21" t="s">
        <v>146</v>
      </c>
      <c r="BN25" s="4" t="s">
        <v>1207</v>
      </c>
      <c r="BO25" s="21" t="s">
        <v>904</v>
      </c>
      <c r="BP25" s="21" t="s">
        <v>146</v>
      </c>
      <c r="BQ25" s="398">
        <v>43215</v>
      </c>
      <c r="BR25" s="398">
        <v>43215</v>
      </c>
      <c r="BS25" s="4" t="s">
        <v>146</v>
      </c>
      <c r="BT25" s="4" t="s">
        <v>146</v>
      </c>
      <c r="BU25" s="4" t="s">
        <v>146</v>
      </c>
      <c r="BV25" s="4" t="s">
        <v>146</v>
      </c>
      <c r="BW25" s="4" t="s">
        <v>146</v>
      </c>
      <c r="BX25" s="4" t="s">
        <v>146</v>
      </c>
      <c r="BY25" s="4" t="s">
        <v>146</v>
      </c>
      <c r="BZ25" s="4" t="s">
        <v>146</v>
      </c>
      <c r="CA25" s="21" t="s">
        <v>992</v>
      </c>
      <c r="CB25" s="456" t="s">
        <v>1087</v>
      </c>
      <c r="CC25" s="445" t="s">
        <v>147</v>
      </c>
      <c r="CD25" s="21">
        <v>43215</v>
      </c>
      <c r="CE25" s="21">
        <v>43235</v>
      </c>
      <c r="CF25" s="495" t="s">
        <v>1097</v>
      </c>
      <c r="CG25" s="4" t="s">
        <v>146</v>
      </c>
      <c r="CH25" s="4" t="s">
        <v>146</v>
      </c>
      <c r="CI25" s="4" t="s">
        <v>146</v>
      </c>
      <c r="CJ25" s="4" t="s">
        <v>146</v>
      </c>
      <c r="CK25" s="4" t="s">
        <v>146</v>
      </c>
      <c r="CL25" s="495" t="s">
        <v>1218</v>
      </c>
      <c r="CM25" s="23" t="s">
        <v>145</v>
      </c>
      <c r="CN25" s="23" t="s">
        <v>145</v>
      </c>
      <c r="CO25" s="23" t="s">
        <v>145</v>
      </c>
      <c r="CP25" s="23" t="s">
        <v>145</v>
      </c>
      <c r="CQ25" s="23" t="s">
        <v>145</v>
      </c>
      <c r="CR25" s="23" t="s">
        <v>145</v>
      </c>
      <c r="CS25" s="23" t="s">
        <v>145</v>
      </c>
      <c r="CT25" s="52" t="s">
        <v>145</v>
      </c>
      <c r="CU25" s="24" t="s">
        <v>145</v>
      </c>
      <c r="CV25" s="25" t="s">
        <v>145</v>
      </c>
      <c r="CW25" s="27" t="s">
        <v>145</v>
      </c>
      <c r="CX25" s="23" t="s">
        <v>145</v>
      </c>
      <c r="CY25" s="23" t="s">
        <v>145</v>
      </c>
      <c r="CZ25" s="23" t="s">
        <v>145</v>
      </c>
      <c r="DA25" s="23" t="s">
        <v>145</v>
      </c>
      <c r="DB25" s="23" t="s">
        <v>145</v>
      </c>
      <c r="DC25" s="23" t="s">
        <v>145</v>
      </c>
      <c r="DD25" s="23" t="s">
        <v>145</v>
      </c>
      <c r="DE25" s="23" t="s">
        <v>145</v>
      </c>
      <c r="DF25" s="23" t="s">
        <v>145</v>
      </c>
      <c r="DG25" s="52" t="s">
        <v>145</v>
      </c>
      <c r="DH25" s="52" t="s">
        <v>145</v>
      </c>
      <c r="DI25" s="25" t="s">
        <v>145</v>
      </c>
      <c r="DJ25" s="23" t="s">
        <v>145</v>
      </c>
      <c r="DK25" s="23" t="s">
        <v>145</v>
      </c>
      <c r="DL25" s="23" t="s">
        <v>145</v>
      </c>
      <c r="DM25" s="23" t="s">
        <v>145</v>
      </c>
      <c r="DN25" s="23" t="s">
        <v>145</v>
      </c>
      <c r="DO25" s="23" t="s">
        <v>145</v>
      </c>
      <c r="DP25" s="23" t="s">
        <v>145</v>
      </c>
      <c r="DQ25" s="52" t="s">
        <v>145</v>
      </c>
      <c r="DR25" s="24" t="s">
        <v>145</v>
      </c>
      <c r="DS25" s="25" t="s">
        <v>145</v>
      </c>
      <c r="DT25" s="23" t="s">
        <v>145</v>
      </c>
      <c r="DU25" s="23" t="s">
        <v>145</v>
      </c>
      <c r="DV25" s="23" t="s">
        <v>145</v>
      </c>
      <c r="DW25" s="52" t="s">
        <v>145</v>
      </c>
      <c r="DX25" s="24" t="s">
        <v>145</v>
      </c>
      <c r="DY25" s="3" t="s">
        <v>973</v>
      </c>
      <c r="DZ25" s="4" t="s">
        <v>145</v>
      </c>
      <c r="EA25" s="6" t="s">
        <v>145</v>
      </c>
      <c r="EB25" s="7" t="s">
        <v>935</v>
      </c>
      <c r="EC25" s="4" t="s">
        <v>145</v>
      </c>
      <c r="ED25" s="4" t="s">
        <v>149</v>
      </c>
      <c r="EE25" s="10" t="s">
        <v>974</v>
      </c>
      <c r="EF25" s="11" t="s">
        <v>975</v>
      </c>
      <c r="EG25" s="299">
        <v>252.7</v>
      </c>
      <c r="EH25" s="9" t="s">
        <v>145</v>
      </c>
      <c r="EI25" s="4" t="s">
        <v>145</v>
      </c>
      <c r="EJ25" s="300">
        <v>180000000</v>
      </c>
      <c r="EK25" s="4" t="s">
        <v>976</v>
      </c>
      <c r="EL25" s="4" t="s">
        <v>269</v>
      </c>
      <c r="EM25" s="4" t="s">
        <v>145</v>
      </c>
      <c r="EN25" s="4" t="s">
        <v>145</v>
      </c>
      <c r="EO25" s="4" t="s">
        <v>145</v>
      </c>
      <c r="EP25" s="4" t="s">
        <v>145</v>
      </c>
      <c r="EQ25" s="4" t="s">
        <v>145</v>
      </c>
      <c r="ER25" s="4" t="s">
        <v>145</v>
      </c>
      <c r="ES25" s="4" t="s">
        <v>145</v>
      </c>
      <c r="ET25" s="4" t="s">
        <v>145</v>
      </c>
      <c r="EU25" s="4" t="s">
        <v>145</v>
      </c>
      <c r="EV25" s="4" t="s">
        <v>145</v>
      </c>
      <c r="EW25" s="5" t="s">
        <v>145</v>
      </c>
      <c r="EX25" s="14" t="str">
        <f>IF($J25=$EZ$25,9,IF($J25=$EZ$26,10,IF($J25=$EZ$27,11,IFERROR(HLOOKUP([1]Resumo!$D$3,[1]Resumo!$D$3:$D$49,(ROW(25:25)-7)*3+2,FALSE),""))))</f>
        <v/>
      </c>
      <c r="EY25" s="14"/>
      <c r="EZ25" s="302"/>
      <c r="FA25" s="460"/>
      <c r="FB25" s="424"/>
      <c r="FC25" s="14"/>
      <c r="FD25" s="14"/>
      <c r="FE25" s="14"/>
    </row>
    <row r="26" spans="1:172" ht="45">
      <c r="A26" s="3">
        <v>19</v>
      </c>
      <c r="B26" s="15" t="s">
        <v>1204</v>
      </c>
      <c r="C26" s="455" t="s">
        <v>969</v>
      </c>
      <c r="D26" s="4" t="s">
        <v>141</v>
      </c>
      <c r="E26" s="4" t="s">
        <v>142</v>
      </c>
      <c r="F26" s="4" t="s">
        <v>970</v>
      </c>
      <c r="G26" s="5" t="s">
        <v>971</v>
      </c>
      <c r="H26" s="26" t="s">
        <v>972</v>
      </c>
      <c r="I26" s="305" t="s">
        <v>923</v>
      </c>
      <c r="J26" s="7" t="s">
        <v>155</v>
      </c>
      <c r="K26" s="8" t="s">
        <v>156</v>
      </c>
      <c r="L26" s="3" t="s">
        <v>925</v>
      </c>
      <c r="M26" s="304" t="s">
        <v>145</v>
      </c>
      <c r="N26" s="286">
        <v>2017</v>
      </c>
      <c r="O26" s="429"/>
      <c r="P26" s="4" t="s">
        <v>146</v>
      </c>
      <c r="Q26" s="4" t="s">
        <v>175</v>
      </c>
      <c r="R26" s="4" t="s">
        <v>904</v>
      </c>
      <c r="S26" s="4" t="s">
        <v>161</v>
      </c>
      <c r="T26" s="444" t="s">
        <v>163</v>
      </c>
      <c r="U26" s="4" t="s">
        <v>1152</v>
      </c>
      <c r="V26" s="21">
        <v>43285</v>
      </c>
      <c r="W26" s="306">
        <v>42920</v>
      </c>
      <c r="X26" s="307">
        <v>42920</v>
      </c>
      <c r="Y26" s="285" t="s">
        <v>1100</v>
      </c>
      <c r="Z26" s="402" t="s">
        <v>146</v>
      </c>
      <c r="AA26" s="402" t="s">
        <v>146</v>
      </c>
      <c r="AB26" s="402" t="s">
        <v>146</v>
      </c>
      <c r="AC26" s="402" t="s">
        <v>146</v>
      </c>
      <c r="AD26" s="402" t="s">
        <v>146</v>
      </c>
      <c r="AE26" s="402" t="s">
        <v>146</v>
      </c>
      <c r="AF26" s="402" t="s">
        <v>146</v>
      </c>
      <c r="AG26" s="402" t="s">
        <v>1048</v>
      </c>
      <c r="AH26" s="445" t="s">
        <v>1048</v>
      </c>
      <c r="AI26" s="402" t="s">
        <v>992</v>
      </c>
      <c r="AJ26" s="4" t="s">
        <v>147</v>
      </c>
      <c r="AK26" s="21">
        <v>42920</v>
      </c>
      <c r="AL26" s="21">
        <v>42940</v>
      </c>
      <c r="AM26" s="4" t="s">
        <v>926</v>
      </c>
      <c r="AN26" s="286">
        <v>10</v>
      </c>
      <c r="AO26" s="445" t="s">
        <v>162</v>
      </c>
      <c r="AP26" s="21" t="s">
        <v>161</v>
      </c>
      <c r="AQ26" s="445" t="s">
        <v>162</v>
      </c>
      <c r="AR26" s="294">
        <v>42977</v>
      </c>
      <c r="AS26" s="21" t="s">
        <v>146</v>
      </c>
      <c r="AT26" s="21" t="s">
        <v>146</v>
      </c>
      <c r="AU26" s="21" t="s">
        <v>146</v>
      </c>
      <c r="AV26" s="21" t="s">
        <v>146</v>
      </c>
      <c r="AW26" s="21" t="s">
        <v>146</v>
      </c>
      <c r="AX26" s="21" t="s">
        <v>146</v>
      </c>
      <c r="AY26" s="21" t="s">
        <v>146</v>
      </c>
      <c r="AZ26" s="21" t="s">
        <v>146</v>
      </c>
      <c r="BA26" s="21" t="s">
        <v>146</v>
      </c>
      <c r="BB26" s="21" t="s">
        <v>146</v>
      </c>
      <c r="BC26" s="21" t="s">
        <v>146</v>
      </c>
      <c r="BD26" s="21" t="s">
        <v>146</v>
      </c>
      <c r="BE26" s="21" t="s">
        <v>146</v>
      </c>
      <c r="BF26" s="307"/>
      <c r="BG26" s="21" t="s">
        <v>927</v>
      </c>
      <c r="BH26" s="429"/>
      <c r="BI26" s="21" t="s">
        <v>163</v>
      </c>
      <c r="BJ26" s="18" t="s">
        <v>1217</v>
      </c>
      <c r="BK26" s="429" t="s">
        <v>145</v>
      </c>
      <c r="BL26" s="21" t="s">
        <v>146</v>
      </c>
      <c r="BM26" s="21" t="s">
        <v>146</v>
      </c>
      <c r="BN26" s="4" t="s">
        <v>1207</v>
      </c>
      <c r="BO26" s="21" t="s">
        <v>904</v>
      </c>
      <c r="BP26" s="21" t="s">
        <v>146</v>
      </c>
      <c r="BQ26" s="398">
        <v>43215</v>
      </c>
      <c r="BR26" s="398">
        <v>43215</v>
      </c>
      <c r="BS26" s="4" t="s">
        <v>146</v>
      </c>
      <c r="BT26" s="4" t="s">
        <v>146</v>
      </c>
      <c r="BU26" s="4" t="s">
        <v>146</v>
      </c>
      <c r="BV26" s="4" t="s">
        <v>146</v>
      </c>
      <c r="BW26" s="4" t="s">
        <v>146</v>
      </c>
      <c r="BX26" s="4" t="s">
        <v>146</v>
      </c>
      <c r="BY26" s="4" t="s">
        <v>146</v>
      </c>
      <c r="BZ26" s="4" t="s">
        <v>146</v>
      </c>
      <c r="CA26" s="21" t="s">
        <v>992</v>
      </c>
      <c r="CB26" s="456" t="s">
        <v>1087</v>
      </c>
      <c r="CC26" s="445" t="s">
        <v>147</v>
      </c>
      <c r="CD26" s="21">
        <v>43215</v>
      </c>
      <c r="CE26" s="21">
        <v>43235</v>
      </c>
      <c r="CF26" s="495" t="s">
        <v>1097</v>
      </c>
      <c r="CG26" s="4" t="s">
        <v>146</v>
      </c>
      <c r="CH26" s="4" t="s">
        <v>146</v>
      </c>
      <c r="CI26" s="4" t="s">
        <v>146</v>
      </c>
      <c r="CJ26" s="4" t="s">
        <v>146</v>
      </c>
      <c r="CK26" s="4" t="s">
        <v>146</v>
      </c>
      <c r="CL26" s="495" t="s">
        <v>1218</v>
      </c>
      <c r="CM26" s="23" t="s">
        <v>145</v>
      </c>
      <c r="CN26" s="23" t="s">
        <v>145</v>
      </c>
      <c r="CO26" s="23" t="s">
        <v>145</v>
      </c>
      <c r="CP26" s="23" t="s">
        <v>145</v>
      </c>
      <c r="CQ26" s="23" t="s">
        <v>145</v>
      </c>
      <c r="CR26" s="23" t="s">
        <v>145</v>
      </c>
      <c r="CS26" s="23" t="s">
        <v>145</v>
      </c>
      <c r="CT26" s="52" t="s">
        <v>145</v>
      </c>
      <c r="CU26" s="24" t="s">
        <v>145</v>
      </c>
      <c r="CV26" s="25" t="s">
        <v>145</v>
      </c>
      <c r="CW26" s="27" t="s">
        <v>145</v>
      </c>
      <c r="CX26" s="23" t="s">
        <v>145</v>
      </c>
      <c r="CY26" s="23" t="s">
        <v>145</v>
      </c>
      <c r="CZ26" s="23" t="s">
        <v>145</v>
      </c>
      <c r="DA26" s="23" t="s">
        <v>145</v>
      </c>
      <c r="DB26" s="23" t="s">
        <v>145</v>
      </c>
      <c r="DC26" s="23" t="s">
        <v>145</v>
      </c>
      <c r="DD26" s="23" t="s">
        <v>145</v>
      </c>
      <c r="DE26" s="23" t="s">
        <v>145</v>
      </c>
      <c r="DF26" s="23" t="s">
        <v>145</v>
      </c>
      <c r="DG26" s="52" t="s">
        <v>145</v>
      </c>
      <c r="DH26" s="52" t="s">
        <v>145</v>
      </c>
      <c r="DI26" s="25" t="s">
        <v>145</v>
      </c>
      <c r="DJ26" s="23" t="s">
        <v>145</v>
      </c>
      <c r="DK26" s="23" t="s">
        <v>145</v>
      </c>
      <c r="DL26" s="23" t="s">
        <v>145</v>
      </c>
      <c r="DM26" s="23" t="s">
        <v>145</v>
      </c>
      <c r="DN26" s="23" t="s">
        <v>145</v>
      </c>
      <c r="DO26" s="23" t="s">
        <v>145</v>
      </c>
      <c r="DP26" s="23" t="s">
        <v>145</v>
      </c>
      <c r="DQ26" s="52" t="s">
        <v>145</v>
      </c>
      <c r="DR26" s="24" t="s">
        <v>145</v>
      </c>
      <c r="DS26" s="25" t="s">
        <v>145</v>
      </c>
      <c r="DT26" s="23" t="s">
        <v>145</v>
      </c>
      <c r="DU26" s="23" t="s">
        <v>145</v>
      </c>
      <c r="DV26" s="23" t="s">
        <v>145</v>
      </c>
      <c r="DW26" s="52" t="s">
        <v>145</v>
      </c>
      <c r="DX26" s="24" t="s">
        <v>145</v>
      </c>
      <c r="DY26" s="3" t="s">
        <v>973</v>
      </c>
      <c r="DZ26" s="4" t="s">
        <v>145</v>
      </c>
      <c r="EA26" s="6" t="s">
        <v>145</v>
      </c>
      <c r="EB26" s="7" t="s">
        <v>935</v>
      </c>
      <c r="EC26" s="4" t="s">
        <v>145</v>
      </c>
      <c r="ED26" s="4" t="s">
        <v>149</v>
      </c>
      <c r="EE26" s="10" t="s">
        <v>974</v>
      </c>
      <c r="EF26" s="11" t="s">
        <v>975</v>
      </c>
      <c r="EG26" s="299">
        <v>252.7</v>
      </c>
      <c r="EH26" s="9" t="s">
        <v>145</v>
      </c>
      <c r="EI26" s="4" t="s">
        <v>145</v>
      </c>
      <c r="EJ26" s="300">
        <v>180000000</v>
      </c>
      <c r="EK26" s="4" t="s">
        <v>976</v>
      </c>
      <c r="EL26" s="4" t="s">
        <v>269</v>
      </c>
      <c r="EM26" s="4" t="s">
        <v>145</v>
      </c>
      <c r="EN26" s="4" t="s">
        <v>145</v>
      </c>
      <c r="EO26" s="4" t="s">
        <v>145</v>
      </c>
      <c r="EP26" s="4" t="s">
        <v>145</v>
      </c>
      <c r="EQ26" s="4" t="s">
        <v>145</v>
      </c>
      <c r="ER26" s="4" t="s">
        <v>145</v>
      </c>
      <c r="ES26" s="4" t="s">
        <v>145</v>
      </c>
      <c r="ET26" s="4" t="s">
        <v>145</v>
      </c>
      <c r="EU26" s="4" t="s">
        <v>145</v>
      </c>
      <c r="EV26" s="4" t="s">
        <v>145</v>
      </c>
      <c r="EW26" s="5" t="s">
        <v>145</v>
      </c>
      <c r="EX26" s="14" t="str">
        <f>IF($J26=$EZ$25,9,IF($J26=$EZ$26,10,IF($J26=$EZ$27,11,IFERROR(HLOOKUP([1]Resumo!$D$3,[1]Resumo!$D$3:$D$49,(ROW(26:26)-7)*3+2,FALSE),""))))</f>
        <v/>
      </c>
      <c r="EY26" s="14"/>
      <c r="EZ26" s="302"/>
      <c r="FA26" s="460"/>
      <c r="FB26" s="424"/>
      <c r="FC26" s="14"/>
      <c r="FD26" s="14"/>
      <c r="FE26" s="14"/>
      <c r="FF26" s="314"/>
      <c r="FG26" s="314"/>
      <c r="FH26" s="314"/>
      <c r="FI26" s="314"/>
      <c r="FJ26" s="314"/>
      <c r="FK26" s="314"/>
      <c r="FL26" s="314"/>
      <c r="FM26" s="314"/>
      <c r="FN26" s="314"/>
      <c r="FO26" s="314"/>
      <c r="FP26" s="314"/>
    </row>
    <row r="27" spans="1:172" ht="24" customHeight="1">
      <c r="A27" s="533">
        <v>13</v>
      </c>
      <c r="B27" s="534" t="s">
        <v>1006</v>
      </c>
      <c r="C27" s="534" t="s">
        <v>969</v>
      </c>
      <c r="D27" s="535" t="s">
        <v>145</v>
      </c>
      <c r="E27" s="535" t="s">
        <v>1007</v>
      </c>
      <c r="F27" s="535" t="s">
        <v>970</v>
      </c>
      <c r="G27" s="536" t="s">
        <v>178</v>
      </c>
      <c r="H27" s="537" t="s">
        <v>923</v>
      </c>
      <c r="I27" s="538" t="s">
        <v>923</v>
      </c>
      <c r="J27" s="533" t="s">
        <v>1008</v>
      </c>
      <c r="K27" s="536" t="s">
        <v>909</v>
      </c>
      <c r="L27" s="25" t="s">
        <v>901</v>
      </c>
      <c r="M27" s="535" t="s">
        <v>145</v>
      </c>
      <c r="N27" s="535" t="s">
        <v>145</v>
      </c>
      <c r="O27" s="539" t="s">
        <v>145</v>
      </c>
      <c r="P27" s="534" t="s">
        <v>145</v>
      </c>
      <c r="Q27" s="534" t="s">
        <v>145</v>
      </c>
      <c r="R27" s="535"/>
      <c r="S27" s="534" t="s">
        <v>145</v>
      </c>
      <c r="T27" s="534" t="s">
        <v>145</v>
      </c>
      <c r="U27" s="534" t="s">
        <v>145</v>
      </c>
      <c r="V27" s="534" t="s">
        <v>145</v>
      </c>
      <c r="W27" s="540" t="s">
        <v>145</v>
      </c>
      <c r="X27" s="541" t="s">
        <v>145</v>
      </c>
      <c r="Y27" s="537" t="s">
        <v>145</v>
      </c>
      <c r="Z27" s="535" t="s">
        <v>145</v>
      </c>
      <c r="AA27" s="535" t="s">
        <v>145</v>
      </c>
      <c r="AB27" s="535" t="s">
        <v>145</v>
      </c>
      <c r="AC27" s="535" t="s">
        <v>145</v>
      </c>
      <c r="AD27" s="535" t="s">
        <v>145</v>
      </c>
      <c r="AE27" s="535" t="s">
        <v>145</v>
      </c>
      <c r="AF27" s="535" t="s">
        <v>145</v>
      </c>
      <c r="AG27" s="535" t="s">
        <v>145</v>
      </c>
      <c r="AH27" s="535" t="s">
        <v>145</v>
      </c>
      <c r="AI27" s="535" t="s">
        <v>145</v>
      </c>
      <c r="AJ27" s="535" t="s">
        <v>147</v>
      </c>
      <c r="AK27" s="542">
        <v>42963</v>
      </c>
      <c r="AL27" s="542">
        <v>42993</v>
      </c>
      <c r="AM27" s="542" t="s">
        <v>145</v>
      </c>
      <c r="AN27" s="535" t="s">
        <v>145</v>
      </c>
      <c r="AO27" s="535" t="s">
        <v>145</v>
      </c>
      <c r="AP27" s="535" t="s">
        <v>145</v>
      </c>
      <c r="AQ27" s="538" t="s">
        <v>145</v>
      </c>
      <c r="AR27" s="543" t="s">
        <v>145</v>
      </c>
      <c r="AS27" s="533" t="s">
        <v>145</v>
      </c>
      <c r="AT27" s="537" t="s">
        <v>145</v>
      </c>
      <c r="AU27" s="535" t="s">
        <v>145</v>
      </c>
      <c r="AV27" s="535" t="s">
        <v>145</v>
      </c>
      <c r="AW27" s="535" t="s">
        <v>145</v>
      </c>
      <c r="AX27" s="535" t="s">
        <v>145</v>
      </c>
      <c r="AY27" s="535" t="s">
        <v>145</v>
      </c>
      <c r="AZ27" s="535" t="s">
        <v>145</v>
      </c>
      <c r="BA27" s="535" t="s">
        <v>145</v>
      </c>
      <c r="BB27" s="535" t="s">
        <v>145</v>
      </c>
      <c r="BC27" s="535" t="s">
        <v>145</v>
      </c>
      <c r="BD27" s="535" t="s">
        <v>145</v>
      </c>
      <c r="BE27" s="536" t="s">
        <v>145</v>
      </c>
      <c r="BF27" s="533"/>
      <c r="BG27" s="537" t="s">
        <v>145</v>
      </c>
      <c r="BH27" s="535" t="s">
        <v>145</v>
      </c>
      <c r="BI27" s="535" t="s">
        <v>145</v>
      </c>
      <c r="BJ27" s="535" t="s">
        <v>145</v>
      </c>
      <c r="BK27" s="535" t="s">
        <v>145</v>
      </c>
      <c r="BL27" s="535" t="s">
        <v>145</v>
      </c>
      <c r="BM27" s="535" t="s">
        <v>145</v>
      </c>
      <c r="BN27" s="535" t="s">
        <v>145</v>
      </c>
      <c r="BO27" s="535" t="s">
        <v>145</v>
      </c>
      <c r="BP27" s="538" t="s">
        <v>145</v>
      </c>
      <c r="BQ27" s="536"/>
      <c r="BR27" s="544"/>
      <c r="BS27" s="535" t="s">
        <v>145</v>
      </c>
      <c r="BT27" s="535" t="s">
        <v>145</v>
      </c>
      <c r="BU27" s="535" t="s">
        <v>145</v>
      </c>
      <c r="BV27" s="535" t="s">
        <v>145</v>
      </c>
      <c r="BW27" s="535" t="s">
        <v>145</v>
      </c>
      <c r="BX27" s="535" t="s">
        <v>145</v>
      </c>
      <c r="BY27" s="535" t="s">
        <v>145</v>
      </c>
      <c r="BZ27" s="535" t="s">
        <v>145</v>
      </c>
      <c r="CA27" s="535" t="s">
        <v>145</v>
      </c>
      <c r="CB27" s="535" t="s">
        <v>145</v>
      </c>
      <c r="CC27" s="542" t="s">
        <v>145</v>
      </c>
      <c r="CD27" s="542" t="s">
        <v>145</v>
      </c>
      <c r="CE27" s="542" t="s">
        <v>145</v>
      </c>
      <c r="CF27" s="542" t="s">
        <v>145</v>
      </c>
      <c r="CG27" s="542" t="s">
        <v>145</v>
      </c>
      <c r="CH27" s="542" t="s">
        <v>145</v>
      </c>
      <c r="CI27" s="542" t="s">
        <v>145</v>
      </c>
      <c r="CJ27" s="542" t="s">
        <v>145</v>
      </c>
      <c r="CK27" s="542" t="s">
        <v>145</v>
      </c>
      <c r="CL27" s="542" t="s">
        <v>145</v>
      </c>
      <c r="CM27" s="542" t="s">
        <v>145</v>
      </c>
      <c r="CN27" s="542" t="s">
        <v>145</v>
      </c>
      <c r="CO27" s="542" t="s">
        <v>145</v>
      </c>
      <c r="CP27" s="542" t="s">
        <v>145</v>
      </c>
      <c r="CQ27" s="542" t="s">
        <v>145</v>
      </c>
      <c r="CR27" s="542" t="s">
        <v>145</v>
      </c>
      <c r="CS27" s="542" t="s">
        <v>145</v>
      </c>
      <c r="CT27" s="545" t="s">
        <v>145</v>
      </c>
      <c r="CU27" s="543" t="s">
        <v>145</v>
      </c>
      <c r="CV27" s="546" t="s">
        <v>145</v>
      </c>
      <c r="CW27" s="547" t="s">
        <v>145</v>
      </c>
      <c r="CX27" s="542" t="s">
        <v>145</v>
      </c>
      <c r="CY27" s="542" t="s">
        <v>145</v>
      </c>
      <c r="CZ27" s="542" t="s">
        <v>145</v>
      </c>
      <c r="DA27" s="542" t="s">
        <v>145</v>
      </c>
      <c r="DB27" s="542" t="s">
        <v>145</v>
      </c>
      <c r="DC27" s="542" t="s">
        <v>145</v>
      </c>
      <c r="DD27" s="542" t="s">
        <v>145</v>
      </c>
      <c r="DE27" s="542" t="s">
        <v>145</v>
      </c>
      <c r="DF27" s="542" t="s">
        <v>145</v>
      </c>
      <c r="DG27" s="545" t="s">
        <v>145</v>
      </c>
      <c r="DH27" s="545" t="s">
        <v>145</v>
      </c>
      <c r="DI27" s="546" t="s">
        <v>145</v>
      </c>
      <c r="DJ27" s="542" t="s">
        <v>145</v>
      </c>
      <c r="DK27" s="542" t="s">
        <v>145</v>
      </c>
      <c r="DL27" s="542" t="s">
        <v>145</v>
      </c>
      <c r="DM27" s="542" t="s">
        <v>145</v>
      </c>
      <c r="DN27" s="542" t="s">
        <v>145</v>
      </c>
      <c r="DO27" s="542" t="s">
        <v>145</v>
      </c>
      <c r="DP27" s="542" t="s">
        <v>145</v>
      </c>
      <c r="DQ27" s="545" t="s">
        <v>145</v>
      </c>
      <c r="DR27" s="543" t="s">
        <v>145</v>
      </c>
      <c r="DS27" s="546" t="s">
        <v>145</v>
      </c>
      <c r="DT27" s="542" t="s">
        <v>145</v>
      </c>
      <c r="DU27" s="542" t="s">
        <v>145</v>
      </c>
      <c r="DV27" s="542" t="s">
        <v>145</v>
      </c>
      <c r="DW27" s="545" t="s">
        <v>145</v>
      </c>
      <c r="DX27" s="543" t="s">
        <v>145</v>
      </c>
      <c r="DY27" s="435" t="s">
        <v>973</v>
      </c>
      <c r="DZ27" s="436" t="s">
        <v>145</v>
      </c>
      <c r="EA27" s="438" t="s">
        <v>145</v>
      </c>
      <c r="EB27" s="439" t="s">
        <v>935</v>
      </c>
      <c r="EC27" s="436" t="s">
        <v>145</v>
      </c>
      <c r="ED27" s="436" t="s">
        <v>149</v>
      </c>
      <c r="EE27" s="440" t="s">
        <v>145</v>
      </c>
      <c r="EF27" s="437" t="s">
        <v>145</v>
      </c>
      <c r="EG27" s="436" t="s">
        <v>145</v>
      </c>
      <c r="EH27" s="436" t="s">
        <v>145</v>
      </c>
      <c r="EI27" s="436" t="s">
        <v>145</v>
      </c>
      <c r="EJ27" s="441" t="s">
        <v>145</v>
      </c>
      <c r="EK27" s="436" t="s">
        <v>145</v>
      </c>
      <c r="EL27" s="436" t="s">
        <v>145</v>
      </c>
      <c r="EM27" s="436" t="s">
        <v>145</v>
      </c>
      <c r="EN27" s="436" t="s">
        <v>145</v>
      </c>
      <c r="EO27" s="436" t="s">
        <v>145</v>
      </c>
      <c r="EP27" s="436" t="s">
        <v>145</v>
      </c>
      <c r="EQ27" s="436" t="s">
        <v>145</v>
      </c>
      <c r="ER27" s="436" t="s">
        <v>145</v>
      </c>
      <c r="ES27" s="436" t="s">
        <v>145</v>
      </c>
      <c r="ET27" s="436" t="s">
        <v>145</v>
      </c>
      <c r="EU27" s="436" t="s">
        <v>145</v>
      </c>
      <c r="EV27" s="436" t="s">
        <v>145</v>
      </c>
      <c r="EW27" s="437" t="s">
        <v>145</v>
      </c>
      <c r="EX27" s="442" t="str">
        <f>IF($J27=$EZ$25,9,IF($J27=$EZ$26,10,IF($J27=$EZ$27,11,IFERROR(HLOOKUP([1]Resumo!$D$3,[1]Resumo!$D$3:$D$49,(ROW(27:27)-7)*3+2,FALSE),""))))</f>
        <v/>
      </c>
      <c r="EY27" s="301"/>
      <c r="EZ27" s="302" t="s">
        <v>939</v>
      </c>
      <c r="FA27" s="433"/>
      <c r="FB27" s="424"/>
      <c r="FC27" s="314"/>
      <c r="FD27" s="314"/>
      <c r="FE27" s="314"/>
    </row>
    <row r="28" spans="1:172" ht="60">
      <c r="A28" s="533">
        <v>14</v>
      </c>
      <c r="B28" s="534" t="s">
        <v>1009</v>
      </c>
      <c r="C28" s="534" t="s">
        <v>919</v>
      </c>
      <c r="D28" s="535" t="s">
        <v>145</v>
      </c>
      <c r="E28" s="534" t="s">
        <v>1010</v>
      </c>
      <c r="F28" s="535" t="s">
        <v>145</v>
      </c>
      <c r="G28" s="536" t="s">
        <v>178</v>
      </c>
      <c r="H28" s="537" t="s">
        <v>1011</v>
      </c>
      <c r="I28" s="538" t="s">
        <v>978</v>
      </c>
      <c r="J28" s="533" t="s">
        <v>1008</v>
      </c>
      <c r="K28" s="536" t="s">
        <v>909</v>
      </c>
      <c r="L28" s="541" t="s">
        <v>145</v>
      </c>
      <c r="M28" s="534" t="s">
        <v>145</v>
      </c>
      <c r="N28" s="534" t="s">
        <v>145</v>
      </c>
      <c r="O28" s="539" t="s">
        <v>145</v>
      </c>
      <c r="P28" s="534" t="s">
        <v>145</v>
      </c>
      <c r="Q28" s="534" t="s">
        <v>145</v>
      </c>
      <c r="R28" s="534" t="s">
        <v>145</v>
      </c>
      <c r="S28" s="534" t="s">
        <v>145</v>
      </c>
      <c r="T28" s="534" t="s">
        <v>145</v>
      </c>
      <c r="U28" s="534" t="s">
        <v>145</v>
      </c>
      <c r="V28" s="534" t="s">
        <v>145</v>
      </c>
      <c r="W28" s="540" t="s">
        <v>145</v>
      </c>
      <c r="X28" s="541" t="s">
        <v>145</v>
      </c>
      <c r="Y28" s="537" t="s">
        <v>145</v>
      </c>
      <c r="Z28" s="535" t="s">
        <v>145</v>
      </c>
      <c r="AA28" s="535" t="s">
        <v>145</v>
      </c>
      <c r="AB28" s="535" t="s">
        <v>145</v>
      </c>
      <c r="AC28" s="535" t="s">
        <v>145</v>
      </c>
      <c r="AD28" s="535" t="s">
        <v>145</v>
      </c>
      <c r="AE28" s="535" t="s">
        <v>145</v>
      </c>
      <c r="AF28" s="535" t="s">
        <v>145</v>
      </c>
      <c r="AG28" s="535" t="s">
        <v>145</v>
      </c>
      <c r="AH28" s="535" t="s">
        <v>145</v>
      </c>
      <c r="AI28" s="535" t="s">
        <v>145</v>
      </c>
      <c r="AJ28" s="535" t="s">
        <v>145</v>
      </c>
      <c r="AK28" s="535" t="s">
        <v>145</v>
      </c>
      <c r="AL28" s="535" t="s">
        <v>145</v>
      </c>
      <c r="AM28" s="535" t="s">
        <v>145</v>
      </c>
      <c r="AN28" s="535" t="s">
        <v>145</v>
      </c>
      <c r="AO28" s="535" t="s">
        <v>145</v>
      </c>
      <c r="AP28" s="535" t="s">
        <v>145</v>
      </c>
      <c r="AQ28" s="538" t="s">
        <v>145</v>
      </c>
      <c r="AR28" s="543" t="s">
        <v>145</v>
      </c>
      <c r="AS28" s="533" t="s">
        <v>145</v>
      </c>
      <c r="AT28" s="537" t="s">
        <v>145</v>
      </c>
      <c r="AU28" s="535" t="s">
        <v>145</v>
      </c>
      <c r="AV28" s="535" t="s">
        <v>145</v>
      </c>
      <c r="AW28" s="535" t="s">
        <v>145</v>
      </c>
      <c r="AX28" s="535" t="s">
        <v>145</v>
      </c>
      <c r="AY28" s="535" t="s">
        <v>145</v>
      </c>
      <c r="AZ28" s="535" t="s">
        <v>145</v>
      </c>
      <c r="BA28" s="535" t="s">
        <v>145</v>
      </c>
      <c r="BB28" s="535" t="s">
        <v>145</v>
      </c>
      <c r="BC28" s="535" t="s">
        <v>145</v>
      </c>
      <c r="BD28" s="535" t="s">
        <v>145</v>
      </c>
      <c r="BE28" s="536" t="s">
        <v>145</v>
      </c>
      <c r="BF28" s="533"/>
      <c r="BG28" s="537" t="s">
        <v>145</v>
      </c>
      <c r="BH28" s="535" t="s">
        <v>145</v>
      </c>
      <c r="BI28" s="535" t="s">
        <v>145</v>
      </c>
      <c r="BJ28" s="535" t="s">
        <v>145</v>
      </c>
      <c r="BK28" s="535" t="s">
        <v>145</v>
      </c>
      <c r="BL28" s="535" t="s">
        <v>145</v>
      </c>
      <c r="BM28" s="535" t="s">
        <v>145</v>
      </c>
      <c r="BN28" s="535" t="s">
        <v>145</v>
      </c>
      <c r="BO28" s="535" t="s">
        <v>145</v>
      </c>
      <c r="BP28" s="538" t="s">
        <v>145</v>
      </c>
      <c r="BQ28" s="536"/>
      <c r="BR28" s="544"/>
      <c r="BS28" s="535" t="s">
        <v>145</v>
      </c>
      <c r="BT28" s="535" t="s">
        <v>145</v>
      </c>
      <c r="BU28" s="535" t="s">
        <v>145</v>
      </c>
      <c r="BV28" s="535" t="s">
        <v>145</v>
      </c>
      <c r="BW28" s="535" t="s">
        <v>145</v>
      </c>
      <c r="BX28" s="535" t="s">
        <v>145</v>
      </c>
      <c r="BY28" s="535" t="s">
        <v>145</v>
      </c>
      <c r="BZ28" s="535" t="s">
        <v>145</v>
      </c>
      <c r="CA28" s="535" t="s">
        <v>145</v>
      </c>
      <c r="CB28" s="535" t="s">
        <v>145</v>
      </c>
      <c r="CC28" s="535" t="s">
        <v>145</v>
      </c>
      <c r="CD28" s="535" t="s">
        <v>145</v>
      </c>
      <c r="CE28" s="535" t="s">
        <v>145</v>
      </c>
      <c r="CF28" s="535" t="s">
        <v>145</v>
      </c>
      <c r="CG28" s="535" t="s">
        <v>145</v>
      </c>
      <c r="CH28" s="535" t="s">
        <v>145</v>
      </c>
      <c r="CI28" s="535" t="s">
        <v>145</v>
      </c>
      <c r="CJ28" s="535" t="s">
        <v>145</v>
      </c>
      <c r="CK28" s="535" t="s">
        <v>145</v>
      </c>
      <c r="CL28" s="535" t="s">
        <v>145</v>
      </c>
      <c r="CM28" s="535" t="s">
        <v>145</v>
      </c>
      <c r="CN28" s="535" t="s">
        <v>145</v>
      </c>
      <c r="CO28" s="535" t="s">
        <v>145</v>
      </c>
      <c r="CP28" s="535" t="s">
        <v>145</v>
      </c>
      <c r="CQ28" s="535" t="s">
        <v>145</v>
      </c>
      <c r="CR28" s="535" t="s">
        <v>145</v>
      </c>
      <c r="CS28" s="535" t="s">
        <v>145</v>
      </c>
      <c r="CT28" s="538" t="s">
        <v>145</v>
      </c>
      <c r="CU28" s="536" t="s">
        <v>145</v>
      </c>
      <c r="CV28" s="533" t="s">
        <v>145</v>
      </c>
      <c r="CW28" s="537" t="s">
        <v>145</v>
      </c>
      <c r="CX28" s="535" t="s">
        <v>145</v>
      </c>
      <c r="CY28" s="535" t="s">
        <v>145</v>
      </c>
      <c r="CZ28" s="535" t="s">
        <v>145</v>
      </c>
      <c r="DA28" s="535" t="s">
        <v>145</v>
      </c>
      <c r="DB28" s="535" t="s">
        <v>145</v>
      </c>
      <c r="DC28" s="535" t="s">
        <v>145</v>
      </c>
      <c r="DD28" s="535" t="s">
        <v>145</v>
      </c>
      <c r="DE28" s="535" t="s">
        <v>145</v>
      </c>
      <c r="DF28" s="535" t="s">
        <v>145</v>
      </c>
      <c r="DG28" s="538" t="s">
        <v>145</v>
      </c>
      <c r="DH28" s="538" t="s">
        <v>145</v>
      </c>
      <c r="DI28" s="533" t="s">
        <v>145</v>
      </c>
      <c r="DJ28" s="535" t="s">
        <v>145</v>
      </c>
      <c r="DK28" s="535" t="s">
        <v>145</v>
      </c>
      <c r="DL28" s="535" t="s">
        <v>145</v>
      </c>
      <c r="DM28" s="535" t="s">
        <v>145</v>
      </c>
      <c r="DN28" s="535" t="s">
        <v>145</v>
      </c>
      <c r="DO28" s="535" t="s">
        <v>145</v>
      </c>
      <c r="DP28" s="535" t="s">
        <v>145</v>
      </c>
      <c r="DQ28" s="538" t="s">
        <v>145</v>
      </c>
      <c r="DR28" s="536" t="s">
        <v>145</v>
      </c>
      <c r="DS28" s="533" t="s">
        <v>145</v>
      </c>
      <c r="DT28" s="535" t="s">
        <v>145</v>
      </c>
      <c r="DU28" s="535" t="s">
        <v>145</v>
      </c>
      <c r="DV28" s="535" t="s">
        <v>145</v>
      </c>
      <c r="DW28" s="538" t="s">
        <v>145</v>
      </c>
      <c r="DX28" s="536" t="s">
        <v>145</v>
      </c>
      <c r="DY28" s="317" t="s">
        <v>145</v>
      </c>
      <c r="DZ28" s="318" t="s">
        <v>145</v>
      </c>
      <c r="EA28" s="320" t="s">
        <v>145</v>
      </c>
      <c r="EB28" s="321" t="s">
        <v>919</v>
      </c>
      <c r="EC28" s="318" t="s">
        <v>145</v>
      </c>
      <c r="ED28" s="318" t="s">
        <v>145</v>
      </c>
      <c r="EE28" s="4" t="s">
        <v>145</v>
      </c>
      <c r="EF28" s="319" t="s">
        <v>145</v>
      </c>
      <c r="EG28" s="323"/>
      <c r="EH28" s="318" t="s">
        <v>145</v>
      </c>
      <c r="EI28" s="318" t="s">
        <v>145</v>
      </c>
      <c r="EJ28" s="322" t="s">
        <v>145</v>
      </c>
      <c r="EK28" s="318" t="s">
        <v>145</v>
      </c>
      <c r="EL28" s="318" t="s">
        <v>145</v>
      </c>
      <c r="EM28" s="318" t="s">
        <v>145</v>
      </c>
      <c r="EN28" s="318" t="s">
        <v>145</v>
      </c>
      <c r="EO28" s="318" t="s">
        <v>145</v>
      </c>
      <c r="EP28" s="318" t="s">
        <v>145</v>
      </c>
      <c r="EQ28" s="318" t="s">
        <v>145</v>
      </c>
      <c r="ER28" s="318" t="s">
        <v>145</v>
      </c>
      <c r="ES28" s="318" t="s">
        <v>145</v>
      </c>
      <c r="ET28" s="318" t="s">
        <v>145</v>
      </c>
      <c r="EU28" s="318" t="s">
        <v>145</v>
      </c>
      <c r="EV28" s="318" t="s">
        <v>145</v>
      </c>
      <c r="EW28" s="319" t="s">
        <v>145</v>
      </c>
      <c r="EX28" s="14" t="str">
        <f>IF($J28=$EZ$25,9,IF($J28=$EZ$26,10,IF($J28=$EZ$27,11,IFERROR(HLOOKUP([1]Resumo!$D$3,[1]Resumo!$D$3:$D$49,(ROW(28:28)-7)*3+2,FALSE),""))))</f>
        <v/>
      </c>
      <c r="EY28" s="301"/>
      <c r="EZ28" s="302" t="s">
        <v>902</v>
      </c>
      <c r="FA28" s="433"/>
      <c r="FB28" s="424"/>
      <c r="FC28" s="314"/>
      <c r="FD28" s="314"/>
      <c r="FE28" s="314"/>
    </row>
    <row r="29" spans="1:172" ht="36.75" thickBot="1">
      <c r="A29" s="335">
        <v>15</v>
      </c>
      <c r="B29" s="329" t="s">
        <v>1012</v>
      </c>
      <c r="C29" s="329" t="s">
        <v>977</v>
      </c>
      <c r="D29" s="333" t="s">
        <v>145</v>
      </c>
      <c r="E29" s="333" t="s">
        <v>1007</v>
      </c>
      <c r="F29" s="333" t="s">
        <v>970</v>
      </c>
      <c r="G29" s="536" t="s">
        <v>178</v>
      </c>
      <c r="H29" s="548" t="s">
        <v>1013</v>
      </c>
      <c r="I29" s="334" t="s">
        <v>144</v>
      </c>
      <c r="J29" s="335" t="s">
        <v>1008</v>
      </c>
      <c r="K29" s="336" t="s">
        <v>909</v>
      </c>
      <c r="L29" s="331" t="s">
        <v>145</v>
      </c>
      <c r="M29" s="329" t="s">
        <v>145</v>
      </c>
      <c r="N29" s="329" t="s">
        <v>145</v>
      </c>
      <c r="O29" s="549" t="s">
        <v>145</v>
      </c>
      <c r="P29" s="329" t="s">
        <v>145</v>
      </c>
      <c r="Q29" s="329" t="s">
        <v>145</v>
      </c>
      <c r="R29" s="329" t="s">
        <v>145</v>
      </c>
      <c r="S29" s="329" t="s">
        <v>145</v>
      </c>
      <c r="T29" s="329" t="s">
        <v>145</v>
      </c>
      <c r="U29" s="329" t="s">
        <v>145</v>
      </c>
      <c r="V29" s="329" t="s">
        <v>145</v>
      </c>
      <c r="W29" s="330" t="s">
        <v>145</v>
      </c>
      <c r="X29" s="331" t="s">
        <v>145</v>
      </c>
      <c r="Y29" s="332" t="s">
        <v>145</v>
      </c>
      <c r="Z29" s="333" t="s">
        <v>145</v>
      </c>
      <c r="AA29" s="333" t="s">
        <v>145</v>
      </c>
      <c r="AB29" s="333" t="s">
        <v>145</v>
      </c>
      <c r="AC29" s="333" t="s">
        <v>145</v>
      </c>
      <c r="AD29" s="333" t="s">
        <v>145</v>
      </c>
      <c r="AE29" s="333" t="s">
        <v>145</v>
      </c>
      <c r="AF29" s="333" t="s">
        <v>145</v>
      </c>
      <c r="AG29" s="333" t="s">
        <v>145</v>
      </c>
      <c r="AH29" s="333" t="s">
        <v>145</v>
      </c>
      <c r="AI29" s="333" t="s">
        <v>145</v>
      </c>
      <c r="AJ29" s="333" t="s">
        <v>145</v>
      </c>
      <c r="AK29" s="333" t="s">
        <v>145</v>
      </c>
      <c r="AL29" s="333" t="s">
        <v>145</v>
      </c>
      <c r="AM29" s="333" t="s">
        <v>145</v>
      </c>
      <c r="AN29" s="333" t="s">
        <v>145</v>
      </c>
      <c r="AO29" s="333" t="s">
        <v>145</v>
      </c>
      <c r="AP29" s="333" t="s">
        <v>145</v>
      </c>
      <c r="AQ29" s="334" t="s">
        <v>145</v>
      </c>
      <c r="AR29" s="550" t="s">
        <v>145</v>
      </c>
      <c r="AS29" s="335" t="s">
        <v>145</v>
      </c>
      <c r="AT29" s="332" t="s">
        <v>145</v>
      </c>
      <c r="AU29" s="333" t="s">
        <v>145</v>
      </c>
      <c r="AV29" s="333" t="s">
        <v>145</v>
      </c>
      <c r="AW29" s="333" t="s">
        <v>145</v>
      </c>
      <c r="AX29" s="333" t="s">
        <v>145</v>
      </c>
      <c r="AY29" s="333" t="s">
        <v>145</v>
      </c>
      <c r="AZ29" s="333" t="s">
        <v>145</v>
      </c>
      <c r="BA29" s="333" t="s">
        <v>145</v>
      </c>
      <c r="BB29" s="333" t="s">
        <v>145</v>
      </c>
      <c r="BC29" s="333" t="s">
        <v>145</v>
      </c>
      <c r="BD29" s="333" t="s">
        <v>145</v>
      </c>
      <c r="BE29" s="336" t="s">
        <v>145</v>
      </c>
      <c r="BF29" s="335"/>
      <c r="BG29" s="332" t="s">
        <v>145</v>
      </c>
      <c r="BH29" s="333" t="s">
        <v>145</v>
      </c>
      <c r="BI29" s="333" t="s">
        <v>145</v>
      </c>
      <c r="BJ29" s="333" t="s">
        <v>145</v>
      </c>
      <c r="BK29" s="333" t="s">
        <v>145</v>
      </c>
      <c r="BL29" s="333" t="s">
        <v>145</v>
      </c>
      <c r="BM29" s="333" t="s">
        <v>145</v>
      </c>
      <c r="BN29" s="333" t="s">
        <v>145</v>
      </c>
      <c r="BO29" s="333" t="s">
        <v>145</v>
      </c>
      <c r="BP29" s="334" t="s">
        <v>145</v>
      </c>
      <c r="BQ29" s="336"/>
      <c r="BR29" s="406"/>
      <c r="BS29" s="333" t="s">
        <v>145</v>
      </c>
      <c r="BT29" s="333" t="s">
        <v>145</v>
      </c>
      <c r="BU29" s="333" t="s">
        <v>145</v>
      </c>
      <c r="BV29" s="333" t="s">
        <v>145</v>
      </c>
      <c r="BW29" s="333" t="s">
        <v>145</v>
      </c>
      <c r="BX29" s="333" t="s">
        <v>145</v>
      </c>
      <c r="BY29" s="333" t="s">
        <v>145</v>
      </c>
      <c r="BZ29" s="333" t="s">
        <v>145</v>
      </c>
      <c r="CA29" s="333" t="s">
        <v>145</v>
      </c>
      <c r="CB29" s="333" t="s">
        <v>145</v>
      </c>
      <c r="CC29" s="333" t="s">
        <v>145</v>
      </c>
      <c r="CD29" s="333" t="s">
        <v>145</v>
      </c>
      <c r="CE29" s="333" t="s">
        <v>145</v>
      </c>
      <c r="CF29" s="333" t="s">
        <v>145</v>
      </c>
      <c r="CG29" s="333" t="s">
        <v>145</v>
      </c>
      <c r="CH29" s="333" t="s">
        <v>145</v>
      </c>
      <c r="CI29" s="333" t="s">
        <v>145</v>
      </c>
      <c r="CJ29" s="333" t="s">
        <v>145</v>
      </c>
      <c r="CK29" s="333" t="s">
        <v>145</v>
      </c>
      <c r="CL29" s="333" t="s">
        <v>145</v>
      </c>
      <c r="CM29" s="333" t="s">
        <v>145</v>
      </c>
      <c r="CN29" s="333" t="s">
        <v>145</v>
      </c>
      <c r="CO29" s="333" t="s">
        <v>145</v>
      </c>
      <c r="CP29" s="333" t="s">
        <v>145</v>
      </c>
      <c r="CQ29" s="333" t="s">
        <v>145</v>
      </c>
      <c r="CR29" s="333" t="s">
        <v>145</v>
      </c>
      <c r="CS29" s="333" t="s">
        <v>145</v>
      </c>
      <c r="CT29" s="334" t="s">
        <v>145</v>
      </c>
      <c r="CU29" s="336" t="s">
        <v>145</v>
      </c>
      <c r="CV29" s="335" t="s">
        <v>145</v>
      </c>
      <c r="CW29" s="332" t="s">
        <v>145</v>
      </c>
      <c r="CX29" s="333" t="s">
        <v>145</v>
      </c>
      <c r="CY29" s="333" t="s">
        <v>145</v>
      </c>
      <c r="CZ29" s="333" t="s">
        <v>145</v>
      </c>
      <c r="DA29" s="333" t="s">
        <v>145</v>
      </c>
      <c r="DB29" s="333" t="s">
        <v>145</v>
      </c>
      <c r="DC29" s="333" t="s">
        <v>145</v>
      </c>
      <c r="DD29" s="333" t="s">
        <v>145</v>
      </c>
      <c r="DE29" s="333" t="s">
        <v>145</v>
      </c>
      <c r="DF29" s="333" t="s">
        <v>145</v>
      </c>
      <c r="DG29" s="334" t="s">
        <v>145</v>
      </c>
      <c r="DH29" s="334" t="s">
        <v>145</v>
      </c>
      <c r="DI29" s="335" t="s">
        <v>145</v>
      </c>
      <c r="DJ29" s="333" t="s">
        <v>145</v>
      </c>
      <c r="DK29" s="333" t="s">
        <v>145</v>
      </c>
      <c r="DL29" s="333" t="s">
        <v>145</v>
      </c>
      <c r="DM29" s="333" t="s">
        <v>145</v>
      </c>
      <c r="DN29" s="333" t="s">
        <v>145</v>
      </c>
      <c r="DO29" s="333" t="s">
        <v>145</v>
      </c>
      <c r="DP29" s="333" t="s">
        <v>145</v>
      </c>
      <c r="DQ29" s="334" t="s">
        <v>145</v>
      </c>
      <c r="DR29" s="336" t="s">
        <v>145</v>
      </c>
      <c r="DS29" s="335" t="s">
        <v>145</v>
      </c>
      <c r="DT29" s="333" t="s">
        <v>145</v>
      </c>
      <c r="DU29" s="333" t="s">
        <v>145</v>
      </c>
      <c r="DV29" s="333" t="s">
        <v>145</v>
      </c>
      <c r="DW29" s="334" t="s">
        <v>145</v>
      </c>
      <c r="DX29" s="336" t="s">
        <v>145</v>
      </c>
      <c r="DY29" s="324" t="s">
        <v>145</v>
      </c>
      <c r="DZ29" s="325" t="s">
        <v>145</v>
      </c>
      <c r="EA29" s="326" t="s">
        <v>145</v>
      </c>
      <c r="EB29" s="328" t="s">
        <v>1014</v>
      </c>
      <c r="EC29" s="325" t="s">
        <v>145</v>
      </c>
      <c r="ED29" s="325" t="s">
        <v>149</v>
      </c>
      <c r="EE29" s="325" t="s">
        <v>145</v>
      </c>
      <c r="EF29" s="327" t="s">
        <v>145</v>
      </c>
      <c r="EG29" s="337" t="s">
        <v>145</v>
      </c>
      <c r="EH29" s="325" t="s">
        <v>145</v>
      </c>
      <c r="EI29" s="325" t="s">
        <v>145</v>
      </c>
      <c r="EJ29" s="338" t="s">
        <v>145</v>
      </c>
      <c r="EK29" s="325" t="s">
        <v>145</v>
      </c>
      <c r="EL29" s="325" t="s">
        <v>145</v>
      </c>
      <c r="EM29" s="325" t="s">
        <v>145</v>
      </c>
      <c r="EN29" s="325" t="s">
        <v>145</v>
      </c>
      <c r="EO29" s="325" t="s">
        <v>145</v>
      </c>
      <c r="EP29" s="325" t="s">
        <v>145</v>
      </c>
      <c r="EQ29" s="325" t="s">
        <v>145</v>
      </c>
      <c r="ER29" s="325" t="s">
        <v>145</v>
      </c>
      <c r="ES29" s="325" t="s">
        <v>145</v>
      </c>
      <c r="ET29" s="325" t="s">
        <v>145</v>
      </c>
      <c r="EU29" s="325" t="s">
        <v>145</v>
      </c>
      <c r="EV29" s="325" t="s">
        <v>145</v>
      </c>
      <c r="EW29" s="327" t="s">
        <v>145</v>
      </c>
      <c r="EX29" s="14" t="str">
        <f>IF($J29=$EZ$25,9,IF($J29=$EZ$26,10,IF($J29=$EZ$27,11,IFERROR(HLOOKUP([1]Resumo!$D$3,[1]Resumo!$D$3:$D$49,(ROW(29:29)-7)*3+2,FALSE),""))))</f>
        <v/>
      </c>
      <c r="EY29" s="301"/>
      <c r="EZ29" s="302" t="s">
        <v>924</v>
      </c>
      <c r="FA29" s="433"/>
      <c r="FB29" s="424"/>
      <c r="FC29" s="314"/>
      <c r="FD29" s="314"/>
      <c r="FE29" s="314"/>
    </row>
    <row r="30" spans="1:172">
      <c r="DQ30" s="257"/>
      <c r="DR30" s="257"/>
      <c r="DS30" s="257"/>
      <c r="DT30" s="257"/>
      <c r="DU30" s="257"/>
      <c r="DV30" s="257"/>
      <c r="DW30" s="257"/>
      <c r="EB30" s="253"/>
      <c r="EF30" s="257"/>
      <c r="EN30" s="254"/>
      <c r="EO30" s="254"/>
      <c r="EP30" s="254"/>
      <c r="EX30" s="14">
        <f>IF($J30=$EZ$25,9,IF($J30=$EZ$26,10,IF($J30=$EZ$27,11,IFERROR(HLOOKUP([1]Resumo!$D$3,[1]Resumo!$D$3:$D$49,(ROW(30:30)-7)*3+2,FALSE),""))))</f>
        <v>9</v>
      </c>
      <c r="EY30" s="301"/>
      <c r="EZ30" s="302" t="s">
        <v>1008</v>
      </c>
      <c r="FA30" s="253"/>
    </row>
    <row r="31" spans="1:172">
      <c r="E31" s="554"/>
      <c r="DQ31" s="257"/>
      <c r="DR31" s="257"/>
      <c r="DS31" s="257"/>
      <c r="DT31" s="257"/>
      <c r="DU31" s="257"/>
      <c r="DV31" s="257"/>
      <c r="DW31" s="257"/>
      <c r="EB31" s="253"/>
      <c r="EF31" s="257"/>
      <c r="EN31" s="254"/>
      <c r="EO31" s="254"/>
      <c r="EP31" s="254"/>
      <c r="EX31" s="14">
        <f>IF($J31=$EZ$25,9,IF($J31=$EZ$26,10,IF($J31=$EZ$27,11,IFERROR(HLOOKUP([1]Resumo!$D$3,[1]Resumo!$D$3:$D$49,(ROW(31:31)-7)*3+2,FALSE),""))))</f>
        <v>9</v>
      </c>
      <c r="EY31" s="301"/>
      <c r="EZ31" s="302"/>
      <c r="FA31" s="253"/>
    </row>
    <row r="32" spans="1:172">
      <c r="EM32" s="14" t="str">
        <f>IF($J32=$EO$24,9,IF($J32=$EO$25,10,IF($J32=$EO$26,11,IFERROR(HLOOKUP([2]Resumo!$D$3,[2]Resumo!$D$3:$D$49,(ROW(32:32)-7)*3+2,FALSE),""))))</f>
        <v/>
      </c>
      <c r="EN32" s="301"/>
    </row>
    <row r="33" spans="1:159">
      <c r="EM33" s="14" t="str">
        <f>IF($J33=$EO$24,9,IF($J33=$EO$25,10,IF($J33=$EO$26,11,IFERROR(HLOOKUP([2]Resumo!$D$3,[2]Resumo!$D$3:$D$49,(ROW(33:33)-7)*3+2,FALSE),""))))</f>
        <v/>
      </c>
      <c r="EN33" s="301"/>
    </row>
    <row r="34" spans="1:159">
      <c r="EM34" s="14" t="str">
        <f>IF($J34=$EO$24,9,IF($J34=$EO$25,10,IF($J34=$EO$26,11,IFERROR(HLOOKUP([2]Resumo!$D$3,[2]Resumo!$D$3:$D$49,(ROW(34:34)-7)*3+2,FALSE),""))))</f>
        <v/>
      </c>
      <c r="EN34" s="301"/>
    </row>
    <row r="35" spans="1:159">
      <c r="EM35" s="14" t="str">
        <f>IF($J35=$EO$24,9,IF($J35=$EO$25,10,IF($J35=$EO$26,11,IFERROR(HLOOKUP([2]Resumo!$D$3,[2]Resumo!$D$3:$D$49,(ROW(35:35)-7)*3+2,FALSE),""))))</f>
        <v/>
      </c>
      <c r="EN35" s="301"/>
    </row>
    <row r="36" spans="1:159" s="253" customFormat="1">
      <c r="A36" s="254"/>
      <c r="B36" s="257"/>
      <c r="C36" s="257"/>
      <c r="D36" s="257"/>
      <c r="E36" s="257"/>
      <c r="F36" s="257"/>
      <c r="G36" s="257"/>
      <c r="H36" s="257"/>
      <c r="I36" s="257"/>
      <c r="J36" s="257"/>
      <c r="K36" s="257"/>
      <c r="L36" s="257"/>
      <c r="M36" s="257"/>
      <c r="N36" s="257"/>
      <c r="O36" s="257"/>
      <c r="P36" s="257"/>
      <c r="Q36" s="257"/>
      <c r="R36" s="257"/>
      <c r="S36" s="257"/>
      <c r="T36" s="257"/>
      <c r="U36" s="257"/>
      <c r="V36" s="257"/>
      <c r="W36" s="257"/>
      <c r="X36" s="257"/>
      <c r="Y36" s="257"/>
      <c r="Z36" s="257"/>
      <c r="AA36" s="257"/>
      <c r="AB36" s="257"/>
      <c r="AC36" s="257"/>
      <c r="AD36" s="257"/>
      <c r="AE36" s="257"/>
      <c r="AF36" s="257"/>
      <c r="AG36" s="257"/>
      <c r="AH36" s="257"/>
      <c r="AI36" s="257"/>
      <c r="AJ36" s="257"/>
      <c r="AK36" s="257"/>
      <c r="AL36" s="257"/>
      <c r="AM36" s="257"/>
      <c r="AN36" s="257"/>
      <c r="AO36" s="257"/>
      <c r="AP36" s="257"/>
      <c r="AQ36" s="257"/>
      <c r="AR36" s="257"/>
      <c r="AS36" s="257"/>
      <c r="AT36" s="257"/>
      <c r="AU36" s="257"/>
      <c r="AV36" s="257"/>
      <c r="AW36" s="257"/>
      <c r="AX36" s="257"/>
      <c r="AY36" s="257"/>
      <c r="AZ36" s="257"/>
      <c r="BA36" s="257"/>
      <c r="BB36" s="257"/>
      <c r="BC36" s="257"/>
      <c r="BD36" s="257"/>
      <c r="BE36" s="257"/>
      <c r="BF36" s="257"/>
      <c r="BG36" s="257"/>
      <c r="BH36" s="257"/>
      <c r="BI36" s="257"/>
      <c r="BJ36" s="257"/>
      <c r="BK36" s="257"/>
      <c r="BL36" s="257"/>
      <c r="BM36" s="257"/>
      <c r="BN36" s="257"/>
      <c r="BO36" s="257"/>
      <c r="BP36" s="257"/>
      <c r="BQ36" s="257"/>
      <c r="BR36" s="257"/>
      <c r="BS36" s="257"/>
      <c r="BT36" s="257"/>
      <c r="BU36" s="257"/>
      <c r="BV36" s="257"/>
      <c r="BW36" s="257"/>
      <c r="BX36" s="257"/>
      <c r="BY36" s="257"/>
      <c r="BZ36" s="257"/>
      <c r="CA36" s="257"/>
      <c r="CB36" s="257"/>
      <c r="CC36" s="257"/>
      <c r="CD36" s="257"/>
      <c r="CE36" s="257"/>
      <c r="CF36" s="257"/>
      <c r="CG36" s="257"/>
      <c r="CH36" s="257"/>
      <c r="CI36" s="257"/>
      <c r="CJ36" s="257"/>
      <c r="CK36" s="257"/>
      <c r="CL36" s="257"/>
      <c r="CM36" s="257"/>
      <c r="CN36" s="257"/>
      <c r="CO36" s="257"/>
      <c r="CP36" s="257"/>
      <c r="CQ36" s="257"/>
      <c r="CR36" s="257"/>
      <c r="CS36" s="257"/>
      <c r="CT36" s="257"/>
      <c r="CU36" s="257"/>
      <c r="CV36" s="257"/>
      <c r="CW36" s="257"/>
      <c r="CX36" s="257"/>
      <c r="CY36" s="257"/>
      <c r="CZ36" s="257"/>
      <c r="DA36" s="257"/>
      <c r="DB36" s="257"/>
      <c r="DC36" s="257"/>
      <c r="DD36" s="257"/>
      <c r="DE36" s="257"/>
      <c r="DF36" s="257"/>
      <c r="DG36" s="257"/>
      <c r="DH36" s="257"/>
      <c r="DI36" s="257"/>
      <c r="DJ36" s="257"/>
      <c r="DK36" s="257"/>
      <c r="DL36" s="257"/>
      <c r="DM36" s="257"/>
      <c r="DN36" s="257"/>
      <c r="DO36" s="257"/>
      <c r="DP36" s="257"/>
      <c r="DQ36" s="254"/>
      <c r="DR36" s="254"/>
      <c r="DS36" s="254"/>
      <c r="DU36" s="254"/>
      <c r="DV36" s="254"/>
      <c r="DW36" s="254"/>
      <c r="DX36" s="257"/>
      <c r="DY36" s="254"/>
      <c r="DZ36" s="254"/>
      <c r="EA36" s="254"/>
      <c r="EB36" s="254"/>
      <c r="EC36" s="254"/>
      <c r="ED36" s="254"/>
      <c r="EE36" s="254"/>
      <c r="EF36" s="254"/>
      <c r="EG36" s="254"/>
      <c r="EH36" s="254"/>
      <c r="EI36" s="254"/>
      <c r="EJ36" s="254"/>
      <c r="EK36" s="254"/>
      <c r="EL36" s="254"/>
      <c r="EM36" s="14" t="str">
        <f>IF($J36=$EO$24,9,IF($J36=$EO$25,10,IF($J36=$EO$26,11,IFERROR(HLOOKUP([2]Resumo!$D$3,[2]Resumo!$D$3:$D$49,(ROW(36:36)-7)*3+2,FALSE),""))))</f>
        <v/>
      </c>
      <c r="EN36" s="301"/>
      <c r="EQ36" s="254"/>
      <c r="ER36" s="254"/>
      <c r="ES36" s="254"/>
      <c r="ET36" s="254"/>
      <c r="EU36" s="254"/>
      <c r="EV36" s="254"/>
      <c r="EW36" s="254"/>
      <c r="EX36" s="254"/>
      <c r="EY36" s="254"/>
      <c r="EZ36" s="254"/>
      <c r="FA36" s="254"/>
      <c r="FB36" s="254"/>
      <c r="FC36" s="254"/>
    </row>
    <row r="37" spans="1:159" s="253" customFormat="1">
      <c r="A37" s="254"/>
      <c r="B37" s="257"/>
      <c r="C37" s="257"/>
      <c r="D37" s="257"/>
      <c r="E37" s="257"/>
      <c r="F37" s="257"/>
      <c r="G37" s="257"/>
      <c r="H37" s="257"/>
      <c r="I37" s="257"/>
      <c r="J37" s="257"/>
      <c r="K37" s="257"/>
      <c r="L37" s="257"/>
      <c r="M37" s="257"/>
      <c r="N37" s="257"/>
      <c r="O37" s="257"/>
      <c r="P37" s="257"/>
      <c r="Q37" s="257"/>
      <c r="R37" s="257"/>
      <c r="S37" s="257"/>
      <c r="T37" s="257"/>
      <c r="U37" s="257"/>
      <c r="V37" s="257"/>
      <c r="W37" s="257"/>
      <c r="X37" s="257"/>
      <c r="Y37" s="257"/>
      <c r="Z37" s="257"/>
      <c r="AA37" s="257"/>
      <c r="AB37" s="257"/>
      <c r="AC37" s="257"/>
      <c r="AD37" s="257"/>
      <c r="AE37" s="257"/>
      <c r="AF37" s="257"/>
      <c r="AG37" s="257"/>
      <c r="AH37" s="257"/>
      <c r="AI37" s="257"/>
      <c r="AJ37" s="257"/>
      <c r="AK37" s="257"/>
      <c r="AL37" s="257"/>
      <c r="AM37" s="257"/>
      <c r="AN37" s="257"/>
      <c r="AO37" s="257"/>
      <c r="AP37" s="257"/>
      <c r="AQ37" s="257"/>
      <c r="AR37" s="257"/>
      <c r="AS37" s="257"/>
      <c r="AT37" s="257"/>
      <c r="AU37" s="257"/>
      <c r="AV37" s="257"/>
      <c r="AW37" s="257"/>
      <c r="AX37" s="257"/>
      <c r="AY37" s="257"/>
      <c r="AZ37" s="257"/>
      <c r="BA37" s="257"/>
      <c r="BB37" s="257"/>
      <c r="BC37" s="257"/>
      <c r="BD37" s="257"/>
      <c r="BE37" s="257"/>
      <c r="BF37" s="257"/>
      <c r="BG37" s="257"/>
      <c r="BH37" s="257"/>
      <c r="BI37" s="257"/>
      <c r="BJ37" s="257"/>
      <c r="BK37" s="257"/>
      <c r="BL37" s="257"/>
      <c r="BM37" s="257"/>
      <c r="BN37" s="257"/>
      <c r="BO37" s="257"/>
      <c r="BP37" s="257"/>
      <c r="BQ37" s="257"/>
      <c r="BR37" s="257"/>
      <c r="BS37" s="257"/>
      <c r="BT37" s="257"/>
      <c r="BU37" s="257"/>
      <c r="BV37" s="257"/>
      <c r="BW37" s="257"/>
      <c r="BX37" s="257"/>
      <c r="BY37" s="257"/>
      <c r="BZ37" s="257"/>
      <c r="CA37" s="257"/>
      <c r="CB37" s="257"/>
      <c r="CC37" s="257"/>
      <c r="CD37" s="257"/>
      <c r="CE37" s="257"/>
      <c r="CF37" s="257"/>
      <c r="CG37" s="257"/>
      <c r="CH37" s="257"/>
      <c r="CI37" s="257"/>
      <c r="CJ37" s="257"/>
      <c r="CK37" s="257"/>
      <c r="CL37" s="257"/>
      <c r="CM37" s="257"/>
      <c r="CN37" s="257"/>
      <c r="CO37" s="257"/>
      <c r="CP37" s="257"/>
      <c r="CQ37" s="257"/>
      <c r="CR37" s="257"/>
      <c r="CS37" s="257"/>
      <c r="CT37" s="257"/>
      <c r="CU37" s="257"/>
      <c r="CV37" s="257"/>
      <c r="CW37" s="257"/>
      <c r="CX37" s="257"/>
      <c r="CY37" s="257"/>
      <c r="CZ37" s="257"/>
      <c r="DA37" s="257"/>
      <c r="DB37" s="257"/>
      <c r="DC37" s="257"/>
      <c r="DD37" s="257"/>
      <c r="DE37" s="257"/>
      <c r="DF37" s="257"/>
      <c r="DG37" s="257"/>
      <c r="DH37" s="257"/>
      <c r="DI37" s="257"/>
      <c r="DJ37" s="257"/>
      <c r="DK37" s="257"/>
      <c r="DL37" s="257"/>
      <c r="DM37" s="257"/>
      <c r="DN37" s="257"/>
      <c r="DO37" s="257"/>
      <c r="DP37" s="257"/>
      <c r="DQ37" s="254"/>
      <c r="DR37" s="254"/>
      <c r="DS37" s="254"/>
      <c r="DU37" s="254"/>
      <c r="DV37" s="254"/>
      <c r="DW37" s="254"/>
      <c r="DX37" s="257"/>
      <c r="DY37" s="254"/>
      <c r="DZ37" s="254"/>
      <c r="EA37" s="254"/>
      <c r="EB37" s="254"/>
      <c r="EC37" s="254"/>
      <c r="ED37" s="254"/>
      <c r="EE37" s="254"/>
      <c r="EF37" s="254"/>
      <c r="EG37" s="254"/>
      <c r="EH37" s="254"/>
      <c r="EI37" s="254"/>
      <c r="EJ37" s="254"/>
      <c r="EK37" s="254"/>
      <c r="EL37" s="254"/>
      <c r="EM37" s="14" t="str">
        <f>IF($J37=$EO$24,9,IF($J37=$EO$25,10,IF($J37=$EO$26,11,IFERROR(HLOOKUP([2]Resumo!$D$3,[2]Resumo!$D$3:$D$49,(ROW(37:37)-7)*3+2,FALSE),""))))</f>
        <v/>
      </c>
      <c r="EN37" s="301"/>
      <c r="EQ37" s="254"/>
      <c r="ER37" s="254"/>
      <c r="ES37" s="254"/>
      <c r="ET37" s="254"/>
      <c r="EU37" s="254"/>
      <c r="EV37" s="254"/>
      <c r="EW37" s="254"/>
      <c r="EX37" s="254"/>
      <c r="EY37" s="254"/>
      <c r="EZ37" s="254"/>
      <c r="FA37" s="254"/>
      <c r="FB37" s="254"/>
      <c r="FC37" s="254"/>
    </row>
    <row r="38" spans="1:159" s="253" customFormat="1">
      <c r="A38" s="254"/>
      <c r="B38" s="257"/>
      <c r="C38" s="257"/>
      <c r="D38" s="257"/>
      <c r="E38" s="257"/>
      <c r="F38" s="257"/>
      <c r="G38" s="257"/>
      <c r="H38" s="257"/>
      <c r="I38" s="257"/>
      <c r="J38" s="257"/>
      <c r="K38" s="257"/>
      <c r="L38" s="257"/>
      <c r="M38" s="257"/>
      <c r="N38" s="257"/>
      <c r="O38" s="257"/>
      <c r="P38" s="257"/>
      <c r="Q38" s="257"/>
      <c r="R38" s="257"/>
      <c r="S38" s="257"/>
      <c r="T38" s="257"/>
      <c r="U38" s="257"/>
      <c r="V38" s="257"/>
      <c r="W38" s="257"/>
      <c r="X38" s="257"/>
      <c r="Y38" s="257"/>
      <c r="Z38" s="257"/>
      <c r="AA38" s="257"/>
      <c r="AB38" s="257"/>
      <c r="AC38" s="257"/>
      <c r="AD38" s="257"/>
      <c r="AE38" s="257"/>
      <c r="AF38" s="257"/>
      <c r="AG38" s="257"/>
      <c r="AH38" s="257"/>
      <c r="AI38" s="257"/>
      <c r="AJ38" s="257"/>
      <c r="AK38" s="257"/>
      <c r="AL38" s="257"/>
      <c r="AM38" s="257"/>
      <c r="AN38" s="257"/>
      <c r="AO38" s="257"/>
      <c r="AP38" s="257"/>
      <c r="AQ38" s="257"/>
      <c r="AR38" s="257"/>
      <c r="AS38" s="257"/>
      <c r="AT38" s="257"/>
      <c r="AU38" s="257"/>
      <c r="AV38" s="257"/>
      <c r="AW38" s="257"/>
      <c r="AX38" s="257"/>
      <c r="AY38" s="257"/>
      <c r="AZ38" s="257"/>
      <c r="BA38" s="257"/>
      <c r="BB38" s="257"/>
      <c r="BC38" s="257"/>
      <c r="BD38" s="257"/>
      <c r="BE38" s="257"/>
      <c r="BF38" s="257"/>
      <c r="BG38" s="257"/>
      <c r="BH38" s="257"/>
      <c r="BI38" s="257"/>
      <c r="BJ38" s="257"/>
      <c r="BK38" s="257"/>
      <c r="BL38" s="257"/>
      <c r="BM38" s="257"/>
      <c r="BN38" s="257"/>
      <c r="BO38" s="257"/>
      <c r="BP38" s="257"/>
      <c r="BQ38" s="257"/>
      <c r="BR38" s="257"/>
      <c r="BS38" s="257"/>
      <c r="BT38" s="257"/>
      <c r="BU38" s="257"/>
      <c r="BV38" s="257"/>
      <c r="BW38" s="257"/>
      <c r="BX38" s="257"/>
      <c r="BY38" s="257"/>
      <c r="BZ38" s="257"/>
      <c r="CA38" s="257"/>
      <c r="CB38" s="257"/>
      <c r="CC38" s="257"/>
      <c r="CD38" s="257"/>
      <c r="CE38" s="257"/>
      <c r="CF38" s="257"/>
      <c r="CG38" s="257"/>
      <c r="CH38" s="257"/>
      <c r="CI38" s="257"/>
      <c r="CJ38" s="257"/>
      <c r="CK38" s="257"/>
      <c r="CL38" s="257"/>
      <c r="CM38" s="257"/>
      <c r="CN38" s="257"/>
      <c r="CO38" s="257"/>
      <c r="CP38" s="257"/>
      <c r="CQ38" s="257"/>
      <c r="CR38" s="257"/>
      <c r="CS38" s="257"/>
      <c r="CT38" s="257"/>
      <c r="CU38" s="257"/>
      <c r="CV38" s="257"/>
      <c r="CW38" s="257"/>
      <c r="CX38" s="257"/>
      <c r="CY38" s="257"/>
      <c r="CZ38" s="257"/>
      <c r="DA38" s="257"/>
      <c r="DB38" s="257"/>
      <c r="DC38" s="257"/>
      <c r="DD38" s="257"/>
      <c r="DE38" s="257"/>
      <c r="DF38" s="257"/>
      <c r="DG38" s="257"/>
      <c r="DH38" s="257"/>
      <c r="DI38" s="257"/>
      <c r="DJ38" s="257"/>
      <c r="DK38" s="257"/>
      <c r="DL38" s="257"/>
      <c r="DM38" s="257"/>
      <c r="DN38" s="257"/>
      <c r="DO38" s="257"/>
      <c r="DP38" s="257"/>
      <c r="DQ38" s="254"/>
      <c r="DR38" s="254"/>
      <c r="DS38" s="254"/>
      <c r="DU38" s="254"/>
      <c r="DV38" s="254"/>
      <c r="DW38" s="254"/>
      <c r="DX38" s="257"/>
      <c r="DY38" s="254"/>
      <c r="DZ38" s="254"/>
      <c r="EA38" s="254"/>
      <c r="EB38" s="254"/>
      <c r="EC38" s="254"/>
      <c r="ED38" s="254"/>
      <c r="EE38" s="254"/>
      <c r="EF38" s="254"/>
      <c r="EG38" s="254"/>
      <c r="EH38" s="254"/>
      <c r="EI38" s="254"/>
      <c r="EJ38" s="254"/>
      <c r="EK38" s="254"/>
      <c r="EL38" s="254"/>
      <c r="EM38" s="14" t="str">
        <f>IF($J38=$EO$24,9,IF($J38=$EO$25,10,IF($J38=$EO$26,11,IFERROR(HLOOKUP([2]Resumo!$D$3,[2]Resumo!$D$3:$D$49,(ROW(38:38)-7)*3+2,FALSE),""))))</f>
        <v/>
      </c>
      <c r="EN38" s="301"/>
      <c r="EQ38" s="254"/>
      <c r="ER38" s="254"/>
      <c r="ES38" s="254"/>
      <c r="ET38" s="254"/>
      <c r="EU38" s="254"/>
      <c r="EV38" s="254"/>
      <c r="EW38" s="254"/>
      <c r="EX38" s="254"/>
      <c r="EY38" s="254"/>
      <c r="EZ38" s="254"/>
      <c r="FA38" s="254"/>
      <c r="FB38" s="254"/>
      <c r="FC38" s="254"/>
    </row>
    <row r="39" spans="1:159" s="253" customFormat="1">
      <c r="A39" s="254"/>
      <c r="B39" s="257"/>
      <c r="C39" s="257"/>
      <c r="D39" s="257"/>
      <c r="E39" s="257"/>
      <c r="F39" s="257"/>
      <c r="G39" s="257"/>
      <c r="H39" s="257"/>
      <c r="I39" s="257"/>
      <c r="J39" s="257"/>
      <c r="K39" s="257"/>
      <c r="L39" s="257"/>
      <c r="M39" s="257"/>
      <c r="N39" s="257"/>
      <c r="O39" s="257"/>
      <c r="P39" s="257"/>
      <c r="Q39" s="257"/>
      <c r="R39" s="257"/>
      <c r="S39" s="257"/>
      <c r="T39" s="257"/>
      <c r="U39" s="257"/>
      <c r="V39" s="257"/>
      <c r="W39" s="257"/>
      <c r="X39" s="257"/>
      <c r="Y39" s="257"/>
      <c r="Z39" s="257"/>
      <c r="AA39" s="257"/>
      <c r="AB39" s="257"/>
      <c r="AC39" s="257"/>
      <c r="AD39" s="257"/>
      <c r="AE39" s="257"/>
      <c r="AF39" s="257"/>
      <c r="AG39" s="257"/>
      <c r="AH39" s="257"/>
      <c r="AI39" s="257"/>
      <c r="AJ39" s="257"/>
      <c r="AK39" s="257"/>
      <c r="AL39" s="257"/>
      <c r="AM39" s="257"/>
      <c r="AN39" s="257"/>
      <c r="AO39" s="257"/>
      <c r="AP39" s="257"/>
      <c r="AQ39" s="257"/>
      <c r="AR39" s="257"/>
      <c r="AS39" s="257"/>
      <c r="AT39" s="257"/>
      <c r="AU39" s="257"/>
      <c r="AV39" s="257"/>
      <c r="AW39" s="257"/>
      <c r="AX39" s="257"/>
      <c r="AY39" s="257"/>
      <c r="AZ39" s="257"/>
      <c r="BA39" s="257"/>
      <c r="BB39" s="257"/>
      <c r="BC39" s="257"/>
      <c r="BD39" s="257"/>
      <c r="BE39" s="257"/>
      <c r="BF39" s="257"/>
      <c r="BG39" s="257"/>
      <c r="BH39" s="257"/>
      <c r="BI39" s="257"/>
      <c r="BJ39" s="257"/>
      <c r="BK39" s="257"/>
      <c r="BL39" s="257"/>
      <c r="BM39" s="257"/>
      <c r="BN39" s="257"/>
      <c r="BO39" s="257"/>
      <c r="BP39" s="257"/>
      <c r="BQ39" s="257"/>
      <c r="BR39" s="257"/>
      <c r="BS39" s="257"/>
      <c r="BT39" s="257"/>
      <c r="BU39" s="257"/>
      <c r="BV39" s="257"/>
      <c r="BW39" s="257"/>
      <c r="BX39" s="257"/>
      <c r="BY39" s="257"/>
      <c r="BZ39" s="257"/>
      <c r="CA39" s="257"/>
      <c r="CB39" s="257"/>
      <c r="CC39" s="257"/>
      <c r="CD39" s="257"/>
      <c r="CE39" s="257"/>
      <c r="CF39" s="257"/>
      <c r="CG39" s="257"/>
      <c r="CH39" s="257"/>
      <c r="CI39" s="257"/>
      <c r="CJ39" s="257"/>
      <c r="CK39" s="257"/>
      <c r="CL39" s="257"/>
      <c r="CM39" s="257"/>
      <c r="CN39" s="257"/>
      <c r="CO39" s="257"/>
      <c r="CP39" s="257"/>
      <c r="CQ39" s="257"/>
      <c r="CR39" s="257"/>
      <c r="CS39" s="257"/>
      <c r="CT39" s="257"/>
      <c r="CU39" s="257"/>
      <c r="CV39" s="257"/>
      <c r="CW39" s="257"/>
      <c r="CX39" s="257"/>
      <c r="CY39" s="257"/>
      <c r="CZ39" s="257"/>
      <c r="DA39" s="257"/>
      <c r="DB39" s="257"/>
      <c r="DC39" s="257"/>
      <c r="DD39" s="257"/>
      <c r="DE39" s="257"/>
      <c r="DF39" s="257"/>
      <c r="DG39" s="257"/>
      <c r="DH39" s="257"/>
      <c r="DI39" s="257"/>
      <c r="DJ39" s="257"/>
      <c r="DK39" s="257"/>
      <c r="DL39" s="257"/>
      <c r="DM39" s="257"/>
      <c r="DN39" s="257"/>
      <c r="DO39" s="257"/>
      <c r="DP39" s="257"/>
      <c r="DQ39" s="254"/>
      <c r="DR39" s="254"/>
      <c r="DS39" s="254"/>
      <c r="DU39" s="254"/>
      <c r="DV39" s="254"/>
      <c r="DW39" s="254"/>
      <c r="DX39" s="257"/>
      <c r="DY39" s="254"/>
      <c r="DZ39" s="254"/>
      <c r="EA39" s="254"/>
      <c r="EB39" s="254"/>
      <c r="EC39" s="254"/>
      <c r="ED39" s="254"/>
      <c r="EE39" s="254"/>
      <c r="EF39" s="254"/>
      <c r="EG39" s="254"/>
      <c r="EH39" s="254"/>
      <c r="EI39" s="254"/>
      <c r="EJ39" s="254"/>
      <c r="EK39" s="254"/>
      <c r="EL39" s="254"/>
      <c r="EM39" s="14" t="str">
        <f>IF($J39=$EO$24,9,IF($J39=$EO$25,10,IF($J39=$EO$26,11,IFERROR(HLOOKUP([2]Resumo!$D$3,[2]Resumo!$D$3:$D$49,(ROW(39:39)-7)*3+2,FALSE),""))))</f>
        <v/>
      </c>
      <c r="EN39" s="301"/>
      <c r="EQ39" s="254"/>
      <c r="ER39" s="254"/>
      <c r="ES39" s="254"/>
      <c r="ET39" s="254"/>
      <c r="EU39" s="254"/>
      <c r="EV39" s="254"/>
      <c r="EW39" s="254"/>
      <c r="EX39" s="254"/>
      <c r="EY39" s="254"/>
      <c r="EZ39" s="254"/>
      <c r="FA39" s="254"/>
      <c r="FB39" s="254"/>
      <c r="FC39" s="254"/>
    </row>
    <row r="40" spans="1:159" s="253" customFormat="1">
      <c r="A40" s="254"/>
      <c r="B40" s="257"/>
      <c r="C40" s="257"/>
      <c r="D40" s="257"/>
      <c r="E40" s="257"/>
      <c r="F40" s="257"/>
      <c r="G40" s="257"/>
      <c r="H40" s="257"/>
      <c r="I40" s="257"/>
      <c r="J40" s="257"/>
      <c r="K40" s="257"/>
      <c r="L40" s="257"/>
      <c r="M40" s="257"/>
      <c r="N40" s="257"/>
      <c r="O40" s="257"/>
      <c r="P40" s="257"/>
      <c r="Q40" s="257"/>
      <c r="R40" s="257"/>
      <c r="S40" s="257"/>
      <c r="T40" s="257"/>
      <c r="U40" s="257"/>
      <c r="V40" s="257"/>
      <c r="W40" s="257"/>
      <c r="X40" s="257"/>
      <c r="Y40" s="257"/>
      <c r="Z40" s="257"/>
      <c r="AA40" s="257"/>
      <c r="AB40" s="257"/>
      <c r="AC40" s="257"/>
      <c r="AD40" s="257"/>
      <c r="AE40" s="257"/>
      <c r="AF40" s="257"/>
      <c r="AG40" s="257"/>
      <c r="AH40" s="257"/>
      <c r="AI40" s="257"/>
      <c r="AJ40" s="257"/>
      <c r="AK40" s="257"/>
      <c r="AL40" s="257"/>
      <c r="AM40" s="257"/>
      <c r="AN40" s="257"/>
      <c r="AO40" s="257"/>
      <c r="AP40" s="257"/>
      <c r="AQ40" s="257"/>
      <c r="AR40" s="257"/>
      <c r="AS40" s="257"/>
      <c r="AT40" s="257"/>
      <c r="AU40" s="257"/>
      <c r="AV40" s="257"/>
      <c r="AW40" s="257"/>
      <c r="AX40" s="257"/>
      <c r="AY40" s="257"/>
      <c r="AZ40" s="257"/>
      <c r="BA40" s="257"/>
      <c r="BB40" s="257"/>
      <c r="BC40" s="257"/>
      <c r="BD40" s="257"/>
      <c r="BE40" s="257"/>
      <c r="BF40" s="257"/>
      <c r="BG40" s="257"/>
      <c r="BH40" s="257"/>
      <c r="BI40" s="257"/>
      <c r="BJ40" s="257"/>
      <c r="BK40" s="257"/>
      <c r="BL40" s="257"/>
      <c r="BM40" s="257"/>
      <c r="BN40" s="257"/>
      <c r="BO40" s="257"/>
      <c r="BP40" s="257"/>
      <c r="BQ40" s="257"/>
      <c r="BR40" s="257"/>
      <c r="BS40" s="257"/>
      <c r="BT40" s="257"/>
      <c r="BU40" s="257"/>
      <c r="BV40" s="257"/>
      <c r="BW40" s="257"/>
      <c r="BX40" s="257"/>
      <c r="BY40" s="257"/>
      <c r="BZ40" s="257"/>
      <c r="CA40" s="257"/>
      <c r="CB40" s="257"/>
      <c r="CC40" s="257"/>
      <c r="CD40" s="257"/>
      <c r="CE40" s="257"/>
      <c r="CF40" s="257"/>
      <c r="CG40" s="257"/>
      <c r="CH40" s="257"/>
      <c r="CI40" s="257"/>
      <c r="CJ40" s="257"/>
      <c r="CK40" s="257"/>
      <c r="CL40" s="257"/>
      <c r="CM40" s="257"/>
      <c r="CN40" s="257"/>
      <c r="CO40" s="257"/>
      <c r="CP40" s="257"/>
      <c r="CQ40" s="257"/>
      <c r="CR40" s="257"/>
      <c r="CS40" s="257"/>
      <c r="CT40" s="257"/>
      <c r="CU40" s="257"/>
      <c r="CV40" s="257"/>
      <c r="CW40" s="257"/>
      <c r="CX40" s="257"/>
      <c r="CY40" s="257"/>
      <c r="CZ40" s="257"/>
      <c r="DA40" s="257"/>
      <c r="DB40" s="257"/>
      <c r="DC40" s="257"/>
      <c r="DD40" s="257"/>
      <c r="DE40" s="257"/>
      <c r="DF40" s="257"/>
      <c r="DG40" s="257"/>
      <c r="DH40" s="257"/>
      <c r="DI40" s="257"/>
      <c r="DJ40" s="257"/>
      <c r="DK40" s="257"/>
      <c r="DL40" s="257"/>
      <c r="DM40" s="257"/>
      <c r="DN40" s="257"/>
      <c r="DO40" s="257"/>
      <c r="DP40" s="257"/>
      <c r="DQ40" s="254"/>
      <c r="DR40" s="254"/>
      <c r="DS40" s="254"/>
      <c r="DU40" s="254"/>
      <c r="DV40" s="254"/>
      <c r="DW40" s="254"/>
      <c r="DX40" s="257"/>
      <c r="DY40" s="254"/>
      <c r="DZ40" s="254"/>
      <c r="EA40" s="254"/>
      <c r="EB40" s="254"/>
      <c r="EC40" s="254"/>
      <c r="ED40" s="254"/>
      <c r="EE40" s="254"/>
      <c r="EF40" s="254"/>
      <c r="EG40" s="254"/>
      <c r="EH40" s="254"/>
      <c r="EI40" s="254"/>
      <c r="EJ40" s="254"/>
      <c r="EK40" s="254"/>
      <c r="EL40" s="254"/>
      <c r="EM40" s="14" t="str">
        <f>IF($J40=$EO$24,9,IF($J40=$EO$25,10,IF($J40=$EO$26,11,IFERROR(HLOOKUP([2]Resumo!$D$3,[2]Resumo!$D$3:$D$49,(ROW(40:40)-7)*3+2,FALSE),""))))</f>
        <v/>
      </c>
      <c r="EN40" s="301"/>
      <c r="EQ40" s="254"/>
      <c r="ER40" s="254"/>
      <c r="ES40" s="254"/>
      <c r="ET40" s="254"/>
      <c r="EU40" s="254"/>
      <c r="EV40" s="254"/>
      <c r="EW40" s="254"/>
      <c r="EX40" s="254"/>
      <c r="EY40" s="254"/>
      <c r="EZ40" s="254"/>
      <c r="FA40" s="254"/>
      <c r="FB40" s="254"/>
      <c r="FC40" s="254"/>
    </row>
    <row r="41" spans="1:159" s="253" customFormat="1">
      <c r="A41" s="254"/>
      <c r="B41" s="257"/>
      <c r="C41" s="257"/>
      <c r="D41" s="257"/>
      <c r="E41" s="257"/>
      <c r="F41" s="257"/>
      <c r="G41" s="257"/>
      <c r="H41" s="257"/>
      <c r="I41" s="257"/>
      <c r="J41" s="257"/>
      <c r="K41" s="257"/>
      <c r="L41" s="257"/>
      <c r="M41" s="257"/>
      <c r="N41" s="257"/>
      <c r="O41" s="257"/>
      <c r="P41" s="257"/>
      <c r="Q41" s="257"/>
      <c r="R41" s="257"/>
      <c r="S41" s="257"/>
      <c r="T41" s="257"/>
      <c r="U41" s="257"/>
      <c r="V41" s="257"/>
      <c r="W41" s="257"/>
      <c r="X41" s="257"/>
      <c r="Y41" s="257"/>
      <c r="Z41" s="257"/>
      <c r="AA41" s="257"/>
      <c r="AB41" s="257"/>
      <c r="AC41" s="257"/>
      <c r="AD41" s="257"/>
      <c r="AE41" s="257"/>
      <c r="AF41" s="257"/>
      <c r="AG41" s="257"/>
      <c r="AH41" s="257"/>
      <c r="AI41" s="257"/>
      <c r="AJ41" s="257"/>
      <c r="AK41" s="257"/>
      <c r="AL41" s="257"/>
      <c r="AM41" s="257"/>
      <c r="AN41" s="257"/>
      <c r="AO41" s="257"/>
      <c r="AP41" s="257"/>
      <c r="AQ41" s="257"/>
      <c r="AR41" s="257"/>
      <c r="AS41" s="257"/>
      <c r="AT41" s="257"/>
      <c r="AU41" s="257"/>
      <c r="AV41" s="257"/>
      <c r="AW41" s="257"/>
      <c r="AX41" s="257"/>
      <c r="AY41" s="257"/>
      <c r="AZ41" s="257"/>
      <c r="BA41" s="257"/>
      <c r="BB41" s="257"/>
      <c r="BC41" s="257"/>
      <c r="BD41" s="257"/>
      <c r="BE41" s="257"/>
      <c r="BF41" s="257"/>
      <c r="BG41" s="257"/>
      <c r="BH41" s="257"/>
      <c r="BI41" s="257"/>
      <c r="BJ41" s="257"/>
      <c r="BK41" s="257"/>
      <c r="BL41" s="257"/>
      <c r="BM41" s="257"/>
      <c r="BN41" s="257"/>
      <c r="BO41" s="257"/>
      <c r="BP41" s="257"/>
      <c r="BQ41" s="257"/>
      <c r="BR41" s="257"/>
      <c r="BS41" s="257"/>
      <c r="BT41" s="257"/>
      <c r="BU41" s="257"/>
      <c r="BV41" s="257"/>
      <c r="BW41" s="257"/>
      <c r="BX41" s="257"/>
      <c r="BY41" s="257"/>
      <c r="BZ41" s="257"/>
      <c r="CA41" s="257"/>
      <c r="CB41" s="257"/>
      <c r="CC41" s="257"/>
      <c r="CD41" s="257"/>
      <c r="CE41" s="257"/>
      <c r="CF41" s="257"/>
      <c r="CG41" s="257"/>
      <c r="CH41" s="257"/>
      <c r="CI41" s="257"/>
      <c r="CJ41" s="257"/>
      <c r="CK41" s="257"/>
      <c r="CL41" s="257"/>
      <c r="CM41" s="257"/>
      <c r="CN41" s="257"/>
      <c r="CO41" s="257"/>
      <c r="CP41" s="257"/>
      <c r="CQ41" s="257"/>
      <c r="CR41" s="257"/>
      <c r="CS41" s="257"/>
      <c r="CT41" s="257"/>
      <c r="CU41" s="257"/>
      <c r="CV41" s="257"/>
      <c r="CW41" s="257"/>
      <c r="CX41" s="257"/>
      <c r="CY41" s="257"/>
      <c r="CZ41" s="257"/>
      <c r="DA41" s="257"/>
      <c r="DB41" s="257"/>
      <c r="DC41" s="257"/>
      <c r="DD41" s="257"/>
      <c r="DE41" s="257"/>
      <c r="DF41" s="257"/>
      <c r="DG41" s="257"/>
      <c r="DH41" s="257"/>
      <c r="DI41" s="257"/>
      <c r="DJ41" s="257"/>
      <c r="DK41" s="257"/>
      <c r="DL41" s="257"/>
      <c r="DM41" s="257"/>
      <c r="DN41" s="257"/>
      <c r="DO41" s="257"/>
      <c r="DP41" s="257"/>
      <c r="DQ41" s="254"/>
      <c r="DR41" s="254"/>
      <c r="DS41" s="254"/>
      <c r="DU41" s="254"/>
      <c r="DV41" s="254"/>
      <c r="DW41" s="254"/>
      <c r="DX41" s="257"/>
      <c r="DY41" s="254"/>
      <c r="DZ41" s="254"/>
      <c r="EA41" s="254"/>
      <c r="EB41" s="254"/>
      <c r="EC41" s="254"/>
      <c r="ED41" s="254"/>
      <c r="EE41" s="254"/>
      <c r="EF41" s="254"/>
      <c r="EG41" s="254"/>
      <c r="EH41" s="254"/>
      <c r="EI41" s="254"/>
      <c r="EJ41" s="254"/>
      <c r="EK41" s="254"/>
      <c r="EL41" s="254"/>
      <c r="EM41" s="14" t="str">
        <f>IF($J41=$EO$24,9,IF($J41=$EO$25,10,IF($J41=$EO$26,11,IFERROR(HLOOKUP([2]Resumo!$D$3,[2]Resumo!$D$3:$D$49,(ROW(41:41)-7)*3+2,FALSE),""))))</f>
        <v/>
      </c>
      <c r="EN41" s="301"/>
      <c r="EQ41" s="254"/>
      <c r="ER41" s="254"/>
      <c r="ES41" s="254"/>
      <c r="ET41" s="254"/>
      <c r="EU41" s="254"/>
      <c r="EV41" s="254"/>
      <c r="EW41" s="254"/>
      <c r="EX41" s="254"/>
      <c r="EY41" s="254"/>
      <c r="EZ41" s="254"/>
      <c r="FA41" s="254"/>
      <c r="FB41" s="254"/>
      <c r="FC41" s="254"/>
    </row>
    <row r="42" spans="1:159" s="253" customFormat="1">
      <c r="A42" s="254"/>
      <c r="B42" s="257"/>
      <c r="C42" s="257"/>
      <c r="D42" s="257"/>
      <c r="E42" s="257"/>
      <c r="F42" s="257"/>
      <c r="G42" s="257"/>
      <c r="H42" s="257"/>
      <c r="I42" s="257"/>
      <c r="J42" s="257"/>
      <c r="K42" s="257"/>
      <c r="L42" s="257"/>
      <c r="M42" s="257"/>
      <c r="N42" s="257"/>
      <c r="O42" s="257"/>
      <c r="P42" s="257"/>
      <c r="Q42" s="257"/>
      <c r="R42" s="257"/>
      <c r="S42" s="257"/>
      <c r="T42" s="257"/>
      <c r="U42" s="257"/>
      <c r="V42" s="257"/>
      <c r="W42" s="257"/>
      <c r="X42" s="257"/>
      <c r="Y42" s="257"/>
      <c r="Z42" s="257"/>
      <c r="AA42" s="257"/>
      <c r="AB42" s="257"/>
      <c r="AC42" s="257"/>
      <c r="AD42" s="257"/>
      <c r="AE42" s="257"/>
      <c r="AF42" s="257"/>
      <c r="AG42" s="257"/>
      <c r="AH42" s="257"/>
      <c r="AI42" s="257"/>
      <c r="AJ42" s="257"/>
      <c r="AK42" s="257"/>
      <c r="AL42" s="257"/>
      <c r="AM42" s="257"/>
      <c r="AN42" s="257"/>
      <c r="AO42" s="257"/>
      <c r="AP42" s="257"/>
      <c r="AQ42" s="257"/>
      <c r="AR42" s="257"/>
      <c r="AS42" s="257"/>
      <c r="AT42" s="257"/>
      <c r="AU42" s="257"/>
      <c r="AV42" s="257"/>
      <c r="AW42" s="257"/>
      <c r="AX42" s="257"/>
      <c r="AY42" s="257"/>
      <c r="AZ42" s="257"/>
      <c r="BA42" s="257"/>
      <c r="BB42" s="257"/>
      <c r="BC42" s="257"/>
      <c r="BD42" s="257"/>
      <c r="BE42" s="257"/>
      <c r="BF42" s="257"/>
      <c r="BG42" s="257"/>
      <c r="BH42" s="257"/>
      <c r="BI42" s="257"/>
      <c r="BJ42" s="257"/>
      <c r="BK42" s="257"/>
      <c r="BL42" s="257"/>
      <c r="BM42" s="257"/>
      <c r="BN42" s="257"/>
      <c r="BO42" s="257"/>
      <c r="BP42" s="257"/>
      <c r="BQ42" s="257"/>
      <c r="BR42" s="257"/>
      <c r="BS42" s="257"/>
      <c r="BT42" s="257"/>
      <c r="BU42" s="257"/>
      <c r="BV42" s="257"/>
      <c r="BW42" s="257"/>
      <c r="BX42" s="257"/>
      <c r="BY42" s="257"/>
      <c r="BZ42" s="257"/>
      <c r="CA42" s="257"/>
      <c r="CB42" s="257"/>
      <c r="CC42" s="257"/>
      <c r="CD42" s="257"/>
      <c r="CE42" s="257"/>
      <c r="CF42" s="257"/>
      <c r="CG42" s="257"/>
      <c r="CH42" s="257"/>
      <c r="CI42" s="257"/>
      <c r="CJ42" s="257"/>
      <c r="CK42" s="257"/>
      <c r="CL42" s="257"/>
      <c r="CM42" s="257"/>
      <c r="CN42" s="257"/>
      <c r="CO42" s="257"/>
      <c r="CP42" s="257"/>
      <c r="CQ42" s="257"/>
      <c r="CR42" s="257"/>
      <c r="CS42" s="257"/>
      <c r="CT42" s="257"/>
      <c r="CU42" s="257"/>
      <c r="CV42" s="257"/>
      <c r="CW42" s="257"/>
      <c r="CX42" s="257"/>
      <c r="CY42" s="257"/>
      <c r="CZ42" s="257"/>
      <c r="DA42" s="257"/>
      <c r="DB42" s="257"/>
      <c r="DC42" s="257"/>
      <c r="DD42" s="257"/>
      <c r="DE42" s="257"/>
      <c r="DF42" s="257"/>
      <c r="DG42" s="257"/>
      <c r="DH42" s="257"/>
      <c r="DI42" s="257"/>
      <c r="DJ42" s="257"/>
      <c r="DK42" s="257"/>
      <c r="DL42" s="257"/>
      <c r="DM42" s="257"/>
      <c r="DN42" s="257"/>
      <c r="DO42" s="257"/>
      <c r="DP42" s="257"/>
      <c r="DQ42" s="254"/>
      <c r="DR42" s="254"/>
      <c r="DS42" s="254"/>
      <c r="DU42" s="254"/>
      <c r="DV42" s="254"/>
      <c r="DW42" s="254"/>
      <c r="DX42" s="257"/>
      <c r="DY42" s="254"/>
      <c r="DZ42" s="254"/>
      <c r="EA42" s="254"/>
      <c r="EB42" s="254"/>
      <c r="EC42" s="254"/>
      <c r="ED42" s="254"/>
      <c r="EE42" s="254"/>
      <c r="EF42" s="254"/>
      <c r="EG42" s="254"/>
      <c r="EH42" s="254"/>
      <c r="EI42" s="254"/>
      <c r="EJ42" s="254"/>
      <c r="EK42" s="254"/>
      <c r="EL42" s="254"/>
      <c r="EM42" s="14" t="str">
        <f>IF($J42=$EO$24,9,IF($J42=$EO$25,10,IF($J42=$EO$26,11,IFERROR(HLOOKUP([2]Resumo!$D$3,[2]Resumo!$D$3:$D$49,(ROW(42:42)-7)*3+2,FALSE),""))))</f>
        <v/>
      </c>
      <c r="EN42" s="301"/>
      <c r="EQ42" s="254"/>
      <c r="ER42" s="254"/>
      <c r="ES42" s="254"/>
      <c r="ET42" s="254"/>
      <c r="EU42" s="254"/>
      <c r="EV42" s="254"/>
      <c r="EW42" s="254"/>
      <c r="EX42" s="254"/>
      <c r="EY42" s="254"/>
      <c r="EZ42" s="254"/>
      <c r="FA42" s="254"/>
      <c r="FB42" s="254"/>
      <c r="FC42" s="254"/>
    </row>
    <row r="43" spans="1:159" s="253" customFormat="1">
      <c r="A43" s="254"/>
      <c r="B43" s="257"/>
      <c r="C43" s="257"/>
      <c r="D43" s="257"/>
      <c r="E43" s="257"/>
      <c r="F43" s="257"/>
      <c r="G43" s="257"/>
      <c r="H43" s="257"/>
      <c r="I43" s="257"/>
      <c r="J43" s="257"/>
      <c r="K43" s="257"/>
      <c r="L43" s="257"/>
      <c r="M43" s="257"/>
      <c r="N43" s="257"/>
      <c r="O43" s="257"/>
      <c r="P43" s="257"/>
      <c r="Q43" s="257"/>
      <c r="R43" s="257"/>
      <c r="S43" s="257"/>
      <c r="T43" s="257"/>
      <c r="U43" s="257"/>
      <c r="V43" s="257"/>
      <c r="W43" s="257"/>
      <c r="X43" s="257"/>
      <c r="Y43" s="257"/>
      <c r="Z43" s="257"/>
      <c r="AA43" s="257"/>
      <c r="AB43" s="257"/>
      <c r="AC43" s="257"/>
      <c r="AD43" s="257"/>
      <c r="AE43" s="257"/>
      <c r="AF43" s="257"/>
      <c r="AG43" s="257"/>
      <c r="AH43" s="257"/>
      <c r="AI43" s="257"/>
      <c r="AJ43" s="257"/>
      <c r="AK43" s="257"/>
      <c r="AL43" s="257"/>
      <c r="AM43" s="257"/>
      <c r="AN43" s="257"/>
      <c r="AO43" s="257"/>
      <c r="AP43" s="257"/>
      <c r="AQ43" s="257"/>
      <c r="AR43" s="257"/>
      <c r="AS43" s="257"/>
      <c r="AT43" s="257"/>
      <c r="AU43" s="257"/>
      <c r="AV43" s="257"/>
      <c r="AW43" s="257"/>
      <c r="AX43" s="257"/>
      <c r="AY43" s="257"/>
      <c r="AZ43" s="257"/>
      <c r="BA43" s="257"/>
      <c r="BB43" s="257"/>
      <c r="BC43" s="257"/>
      <c r="BD43" s="257"/>
      <c r="BE43" s="257"/>
      <c r="BF43" s="257"/>
      <c r="BG43" s="257"/>
      <c r="BH43" s="257"/>
      <c r="BI43" s="257"/>
      <c r="BJ43" s="257"/>
      <c r="BK43" s="257"/>
      <c r="BL43" s="257"/>
      <c r="BM43" s="257"/>
      <c r="BN43" s="257"/>
      <c r="BO43" s="257"/>
      <c r="BP43" s="257"/>
      <c r="BQ43" s="257"/>
      <c r="BR43" s="257"/>
      <c r="BS43" s="257"/>
      <c r="BT43" s="257"/>
      <c r="BU43" s="257"/>
      <c r="BV43" s="257"/>
      <c r="BW43" s="257"/>
      <c r="BX43" s="257"/>
      <c r="BY43" s="257"/>
      <c r="BZ43" s="257"/>
      <c r="CA43" s="257"/>
      <c r="CB43" s="257"/>
      <c r="CC43" s="257"/>
      <c r="CD43" s="257"/>
      <c r="CE43" s="257"/>
      <c r="CF43" s="257"/>
      <c r="CG43" s="257"/>
      <c r="CH43" s="257"/>
      <c r="CI43" s="257"/>
      <c r="CJ43" s="257"/>
      <c r="CK43" s="257"/>
      <c r="CL43" s="257"/>
      <c r="CM43" s="257"/>
      <c r="CN43" s="257"/>
      <c r="CO43" s="257"/>
      <c r="CP43" s="257"/>
      <c r="CQ43" s="257"/>
      <c r="CR43" s="257"/>
      <c r="CS43" s="257"/>
      <c r="CT43" s="257"/>
      <c r="CU43" s="257"/>
      <c r="CV43" s="257"/>
      <c r="CW43" s="257"/>
      <c r="CX43" s="257"/>
      <c r="CY43" s="257"/>
      <c r="CZ43" s="257"/>
      <c r="DA43" s="257"/>
      <c r="DB43" s="257"/>
      <c r="DC43" s="257"/>
      <c r="DD43" s="257"/>
      <c r="DE43" s="257"/>
      <c r="DF43" s="257"/>
      <c r="DG43" s="257"/>
      <c r="DH43" s="257"/>
      <c r="DI43" s="257"/>
      <c r="DJ43" s="257"/>
      <c r="DK43" s="257"/>
      <c r="DL43" s="257"/>
      <c r="DM43" s="257"/>
      <c r="DN43" s="257"/>
      <c r="DO43" s="257"/>
      <c r="DP43" s="257"/>
      <c r="DQ43" s="254"/>
      <c r="DR43" s="254"/>
      <c r="DS43" s="254"/>
      <c r="DU43" s="254"/>
      <c r="DV43" s="254"/>
      <c r="DW43" s="254"/>
      <c r="DX43" s="257"/>
      <c r="DY43" s="254"/>
      <c r="DZ43" s="254"/>
      <c r="EA43" s="254"/>
      <c r="EB43" s="254"/>
      <c r="EC43" s="254"/>
      <c r="ED43" s="254"/>
      <c r="EE43" s="254"/>
      <c r="EF43" s="254"/>
      <c r="EG43" s="254"/>
      <c r="EH43" s="254"/>
      <c r="EI43" s="254"/>
      <c r="EJ43" s="254"/>
      <c r="EK43" s="254"/>
      <c r="EL43" s="254"/>
      <c r="EM43" s="14" t="str">
        <f>IF($J43=$EO$24,9,IF($J43=$EO$25,10,IF($J43=$EO$26,11,IFERROR(HLOOKUP([2]Resumo!$D$3,[2]Resumo!$D$3:$D$49,(ROW(43:43)-7)*3+2,FALSE),""))))</f>
        <v/>
      </c>
      <c r="EN43" s="301"/>
      <c r="EQ43" s="254"/>
      <c r="ER43" s="254"/>
      <c r="ES43" s="254"/>
      <c r="ET43" s="254"/>
      <c r="EU43" s="254"/>
      <c r="EV43" s="254"/>
      <c r="EW43" s="254"/>
      <c r="EX43" s="254"/>
      <c r="EY43" s="254"/>
      <c r="EZ43" s="254"/>
      <c r="FA43" s="254"/>
      <c r="FB43" s="254"/>
      <c r="FC43" s="254"/>
    </row>
    <row r="44" spans="1:159">
      <c r="B44" s="254"/>
      <c r="C44" s="254"/>
      <c r="D44" s="254"/>
      <c r="E44" s="254"/>
      <c r="F44" s="254"/>
      <c r="G44" s="254"/>
      <c r="H44" s="254"/>
      <c r="I44" s="254"/>
      <c r="J44" s="254"/>
      <c r="K44" s="254"/>
      <c r="L44" s="254"/>
      <c r="M44" s="254"/>
      <c r="N44" s="254"/>
      <c r="O44" s="254"/>
      <c r="P44" s="254"/>
      <c r="Q44" s="254"/>
      <c r="R44" s="254"/>
      <c r="S44" s="254"/>
      <c r="T44" s="254"/>
      <c r="U44" s="254"/>
      <c r="V44" s="254"/>
      <c r="W44" s="254"/>
      <c r="X44" s="254"/>
      <c r="Y44" s="254"/>
      <c r="Z44" s="254"/>
      <c r="AA44" s="254"/>
      <c r="AB44" s="254"/>
      <c r="AC44" s="254"/>
      <c r="AD44" s="254"/>
      <c r="AE44" s="254"/>
      <c r="AF44" s="254"/>
      <c r="AG44" s="254"/>
      <c r="AH44" s="254"/>
      <c r="AI44" s="254"/>
      <c r="AJ44" s="254"/>
      <c r="AK44" s="254"/>
      <c r="AL44" s="254"/>
      <c r="AM44" s="254"/>
      <c r="AN44" s="254"/>
      <c r="AO44" s="254"/>
      <c r="AP44" s="254"/>
      <c r="AQ44" s="254"/>
      <c r="AR44" s="254"/>
      <c r="AS44" s="254"/>
      <c r="AT44" s="254"/>
      <c r="AU44" s="254"/>
      <c r="AV44" s="254"/>
      <c r="AW44" s="254"/>
      <c r="AX44" s="254"/>
      <c r="AY44" s="254"/>
      <c r="AZ44" s="254"/>
      <c r="BA44" s="254"/>
      <c r="BB44" s="254"/>
      <c r="BC44" s="254"/>
      <c r="BD44" s="254"/>
      <c r="BE44" s="254"/>
      <c r="BF44" s="254"/>
      <c r="BG44" s="254"/>
      <c r="BH44" s="254"/>
      <c r="BI44" s="254"/>
      <c r="BJ44" s="254"/>
      <c r="BK44" s="254"/>
      <c r="BL44" s="254"/>
      <c r="BM44" s="254"/>
      <c r="BN44" s="254"/>
      <c r="BO44" s="254"/>
      <c r="BP44" s="254"/>
      <c r="BQ44" s="254"/>
      <c r="BR44" s="254"/>
      <c r="BS44" s="254"/>
      <c r="BT44" s="254"/>
      <c r="BU44" s="254"/>
      <c r="BV44" s="254"/>
      <c r="BW44" s="254"/>
      <c r="BX44" s="254"/>
      <c r="BY44" s="254"/>
      <c r="BZ44" s="254"/>
      <c r="CA44" s="254"/>
      <c r="CB44" s="254"/>
      <c r="CC44" s="254"/>
      <c r="CD44" s="254"/>
      <c r="CE44" s="254"/>
      <c r="CF44" s="254"/>
      <c r="CG44" s="339"/>
      <c r="CH44" s="339"/>
      <c r="CI44" s="254"/>
      <c r="CJ44" s="254"/>
      <c r="CK44" s="254"/>
      <c r="CL44" s="254"/>
      <c r="CM44" s="254"/>
      <c r="CN44" s="254"/>
      <c r="CO44" s="254"/>
      <c r="CP44" s="254"/>
      <c r="CQ44" s="254"/>
      <c r="CR44" s="254"/>
      <c r="CS44" s="254"/>
      <c r="CT44" s="254"/>
      <c r="CU44" s="254"/>
      <c r="CV44" s="254"/>
      <c r="CW44" s="254"/>
      <c r="CX44" s="254"/>
      <c r="CY44" s="254"/>
      <c r="CZ44" s="254"/>
      <c r="DA44" s="254"/>
      <c r="DB44" s="254"/>
      <c r="DC44" s="254"/>
      <c r="DD44" s="254"/>
      <c r="DE44" s="254"/>
      <c r="DF44" s="254"/>
      <c r="DG44" s="254"/>
      <c r="DH44" s="254"/>
      <c r="DI44" s="254"/>
      <c r="DJ44" s="254"/>
      <c r="DK44" s="254"/>
      <c r="DL44" s="254"/>
      <c r="DM44" s="254"/>
      <c r="DN44" s="254"/>
      <c r="DO44" s="254"/>
      <c r="DP44" s="254"/>
      <c r="DT44" s="254"/>
      <c r="DX44" s="254"/>
      <c r="EM44" s="14" t="str">
        <f>IF($J44=$EO$24,9,IF($J44=$EO$25,10,IF($J44=$EO$26,11,IFERROR(HLOOKUP([2]Resumo!$D$3,[2]Resumo!$D$3:$D$49,(ROW(44:44)-7)*3+2,FALSE),""))))</f>
        <v/>
      </c>
      <c r="EN44" s="301"/>
      <c r="EO44" s="254"/>
      <c r="EP44" s="254"/>
    </row>
    <row r="45" spans="1:159" s="253" customFormat="1">
      <c r="A45" s="254"/>
      <c r="B45" s="257"/>
      <c r="C45" s="257"/>
      <c r="D45" s="257"/>
      <c r="E45" s="257"/>
      <c r="F45" s="257"/>
      <c r="G45" s="257"/>
      <c r="H45" s="257"/>
      <c r="I45" s="257"/>
      <c r="J45" s="257"/>
      <c r="K45" s="257"/>
      <c r="L45" s="257"/>
      <c r="M45" s="257"/>
      <c r="N45" s="257"/>
      <c r="O45" s="257"/>
      <c r="P45" s="257"/>
      <c r="Q45" s="257"/>
      <c r="R45" s="257"/>
      <c r="S45" s="257"/>
      <c r="T45" s="257"/>
      <c r="U45" s="257"/>
      <c r="V45" s="257"/>
      <c r="W45" s="257"/>
      <c r="X45" s="257"/>
      <c r="Y45" s="257"/>
      <c r="Z45" s="257"/>
      <c r="AA45" s="257"/>
      <c r="AB45" s="257"/>
      <c r="AC45" s="257"/>
      <c r="AD45" s="257"/>
      <c r="AE45" s="257"/>
      <c r="AF45" s="257"/>
      <c r="AG45" s="257"/>
      <c r="AH45" s="257"/>
      <c r="AI45" s="257"/>
      <c r="AJ45" s="257"/>
      <c r="AK45" s="257"/>
      <c r="AL45" s="257"/>
      <c r="AM45" s="257"/>
      <c r="AN45" s="257"/>
      <c r="AO45" s="257"/>
      <c r="AP45" s="257"/>
      <c r="AQ45" s="257"/>
      <c r="AR45" s="257"/>
      <c r="AS45" s="257"/>
      <c r="AT45" s="257"/>
      <c r="AU45" s="257"/>
      <c r="AV45" s="257"/>
      <c r="AW45" s="257"/>
      <c r="AX45" s="257"/>
      <c r="AY45" s="257"/>
      <c r="AZ45" s="257"/>
      <c r="BA45" s="257"/>
      <c r="BB45" s="257"/>
      <c r="BC45" s="257"/>
      <c r="BD45" s="257"/>
      <c r="BE45" s="257"/>
      <c r="BF45" s="257"/>
      <c r="BG45" s="257"/>
      <c r="BH45" s="257"/>
      <c r="BI45" s="257"/>
      <c r="BJ45" s="257"/>
      <c r="BK45" s="257"/>
      <c r="BL45" s="257"/>
      <c r="BM45" s="257"/>
      <c r="BN45" s="257"/>
      <c r="BO45" s="257"/>
      <c r="BP45" s="257"/>
      <c r="BQ45" s="257"/>
      <c r="BR45" s="257"/>
      <c r="BS45" s="257"/>
      <c r="BT45" s="257"/>
      <c r="BU45" s="257"/>
      <c r="BV45" s="257"/>
      <c r="BW45" s="257"/>
      <c r="BX45" s="257"/>
      <c r="BY45" s="257"/>
      <c r="BZ45" s="257"/>
      <c r="CA45" s="257"/>
      <c r="CB45" s="257"/>
      <c r="CC45" s="257"/>
      <c r="CD45" s="257"/>
      <c r="CE45" s="257"/>
      <c r="CF45" s="257"/>
      <c r="CG45" s="257"/>
      <c r="CH45" s="257"/>
      <c r="CI45" s="257"/>
      <c r="CJ45" s="257"/>
      <c r="CK45" s="257"/>
      <c r="CL45" s="257"/>
      <c r="CM45" s="257"/>
      <c r="CN45" s="257"/>
      <c r="CO45" s="257"/>
      <c r="CP45" s="257"/>
      <c r="CQ45" s="257"/>
      <c r="CR45" s="257"/>
      <c r="CS45" s="257"/>
      <c r="CT45" s="257"/>
      <c r="CU45" s="257"/>
      <c r="CV45" s="257"/>
      <c r="CW45" s="257"/>
      <c r="CX45" s="257"/>
      <c r="CY45" s="257"/>
      <c r="CZ45" s="257"/>
      <c r="DA45" s="257"/>
      <c r="DB45" s="257"/>
      <c r="DC45" s="257"/>
      <c r="DD45" s="257"/>
      <c r="DE45" s="257"/>
      <c r="DF45" s="257"/>
      <c r="DG45" s="257"/>
      <c r="DH45" s="257"/>
      <c r="DI45" s="257"/>
      <c r="DJ45" s="257"/>
      <c r="DK45" s="257"/>
      <c r="DL45" s="257"/>
      <c r="DM45" s="257"/>
      <c r="DN45" s="257"/>
      <c r="DO45" s="257"/>
      <c r="DP45" s="257"/>
      <c r="DQ45" s="254"/>
      <c r="DR45" s="254"/>
      <c r="DS45" s="254"/>
      <c r="DU45" s="254"/>
      <c r="DV45" s="254"/>
      <c r="DW45" s="254"/>
      <c r="DX45" s="257"/>
      <c r="DY45" s="254"/>
      <c r="DZ45" s="254"/>
      <c r="EA45" s="254"/>
      <c r="EB45" s="254"/>
      <c r="EC45" s="254"/>
      <c r="ED45" s="254"/>
      <c r="EE45" s="254"/>
      <c r="EF45" s="254"/>
      <c r="EG45" s="254"/>
      <c r="EH45" s="254"/>
      <c r="EI45" s="254"/>
      <c r="EJ45" s="254"/>
      <c r="EK45" s="254"/>
      <c r="EL45" s="254"/>
      <c r="EM45" s="14" t="str">
        <f>IF($J45=$EO$24,9,IF($J45=$EO$25,10,IF($J45=$EO$26,11,IFERROR(HLOOKUP([2]Resumo!$D$3,[2]Resumo!$D$3:$D$49,(ROW(45:45)-7)*3+2,FALSE),""))))</f>
        <v/>
      </c>
      <c r="EN45" s="301"/>
      <c r="EQ45" s="254"/>
      <c r="ER45" s="254"/>
      <c r="ES45" s="254"/>
      <c r="ET45" s="254"/>
      <c r="EU45" s="254"/>
      <c r="EV45" s="254"/>
      <c r="EW45" s="254"/>
      <c r="EX45" s="254"/>
      <c r="EY45" s="254"/>
      <c r="EZ45" s="254"/>
      <c r="FA45" s="254"/>
      <c r="FB45" s="254"/>
      <c r="FC45" s="254"/>
    </row>
    <row r="46" spans="1:159" s="253" customFormat="1">
      <c r="A46" s="254"/>
      <c r="B46" s="257"/>
      <c r="C46" s="257"/>
      <c r="D46" s="257"/>
      <c r="E46" s="257"/>
      <c r="F46" s="257"/>
      <c r="G46" s="257"/>
      <c r="H46" s="257"/>
      <c r="I46" s="257"/>
      <c r="J46" s="257"/>
      <c r="K46" s="257"/>
      <c r="L46" s="257"/>
      <c r="M46" s="257"/>
      <c r="N46" s="257"/>
      <c r="O46" s="257"/>
      <c r="P46" s="257"/>
      <c r="Q46" s="257"/>
      <c r="R46" s="257"/>
      <c r="S46" s="257"/>
      <c r="T46" s="257"/>
      <c r="U46" s="257"/>
      <c r="V46" s="257"/>
      <c r="W46" s="257"/>
      <c r="X46" s="257"/>
      <c r="Y46" s="257"/>
      <c r="Z46" s="257"/>
      <c r="AA46" s="257"/>
      <c r="AB46" s="257"/>
      <c r="AC46" s="257"/>
      <c r="AD46" s="257"/>
      <c r="AE46" s="257"/>
      <c r="AF46" s="257"/>
      <c r="AG46" s="257"/>
      <c r="AH46" s="257"/>
      <c r="AI46" s="257"/>
      <c r="AJ46" s="257"/>
      <c r="AK46" s="257"/>
      <c r="AL46" s="257"/>
      <c r="AM46" s="257"/>
      <c r="AN46" s="257"/>
      <c r="AO46" s="257"/>
      <c r="AP46" s="257"/>
      <c r="AQ46" s="257"/>
      <c r="AR46" s="257"/>
      <c r="AS46" s="257"/>
      <c r="AT46" s="257"/>
      <c r="AU46" s="257"/>
      <c r="AV46" s="257"/>
      <c r="AW46" s="257"/>
      <c r="AX46" s="257"/>
      <c r="AY46" s="257"/>
      <c r="AZ46" s="257"/>
      <c r="BA46" s="257"/>
      <c r="BB46" s="257"/>
      <c r="BC46" s="257"/>
      <c r="BD46" s="257"/>
      <c r="BE46" s="257"/>
      <c r="BF46" s="257"/>
      <c r="BG46" s="257"/>
      <c r="BH46" s="257"/>
      <c r="BI46" s="257"/>
      <c r="BJ46" s="257"/>
      <c r="BK46" s="257"/>
      <c r="BL46" s="257"/>
      <c r="BM46" s="257"/>
      <c r="BN46" s="257"/>
      <c r="BO46" s="257"/>
      <c r="BP46" s="257"/>
      <c r="BQ46" s="257"/>
      <c r="BR46" s="257"/>
      <c r="BS46" s="257"/>
      <c r="BT46" s="257"/>
      <c r="BU46" s="257"/>
      <c r="BV46" s="257"/>
      <c r="BW46" s="257"/>
      <c r="BX46" s="257"/>
      <c r="BY46" s="257"/>
      <c r="BZ46" s="257"/>
      <c r="CA46" s="257"/>
      <c r="CB46" s="257"/>
      <c r="CC46" s="257"/>
      <c r="CD46" s="257"/>
      <c r="CE46" s="257"/>
      <c r="CF46" s="257"/>
      <c r="CG46" s="257"/>
      <c r="CH46" s="257"/>
      <c r="CI46" s="257"/>
      <c r="CJ46" s="257"/>
      <c r="CK46" s="257"/>
      <c r="CL46" s="257"/>
      <c r="CM46" s="257"/>
      <c r="CN46" s="257"/>
      <c r="CO46" s="257"/>
      <c r="CP46" s="257"/>
      <c r="CQ46" s="257"/>
      <c r="CR46" s="257"/>
      <c r="CS46" s="257"/>
      <c r="CT46" s="257"/>
      <c r="CU46" s="257"/>
      <c r="CV46" s="257"/>
      <c r="CW46" s="257"/>
      <c r="CX46" s="257"/>
      <c r="CY46" s="257"/>
      <c r="CZ46" s="257"/>
      <c r="DA46" s="257"/>
      <c r="DB46" s="257"/>
      <c r="DC46" s="257"/>
      <c r="DD46" s="257"/>
      <c r="DE46" s="257"/>
      <c r="DF46" s="257"/>
      <c r="DG46" s="257"/>
      <c r="DH46" s="257"/>
      <c r="DI46" s="257"/>
      <c r="DJ46" s="257"/>
      <c r="DK46" s="257"/>
      <c r="DL46" s="257"/>
      <c r="DM46" s="257"/>
      <c r="DN46" s="257"/>
      <c r="DO46" s="257"/>
      <c r="DP46" s="257"/>
      <c r="DQ46" s="254"/>
      <c r="DR46" s="254"/>
      <c r="DS46" s="254"/>
      <c r="DU46" s="254"/>
      <c r="DV46" s="254"/>
      <c r="DW46" s="254"/>
      <c r="DX46" s="257"/>
      <c r="DY46" s="254"/>
      <c r="DZ46" s="254"/>
      <c r="EA46" s="254"/>
      <c r="EB46" s="254"/>
      <c r="EC46" s="254"/>
      <c r="ED46" s="254"/>
      <c r="EE46" s="254"/>
      <c r="EF46" s="254"/>
      <c r="EG46" s="254"/>
      <c r="EH46" s="254"/>
      <c r="EI46" s="254"/>
      <c r="EJ46" s="254"/>
      <c r="EK46" s="254"/>
      <c r="EL46" s="254"/>
      <c r="EM46" s="14" t="str">
        <f>IF($J46=$EO$24,9,IF($J46=$EO$25,10,IF($J46=$EO$26,11,IFERROR(HLOOKUP([2]Resumo!$D$3,[2]Resumo!$D$3:$D$49,(ROW(46:46)-7)*3+2,FALSE),""))))</f>
        <v/>
      </c>
      <c r="EN46" s="301"/>
      <c r="EQ46" s="254"/>
      <c r="ER46" s="254"/>
      <c r="ES46" s="254"/>
      <c r="ET46" s="254"/>
      <c r="EU46" s="254"/>
      <c r="EV46" s="254"/>
      <c r="EW46" s="254"/>
      <c r="EX46" s="254"/>
      <c r="EY46" s="254"/>
      <c r="EZ46" s="254"/>
      <c r="FA46" s="254"/>
      <c r="FB46" s="254"/>
      <c r="FC46" s="254"/>
    </row>
    <row r="47" spans="1:159" s="253" customFormat="1">
      <c r="A47" s="254"/>
      <c r="B47" s="257"/>
      <c r="C47" s="257"/>
      <c r="D47" s="257"/>
      <c r="E47" s="257"/>
      <c r="F47" s="257"/>
      <c r="G47" s="257"/>
      <c r="H47" s="257"/>
      <c r="I47" s="257"/>
      <c r="J47" s="257"/>
      <c r="K47" s="257"/>
      <c r="L47" s="257"/>
      <c r="M47" s="257"/>
      <c r="N47" s="257"/>
      <c r="O47" s="257"/>
      <c r="P47" s="257"/>
      <c r="Q47" s="257"/>
      <c r="R47" s="257"/>
      <c r="S47" s="257"/>
      <c r="T47" s="257"/>
      <c r="U47" s="257"/>
      <c r="V47" s="257"/>
      <c r="W47" s="257"/>
      <c r="X47" s="257"/>
      <c r="Y47" s="257"/>
      <c r="Z47" s="257"/>
      <c r="AA47" s="257"/>
      <c r="AB47" s="257"/>
      <c r="AC47" s="257"/>
      <c r="AD47" s="257"/>
      <c r="AE47" s="257"/>
      <c r="AF47" s="257"/>
      <c r="AG47" s="257"/>
      <c r="AH47" s="257"/>
      <c r="AI47" s="257"/>
      <c r="AJ47" s="257"/>
      <c r="AK47" s="257"/>
      <c r="AL47" s="257"/>
      <c r="AM47" s="257"/>
      <c r="AN47" s="257"/>
      <c r="AO47" s="257"/>
      <c r="AP47" s="257"/>
      <c r="AQ47" s="257"/>
      <c r="AR47" s="257"/>
      <c r="AS47" s="257"/>
      <c r="AT47" s="257"/>
      <c r="AU47" s="257"/>
      <c r="AV47" s="257"/>
      <c r="AW47" s="257"/>
      <c r="AX47" s="257"/>
      <c r="AY47" s="257"/>
      <c r="AZ47" s="257"/>
      <c r="BA47" s="257"/>
      <c r="BB47" s="257"/>
      <c r="BC47" s="257"/>
      <c r="BD47" s="257"/>
      <c r="BE47" s="257"/>
      <c r="BF47" s="257"/>
      <c r="BG47" s="257"/>
      <c r="BH47" s="257"/>
      <c r="BI47" s="257"/>
      <c r="BJ47" s="257"/>
      <c r="BK47" s="257"/>
      <c r="BL47" s="257"/>
      <c r="BM47" s="257"/>
      <c r="BN47" s="257"/>
      <c r="BO47" s="257"/>
      <c r="BP47" s="257"/>
      <c r="BQ47" s="257"/>
      <c r="BR47" s="257"/>
      <c r="BS47" s="257"/>
      <c r="BT47" s="257"/>
      <c r="BU47" s="257"/>
      <c r="BV47" s="257"/>
      <c r="BW47" s="257"/>
      <c r="BX47" s="257"/>
      <c r="BY47" s="257"/>
      <c r="BZ47" s="257"/>
      <c r="CA47" s="257"/>
      <c r="CB47" s="257"/>
      <c r="CC47" s="257"/>
      <c r="CD47" s="257"/>
      <c r="CE47" s="257"/>
      <c r="CF47" s="257"/>
      <c r="CG47" s="257"/>
      <c r="CH47" s="257"/>
      <c r="CI47" s="257"/>
      <c r="CJ47" s="257"/>
      <c r="CK47" s="257"/>
      <c r="CL47" s="257"/>
      <c r="CM47" s="257"/>
      <c r="CN47" s="257"/>
      <c r="CO47" s="257"/>
      <c r="CP47" s="257"/>
      <c r="CQ47" s="257"/>
      <c r="CR47" s="257"/>
      <c r="CS47" s="257"/>
      <c r="CT47" s="257"/>
      <c r="CU47" s="257"/>
      <c r="CV47" s="257"/>
      <c r="CW47" s="257"/>
      <c r="CX47" s="257"/>
      <c r="CY47" s="257"/>
      <c r="CZ47" s="257"/>
      <c r="DA47" s="257"/>
      <c r="DB47" s="257"/>
      <c r="DC47" s="257"/>
      <c r="DD47" s="257"/>
      <c r="DE47" s="257"/>
      <c r="DF47" s="257"/>
      <c r="DG47" s="257"/>
      <c r="DH47" s="257"/>
      <c r="DI47" s="257"/>
      <c r="DJ47" s="257"/>
      <c r="DK47" s="257"/>
      <c r="DL47" s="257"/>
      <c r="DM47" s="257"/>
      <c r="DN47" s="257"/>
      <c r="DO47" s="257"/>
      <c r="DP47" s="257"/>
      <c r="DQ47" s="254"/>
      <c r="DR47" s="254"/>
      <c r="DS47" s="254"/>
      <c r="DU47" s="254"/>
      <c r="DV47" s="254"/>
      <c r="DW47" s="254"/>
      <c r="DX47" s="257"/>
      <c r="DY47" s="254"/>
      <c r="DZ47" s="254"/>
      <c r="EA47" s="254"/>
      <c r="EB47" s="254"/>
      <c r="EC47" s="254"/>
      <c r="ED47" s="254"/>
      <c r="EE47" s="254"/>
      <c r="EF47" s="254"/>
      <c r="EG47" s="254"/>
      <c r="EH47" s="254"/>
      <c r="EI47" s="254"/>
      <c r="EJ47" s="254"/>
      <c r="EK47" s="254"/>
      <c r="EL47" s="254"/>
      <c r="EM47" s="14" t="str">
        <f>IF($J47=$EO$24,9,IF($J47=$EO$25,10,IF($J47=$EO$26,11,IFERROR(HLOOKUP([2]Resumo!$D$3,[2]Resumo!$D$3:$D$49,(ROW(47:47)-7)*3+2,FALSE),""))))</f>
        <v/>
      </c>
      <c r="EN47" s="301"/>
      <c r="EQ47" s="254"/>
      <c r="ER47" s="254"/>
      <c r="ES47" s="254"/>
      <c r="ET47" s="254"/>
      <c r="EU47" s="254"/>
      <c r="EV47" s="254"/>
      <c r="EW47" s="254"/>
      <c r="EX47" s="254"/>
      <c r="EY47" s="254"/>
      <c r="EZ47" s="254"/>
      <c r="FA47" s="254"/>
      <c r="FB47" s="254"/>
      <c r="FC47" s="254"/>
    </row>
    <row r="48" spans="1:159" s="253" customFormat="1">
      <c r="A48" s="254"/>
      <c r="B48" s="257"/>
      <c r="C48" s="257"/>
      <c r="D48" s="257"/>
      <c r="E48" s="257"/>
      <c r="F48" s="257"/>
      <c r="G48" s="257"/>
      <c r="H48" s="257"/>
      <c r="I48" s="257"/>
      <c r="J48" s="257"/>
      <c r="K48" s="257"/>
      <c r="L48" s="257"/>
      <c r="M48" s="257"/>
      <c r="N48" s="257"/>
      <c r="O48" s="257"/>
      <c r="P48" s="257"/>
      <c r="Q48" s="257"/>
      <c r="R48" s="257"/>
      <c r="S48" s="257"/>
      <c r="T48" s="257"/>
      <c r="U48" s="257"/>
      <c r="V48" s="257"/>
      <c r="W48" s="257"/>
      <c r="X48" s="257"/>
      <c r="Y48" s="257"/>
      <c r="Z48" s="257"/>
      <c r="AA48" s="257"/>
      <c r="AB48" s="257"/>
      <c r="AC48" s="257"/>
      <c r="AD48" s="257"/>
      <c r="AE48" s="257"/>
      <c r="AF48" s="257"/>
      <c r="AG48" s="257"/>
      <c r="AH48" s="257"/>
      <c r="AI48" s="257"/>
      <c r="AJ48" s="257"/>
      <c r="AK48" s="257"/>
      <c r="AL48" s="257"/>
      <c r="AM48" s="257"/>
      <c r="AN48" s="257"/>
      <c r="AO48" s="257"/>
      <c r="AP48" s="257"/>
      <c r="AQ48" s="257"/>
      <c r="AR48" s="257"/>
      <c r="AS48" s="257"/>
      <c r="AT48" s="257"/>
      <c r="AU48" s="257"/>
      <c r="AV48" s="257"/>
      <c r="AW48" s="257"/>
      <c r="AX48" s="257"/>
      <c r="AY48" s="257"/>
      <c r="AZ48" s="257"/>
      <c r="BA48" s="257"/>
      <c r="BB48" s="257"/>
      <c r="BC48" s="257"/>
      <c r="BD48" s="257"/>
      <c r="BE48" s="257"/>
      <c r="BF48" s="257"/>
      <c r="BG48" s="257"/>
      <c r="BH48" s="257"/>
      <c r="BI48" s="257"/>
      <c r="BJ48" s="257"/>
      <c r="BK48" s="257"/>
      <c r="BL48" s="257"/>
      <c r="BM48" s="257"/>
      <c r="BN48" s="257"/>
      <c r="BO48" s="257"/>
      <c r="BP48" s="257"/>
      <c r="BQ48" s="257"/>
      <c r="BR48" s="257"/>
      <c r="BS48" s="257"/>
      <c r="BT48" s="257"/>
      <c r="BU48" s="257"/>
      <c r="BV48" s="257"/>
      <c r="BW48" s="257"/>
      <c r="BX48" s="257"/>
      <c r="BY48" s="257"/>
      <c r="BZ48" s="257"/>
      <c r="CA48" s="257"/>
      <c r="CB48" s="257"/>
      <c r="CC48" s="257"/>
      <c r="CD48" s="257"/>
      <c r="CE48" s="257"/>
      <c r="CF48" s="257"/>
      <c r="CG48" s="257"/>
      <c r="CH48" s="257"/>
      <c r="CI48" s="257"/>
      <c r="CJ48" s="257"/>
      <c r="CK48" s="257"/>
      <c r="CL48" s="257"/>
      <c r="CM48" s="257"/>
      <c r="CN48" s="257"/>
      <c r="CO48" s="257"/>
      <c r="CP48" s="257"/>
      <c r="CQ48" s="257"/>
      <c r="CR48" s="257"/>
      <c r="CS48" s="257"/>
      <c r="CT48" s="257"/>
      <c r="CU48" s="257"/>
      <c r="CV48" s="257"/>
      <c r="CW48" s="257"/>
      <c r="CX48" s="257"/>
      <c r="CY48" s="257"/>
      <c r="CZ48" s="257"/>
      <c r="DA48" s="257"/>
      <c r="DB48" s="257"/>
      <c r="DC48" s="257"/>
      <c r="DD48" s="257"/>
      <c r="DE48" s="257"/>
      <c r="DF48" s="257"/>
      <c r="DG48" s="257"/>
      <c r="DH48" s="257"/>
      <c r="DI48" s="257"/>
      <c r="DJ48" s="257"/>
      <c r="DK48" s="257"/>
      <c r="DL48" s="257"/>
      <c r="DM48" s="257"/>
      <c r="DN48" s="257"/>
      <c r="DO48" s="257"/>
      <c r="DP48" s="257"/>
      <c r="DQ48" s="254"/>
      <c r="DR48" s="254"/>
      <c r="DS48" s="254"/>
      <c r="DU48" s="254"/>
      <c r="DV48" s="254"/>
      <c r="DW48" s="254"/>
      <c r="DX48" s="257"/>
      <c r="DY48" s="254"/>
      <c r="DZ48" s="254"/>
      <c r="EA48" s="254"/>
      <c r="EB48" s="254"/>
      <c r="EC48" s="254"/>
      <c r="ED48" s="254"/>
      <c r="EE48" s="254"/>
      <c r="EF48" s="254"/>
      <c r="EG48" s="254"/>
      <c r="EH48" s="254"/>
      <c r="EI48" s="254"/>
      <c r="EJ48" s="254"/>
      <c r="EK48" s="254"/>
      <c r="EL48" s="254"/>
      <c r="EM48" s="14" t="str">
        <f>IF($J48=$EO$24,9,IF($J48=$EO$25,10,IF($J48=$EO$26,11,IFERROR(HLOOKUP([2]Resumo!$D$3,[2]Resumo!$D$3:$D$49,(ROW(48:48)-7)*3+2,FALSE),""))))</f>
        <v/>
      </c>
      <c r="EN48" s="301"/>
      <c r="EQ48" s="254"/>
      <c r="ER48" s="254"/>
      <c r="ES48" s="254"/>
      <c r="ET48" s="254"/>
      <c r="EU48" s="254"/>
      <c r="EV48" s="254"/>
      <c r="EW48" s="254"/>
      <c r="EX48" s="254"/>
      <c r="EY48" s="254"/>
      <c r="EZ48" s="254"/>
      <c r="FA48" s="254"/>
      <c r="FB48" s="254"/>
      <c r="FC48" s="254"/>
    </row>
    <row r="49" spans="1:159" s="253" customFormat="1">
      <c r="A49" s="254"/>
      <c r="B49" s="257"/>
      <c r="C49" s="257"/>
      <c r="D49" s="257"/>
      <c r="E49" s="257"/>
      <c r="F49" s="257"/>
      <c r="G49" s="257"/>
      <c r="H49" s="257"/>
      <c r="I49" s="257"/>
      <c r="J49" s="257"/>
      <c r="K49" s="257"/>
      <c r="L49" s="257"/>
      <c r="M49" s="257"/>
      <c r="N49" s="257"/>
      <c r="O49" s="257"/>
      <c r="P49" s="257"/>
      <c r="Q49" s="257"/>
      <c r="R49" s="257"/>
      <c r="S49" s="257"/>
      <c r="T49" s="257"/>
      <c r="U49" s="257"/>
      <c r="V49" s="257"/>
      <c r="W49" s="257"/>
      <c r="X49" s="257"/>
      <c r="Y49" s="257"/>
      <c r="Z49" s="257"/>
      <c r="AA49" s="257"/>
      <c r="AB49" s="257"/>
      <c r="AC49" s="257"/>
      <c r="AD49" s="257"/>
      <c r="AE49" s="257"/>
      <c r="AF49" s="257"/>
      <c r="AG49" s="257"/>
      <c r="AH49" s="257"/>
      <c r="AI49" s="257"/>
      <c r="AJ49" s="257"/>
      <c r="AK49" s="257"/>
      <c r="AL49" s="257"/>
      <c r="AM49" s="257"/>
      <c r="AN49" s="257"/>
      <c r="AO49" s="257"/>
      <c r="AP49" s="257"/>
      <c r="AQ49" s="257"/>
      <c r="AR49" s="257"/>
      <c r="AS49" s="257"/>
      <c r="AT49" s="257"/>
      <c r="AU49" s="257"/>
      <c r="AV49" s="257"/>
      <c r="AW49" s="257"/>
      <c r="AX49" s="257"/>
      <c r="AY49" s="257"/>
      <c r="AZ49" s="257"/>
      <c r="BA49" s="257"/>
      <c r="BB49" s="257"/>
      <c r="BC49" s="257"/>
      <c r="BD49" s="257"/>
      <c r="BE49" s="257"/>
      <c r="BF49" s="257"/>
      <c r="BG49" s="257"/>
      <c r="BH49" s="257"/>
      <c r="BI49" s="257"/>
      <c r="BJ49" s="257"/>
      <c r="BK49" s="257"/>
      <c r="BL49" s="257"/>
      <c r="BM49" s="257"/>
      <c r="BN49" s="257"/>
      <c r="BO49" s="257"/>
      <c r="BP49" s="257"/>
      <c r="BQ49" s="257"/>
      <c r="BR49" s="257"/>
      <c r="BS49" s="257"/>
      <c r="BT49" s="257"/>
      <c r="BU49" s="257"/>
      <c r="BV49" s="257"/>
      <c r="BW49" s="257"/>
      <c r="BX49" s="257"/>
      <c r="BY49" s="257"/>
      <c r="BZ49" s="257"/>
      <c r="CA49" s="257"/>
      <c r="CB49" s="257"/>
      <c r="CC49" s="257"/>
      <c r="CD49" s="257"/>
      <c r="CE49" s="257"/>
      <c r="CF49" s="257"/>
      <c r="CG49" s="257"/>
      <c r="CH49" s="257"/>
      <c r="CI49" s="257"/>
      <c r="CJ49" s="257"/>
      <c r="CK49" s="257"/>
      <c r="CL49" s="257"/>
      <c r="CM49" s="257"/>
      <c r="CN49" s="257"/>
      <c r="CO49" s="257"/>
      <c r="CP49" s="257"/>
      <c r="CQ49" s="257"/>
      <c r="CR49" s="257"/>
      <c r="CS49" s="257"/>
      <c r="CT49" s="257"/>
      <c r="CU49" s="257"/>
      <c r="CV49" s="257"/>
      <c r="CW49" s="257"/>
      <c r="CX49" s="257"/>
      <c r="CY49" s="257"/>
      <c r="CZ49" s="257"/>
      <c r="DA49" s="257"/>
      <c r="DB49" s="257"/>
      <c r="DC49" s="257"/>
      <c r="DD49" s="257"/>
      <c r="DE49" s="257"/>
      <c r="DF49" s="257"/>
      <c r="DG49" s="257"/>
      <c r="DH49" s="257"/>
      <c r="DI49" s="257"/>
      <c r="DJ49" s="257"/>
      <c r="DK49" s="257"/>
      <c r="DL49" s="257"/>
      <c r="DM49" s="257"/>
      <c r="DN49" s="257"/>
      <c r="DO49" s="257"/>
      <c r="DP49" s="257"/>
      <c r="DQ49" s="254"/>
      <c r="DR49" s="254"/>
      <c r="DS49" s="254"/>
      <c r="DU49" s="254"/>
      <c r="DV49" s="254"/>
      <c r="DW49" s="254"/>
      <c r="DX49" s="257"/>
      <c r="DY49" s="254"/>
      <c r="DZ49" s="254"/>
      <c r="EA49" s="254"/>
      <c r="EB49" s="254"/>
      <c r="EC49" s="254"/>
      <c r="ED49" s="254"/>
      <c r="EE49" s="254"/>
      <c r="EF49" s="254"/>
      <c r="EG49" s="254"/>
      <c r="EH49" s="254"/>
      <c r="EI49" s="254"/>
      <c r="EJ49" s="254"/>
      <c r="EK49" s="254"/>
      <c r="EL49" s="254"/>
      <c r="EM49" s="14" t="str">
        <f>IF($J49=$EO$24,9,IF($J49=$EO$25,10,IF($J49=$EO$26,11,IFERROR(HLOOKUP([2]Resumo!$D$3,[2]Resumo!$D$3:$D$49,(ROW(49:49)-7)*3+2,FALSE),""))))</f>
        <v/>
      </c>
      <c r="EN49" s="301"/>
      <c r="EQ49" s="254"/>
      <c r="ER49" s="254"/>
      <c r="ES49" s="254"/>
      <c r="ET49" s="254"/>
      <c r="EU49" s="254"/>
      <c r="EV49" s="254"/>
      <c r="EW49" s="254"/>
      <c r="EX49" s="254"/>
      <c r="EY49" s="254"/>
      <c r="EZ49" s="254"/>
      <c r="FA49" s="254"/>
      <c r="FB49" s="254"/>
      <c r="FC49" s="254"/>
    </row>
    <row r="50" spans="1:159" s="253" customFormat="1">
      <c r="A50" s="254"/>
      <c r="B50" s="257"/>
      <c r="C50" s="257"/>
      <c r="D50" s="257"/>
      <c r="E50" s="257"/>
      <c r="F50" s="257"/>
      <c r="G50" s="257"/>
      <c r="H50" s="257"/>
      <c r="I50" s="257"/>
      <c r="J50" s="257"/>
      <c r="K50" s="257"/>
      <c r="L50" s="257"/>
      <c r="M50" s="257"/>
      <c r="N50" s="257"/>
      <c r="O50" s="257"/>
      <c r="P50" s="257"/>
      <c r="Q50" s="257"/>
      <c r="R50" s="257"/>
      <c r="S50" s="257"/>
      <c r="T50" s="257"/>
      <c r="U50" s="257"/>
      <c r="V50" s="257"/>
      <c r="W50" s="257"/>
      <c r="X50" s="257"/>
      <c r="Y50" s="257"/>
      <c r="Z50" s="257"/>
      <c r="AA50" s="257"/>
      <c r="AB50" s="257"/>
      <c r="AC50" s="257"/>
      <c r="AD50" s="257"/>
      <c r="AE50" s="257"/>
      <c r="AF50" s="257"/>
      <c r="AG50" s="257"/>
      <c r="AH50" s="257"/>
      <c r="AI50" s="257"/>
      <c r="AJ50" s="257"/>
      <c r="AK50" s="257"/>
      <c r="AL50" s="257"/>
      <c r="AM50" s="257"/>
      <c r="AN50" s="257"/>
      <c r="AO50" s="257"/>
      <c r="AP50" s="257"/>
      <c r="AQ50" s="257"/>
      <c r="AR50" s="257"/>
      <c r="AS50" s="257"/>
      <c r="AT50" s="257"/>
      <c r="AU50" s="257"/>
      <c r="AV50" s="257"/>
      <c r="AW50" s="257"/>
      <c r="AX50" s="257"/>
      <c r="AY50" s="257"/>
      <c r="AZ50" s="257"/>
      <c r="BA50" s="257"/>
      <c r="BB50" s="257"/>
      <c r="BC50" s="257"/>
      <c r="BD50" s="257"/>
      <c r="BE50" s="257"/>
      <c r="BF50" s="257"/>
      <c r="BG50" s="257"/>
      <c r="BH50" s="257"/>
      <c r="BI50" s="257"/>
      <c r="BJ50" s="257"/>
      <c r="BK50" s="257"/>
      <c r="BL50" s="257"/>
      <c r="BM50" s="257"/>
      <c r="BN50" s="257"/>
      <c r="BO50" s="257"/>
      <c r="BP50" s="257"/>
      <c r="BQ50" s="257"/>
      <c r="BR50" s="257"/>
      <c r="BS50" s="257"/>
      <c r="BT50" s="257"/>
      <c r="BU50" s="257"/>
      <c r="BV50" s="257"/>
      <c r="BW50" s="257"/>
      <c r="BX50" s="257"/>
      <c r="BY50" s="257"/>
      <c r="BZ50" s="257"/>
      <c r="CA50" s="257"/>
      <c r="CB50" s="257"/>
      <c r="CC50" s="257"/>
      <c r="CD50" s="257"/>
      <c r="CE50" s="257"/>
      <c r="CF50" s="257"/>
      <c r="CG50" s="257"/>
      <c r="CH50" s="257"/>
      <c r="CI50" s="257"/>
      <c r="CJ50" s="257"/>
      <c r="CK50" s="257"/>
      <c r="CL50" s="257"/>
      <c r="CM50" s="257"/>
      <c r="CN50" s="257"/>
      <c r="CO50" s="257"/>
      <c r="CP50" s="257"/>
      <c r="CQ50" s="257"/>
      <c r="CR50" s="257"/>
      <c r="CS50" s="257"/>
      <c r="CT50" s="257"/>
      <c r="CU50" s="257"/>
      <c r="CV50" s="257"/>
      <c r="CW50" s="257"/>
      <c r="CX50" s="257"/>
      <c r="CY50" s="257"/>
      <c r="CZ50" s="257"/>
      <c r="DA50" s="257"/>
      <c r="DB50" s="257"/>
      <c r="DC50" s="257"/>
      <c r="DD50" s="257"/>
      <c r="DE50" s="257"/>
      <c r="DF50" s="257"/>
      <c r="DG50" s="257"/>
      <c r="DH50" s="257"/>
      <c r="DI50" s="257"/>
      <c r="DJ50" s="257"/>
      <c r="DK50" s="257"/>
      <c r="DL50" s="257"/>
      <c r="DM50" s="257"/>
      <c r="DN50" s="257"/>
      <c r="DO50" s="257"/>
      <c r="DP50" s="257"/>
      <c r="DQ50" s="254"/>
      <c r="DR50" s="254"/>
      <c r="DS50" s="254"/>
      <c r="DU50" s="254"/>
      <c r="DV50" s="254"/>
      <c r="DW50" s="254"/>
      <c r="DX50" s="257"/>
      <c r="DY50" s="254"/>
      <c r="DZ50" s="254"/>
      <c r="EA50" s="254"/>
      <c r="EB50" s="254"/>
      <c r="EC50" s="254"/>
      <c r="ED50" s="254"/>
      <c r="EE50" s="254"/>
      <c r="EF50" s="254"/>
      <c r="EG50" s="254"/>
      <c r="EH50" s="254"/>
      <c r="EI50" s="254"/>
      <c r="EJ50" s="254"/>
      <c r="EK50" s="254"/>
      <c r="EL50" s="254"/>
      <c r="EM50" s="14" t="str">
        <f>IF($J50=$EO$24,9,IF($J50=$EO$25,10,IF($J50=$EO$26,11,IFERROR(HLOOKUP([2]Resumo!$D$3,[2]Resumo!$D$3:$D$49,(ROW(50:50)-7)*3+2,FALSE),""))))</f>
        <v/>
      </c>
      <c r="EN50" s="301"/>
      <c r="EQ50" s="254"/>
      <c r="ER50" s="254"/>
      <c r="ES50" s="254"/>
      <c r="ET50" s="254"/>
      <c r="EU50" s="254"/>
      <c r="EV50" s="254"/>
      <c r="EW50" s="254"/>
      <c r="EX50" s="254"/>
      <c r="EY50" s="254"/>
      <c r="EZ50" s="254"/>
      <c r="FA50" s="254"/>
      <c r="FB50" s="254"/>
      <c r="FC50" s="254"/>
    </row>
    <row r="51" spans="1:159" s="253" customFormat="1">
      <c r="A51" s="254"/>
      <c r="B51" s="257"/>
      <c r="C51" s="257"/>
      <c r="D51" s="257"/>
      <c r="E51" s="257"/>
      <c r="F51" s="257"/>
      <c r="G51" s="257"/>
      <c r="H51" s="257"/>
      <c r="I51" s="257"/>
      <c r="J51" s="257"/>
      <c r="K51" s="257"/>
      <c r="L51" s="257"/>
      <c r="M51" s="257"/>
      <c r="N51" s="257"/>
      <c r="O51" s="257"/>
      <c r="P51" s="257"/>
      <c r="Q51" s="257"/>
      <c r="R51" s="257"/>
      <c r="S51" s="257"/>
      <c r="T51" s="257"/>
      <c r="U51" s="257"/>
      <c r="V51" s="257"/>
      <c r="W51" s="257"/>
      <c r="X51" s="257"/>
      <c r="Y51" s="257"/>
      <c r="Z51" s="257"/>
      <c r="AA51" s="257"/>
      <c r="AB51" s="257"/>
      <c r="AC51" s="257"/>
      <c r="AD51" s="257"/>
      <c r="AE51" s="257"/>
      <c r="AF51" s="257"/>
      <c r="AG51" s="257"/>
      <c r="AH51" s="257"/>
      <c r="AI51" s="257"/>
      <c r="AJ51" s="257"/>
      <c r="AK51" s="257"/>
      <c r="AL51" s="257"/>
      <c r="AM51" s="257"/>
      <c r="AN51" s="257"/>
      <c r="AO51" s="257"/>
      <c r="AP51" s="257"/>
      <c r="AQ51" s="257"/>
      <c r="AR51" s="257"/>
      <c r="AS51" s="257"/>
      <c r="AT51" s="257"/>
      <c r="AU51" s="257"/>
      <c r="AV51" s="257"/>
      <c r="AW51" s="257"/>
      <c r="AX51" s="257"/>
      <c r="AY51" s="257"/>
      <c r="AZ51" s="257"/>
      <c r="BA51" s="257"/>
      <c r="BB51" s="257"/>
      <c r="BC51" s="257"/>
      <c r="BD51" s="257"/>
      <c r="BE51" s="257"/>
      <c r="BF51" s="257"/>
      <c r="BG51" s="257"/>
      <c r="BH51" s="257"/>
      <c r="BI51" s="257"/>
      <c r="BJ51" s="257"/>
      <c r="BK51" s="257"/>
      <c r="BL51" s="257"/>
      <c r="BM51" s="257"/>
      <c r="BN51" s="257"/>
      <c r="BO51" s="257"/>
      <c r="BP51" s="257"/>
      <c r="BQ51" s="257"/>
      <c r="BR51" s="257"/>
      <c r="BS51" s="257"/>
      <c r="BT51" s="257"/>
      <c r="BU51" s="257"/>
      <c r="BV51" s="257"/>
      <c r="BW51" s="257"/>
      <c r="BX51" s="257"/>
      <c r="BY51" s="257"/>
      <c r="BZ51" s="257"/>
      <c r="CA51" s="257"/>
      <c r="CB51" s="257"/>
      <c r="CC51" s="257"/>
      <c r="CD51" s="257"/>
      <c r="CE51" s="257"/>
      <c r="CF51" s="257"/>
      <c r="CG51" s="257"/>
      <c r="CH51" s="257"/>
      <c r="CI51" s="257"/>
      <c r="CJ51" s="257"/>
      <c r="CK51" s="257"/>
      <c r="CL51" s="257"/>
      <c r="CM51" s="257"/>
      <c r="CN51" s="257"/>
      <c r="CO51" s="257"/>
      <c r="CP51" s="257"/>
      <c r="CQ51" s="257"/>
      <c r="CR51" s="257"/>
      <c r="CS51" s="257"/>
      <c r="CT51" s="257"/>
      <c r="CU51" s="257"/>
      <c r="CV51" s="257"/>
      <c r="CW51" s="257"/>
      <c r="CX51" s="257"/>
      <c r="CY51" s="257"/>
      <c r="CZ51" s="257"/>
      <c r="DA51" s="257"/>
      <c r="DB51" s="257"/>
      <c r="DC51" s="257"/>
      <c r="DD51" s="257"/>
      <c r="DE51" s="257"/>
      <c r="DF51" s="257"/>
      <c r="DG51" s="257"/>
      <c r="DH51" s="257"/>
      <c r="DI51" s="257"/>
      <c r="DJ51" s="257"/>
      <c r="DK51" s="257"/>
      <c r="DL51" s="257"/>
      <c r="DM51" s="257"/>
      <c r="DN51" s="257"/>
      <c r="DO51" s="257"/>
      <c r="DP51" s="257"/>
      <c r="DQ51" s="254"/>
      <c r="DR51" s="254"/>
      <c r="DS51" s="254"/>
      <c r="DU51" s="254"/>
      <c r="DV51" s="254"/>
      <c r="DW51" s="254"/>
      <c r="DX51" s="257"/>
      <c r="DY51" s="254"/>
      <c r="DZ51" s="254"/>
      <c r="EA51" s="254"/>
      <c r="EB51" s="254"/>
      <c r="EC51" s="254"/>
      <c r="ED51" s="254"/>
      <c r="EE51" s="254"/>
      <c r="EF51" s="254"/>
      <c r="EG51" s="254"/>
      <c r="EH51" s="254"/>
      <c r="EI51" s="254"/>
      <c r="EJ51" s="254"/>
      <c r="EK51" s="254"/>
      <c r="EL51" s="254"/>
      <c r="EM51" s="14" t="str">
        <f>IF($J51=$EO$24,9,IF($J51=$EO$25,10,IF($J51=$EO$26,11,IFERROR(HLOOKUP([2]Resumo!$D$3,[2]Resumo!$D$3:$D$49,(ROW(51:51)-7)*3+2,FALSE),""))))</f>
        <v/>
      </c>
      <c r="EN51" s="301"/>
      <c r="EQ51" s="254"/>
      <c r="ER51" s="254"/>
      <c r="ES51" s="254"/>
      <c r="ET51" s="254"/>
      <c r="EU51" s="254"/>
      <c r="EV51" s="254"/>
      <c r="EW51" s="254"/>
      <c r="EX51" s="254"/>
      <c r="EY51" s="254"/>
      <c r="EZ51" s="254"/>
      <c r="FA51" s="254"/>
      <c r="FB51" s="254"/>
      <c r="FC51" s="254"/>
    </row>
    <row r="52" spans="1:159" s="253" customFormat="1">
      <c r="A52" s="254"/>
      <c r="B52" s="257"/>
      <c r="C52" s="257"/>
      <c r="D52" s="257"/>
      <c r="E52" s="257"/>
      <c r="F52" s="257"/>
      <c r="G52" s="257"/>
      <c r="H52" s="257"/>
      <c r="I52" s="257"/>
      <c r="J52" s="257"/>
      <c r="K52" s="257"/>
      <c r="L52" s="257"/>
      <c r="M52" s="257"/>
      <c r="N52" s="257"/>
      <c r="O52" s="257"/>
      <c r="P52" s="257"/>
      <c r="Q52" s="257"/>
      <c r="R52" s="257"/>
      <c r="S52" s="257"/>
      <c r="T52" s="257"/>
      <c r="U52" s="257"/>
      <c r="V52" s="257"/>
      <c r="W52" s="257"/>
      <c r="X52" s="257"/>
      <c r="Y52" s="257"/>
      <c r="Z52" s="257"/>
      <c r="AA52" s="257"/>
      <c r="AB52" s="257"/>
      <c r="AC52" s="257"/>
      <c r="AD52" s="257"/>
      <c r="AE52" s="257"/>
      <c r="AF52" s="257"/>
      <c r="AG52" s="257"/>
      <c r="AH52" s="257"/>
      <c r="AI52" s="257"/>
      <c r="AJ52" s="257"/>
      <c r="AK52" s="257"/>
      <c r="AL52" s="257"/>
      <c r="AM52" s="257"/>
      <c r="AN52" s="257"/>
      <c r="AO52" s="257"/>
      <c r="AP52" s="257"/>
      <c r="AQ52" s="257"/>
      <c r="AR52" s="257"/>
      <c r="AS52" s="257"/>
      <c r="AT52" s="257"/>
      <c r="AU52" s="257"/>
      <c r="AV52" s="257"/>
      <c r="AW52" s="257"/>
      <c r="AX52" s="257"/>
      <c r="AY52" s="257"/>
      <c r="AZ52" s="257"/>
      <c r="BA52" s="257"/>
      <c r="BB52" s="257"/>
      <c r="BC52" s="257"/>
      <c r="BD52" s="257"/>
      <c r="BE52" s="257"/>
      <c r="BF52" s="257"/>
      <c r="BG52" s="257"/>
      <c r="BH52" s="257"/>
      <c r="BI52" s="257"/>
      <c r="BJ52" s="257"/>
      <c r="BK52" s="257"/>
      <c r="BL52" s="257"/>
      <c r="BM52" s="257"/>
      <c r="BN52" s="257"/>
      <c r="BO52" s="257"/>
      <c r="BP52" s="257"/>
      <c r="BQ52" s="257"/>
      <c r="BR52" s="257"/>
      <c r="BS52" s="257"/>
      <c r="BT52" s="257"/>
      <c r="BU52" s="257"/>
      <c r="BV52" s="257"/>
      <c r="BW52" s="257"/>
      <c r="BX52" s="257"/>
      <c r="BY52" s="257"/>
      <c r="BZ52" s="257"/>
      <c r="CA52" s="257"/>
      <c r="CB52" s="257"/>
      <c r="CC52" s="257"/>
      <c r="CD52" s="257"/>
      <c r="CE52" s="257"/>
      <c r="CF52" s="257"/>
      <c r="CG52" s="257"/>
      <c r="CH52" s="257"/>
      <c r="CI52" s="257"/>
      <c r="CJ52" s="257"/>
      <c r="CK52" s="257"/>
      <c r="CL52" s="257"/>
      <c r="CM52" s="257"/>
      <c r="CN52" s="257"/>
      <c r="CO52" s="257"/>
      <c r="CP52" s="257"/>
      <c r="CQ52" s="257"/>
      <c r="CR52" s="257"/>
      <c r="CS52" s="257"/>
      <c r="CT52" s="257"/>
      <c r="CU52" s="257"/>
      <c r="CV52" s="257"/>
      <c r="CW52" s="257"/>
      <c r="CX52" s="257"/>
      <c r="CY52" s="257"/>
      <c r="CZ52" s="257"/>
      <c r="DA52" s="257"/>
      <c r="DB52" s="257"/>
      <c r="DC52" s="257"/>
      <c r="DD52" s="257"/>
      <c r="DE52" s="257"/>
      <c r="DF52" s="257"/>
      <c r="DG52" s="257"/>
      <c r="DH52" s="257"/>
      <c r="DI52" s="257"/>
      <c r="DJ52" s="257"/>
      <c r="DK52" s="257"/>
      <c r="DL52" s="257"/>
      <c r="DM52" s="257"/>
      <c r="DN52" s="257"/>
      <c r="DO52" s="257"/>
      <c r="DP52" s="257"/>
      <c r="DQ52" s="254"/>
      <c r="DR52" s="254"/>
      <c r="DS52" s="254"/>
      <c r="DU52" s="254"/>
      <c r="DV52" s="254"/>
      <c r="DW52" s="254"/>
      <c r="DX52" s="257"/>
      <c r="DY52" s="254"/>
      <c r="DZ52" s="254"/>
      <c r="EA52" s="254"/>
      <c r="EB52" s="254"/>
      <c r="EC52" s="254"/>
      <c r="ED52" s="254"/>
      <c r="EE52" s="254"/>
      <c r="EF52" s="254"/>
      <c r="EG52" s="254"/>
      <c r="EH52" s="254"/>
      <c r="EI52" s="254"/>
      <c r="EJ52" s="254"/>
      <c r="EK52" s="254"/>
      <c r="EL52" s="254"/>
      <c r="EM52" s="14" t="str">
        <f>IF($J52=$EO$24,9,IF($J52=$EO$25,10,IF($J52=$EO$26,11,IFERROR(HLOOKUP([2]Resumo!$D$3,[2]Resumo!$D$3:$D$49,(ROW(52:52)-7)*3+2,FALSE),""))))</f>
        <v/>
      </c>
      <c r="EN52" s="301"/>
      <c r="EQ52" s="254"/>
      <c r="ER52" s="254"/>
      <c r="ES52" s="254"/>
      <c r="ET52" s="254"/>
      <c r="EU52" s="254"/>
      <c r="EV52" s="254"/>
      <c r="EW52" s="254"/>
      <c r="EX52" s="254"/>
      <c r="EY52" s="254"/>
      <c r="EZ52" s="254"/>
      <c r="FA52" s="254"/>
      <c r="FB52" s="254"/>
      <c r="FC52" s="254"/>
    </row>
    <row r="53" spans="1:159" s="253" customFormat="1">
      <c r="A53" s="254"/>
      <c r="B53" s="257"/>
      <c r="C53" s="257"/>
      <c r="D53" s="257"/>
      <c r="E53" s="257"/>
      <c r="F53" s="257"/>
      <c r="G53" s="257"/>
      <c r="H53" s="257"/>
      <c r="I53" s="257"/>
      <c r="J53" s="257"/>
      <c r="K53" s="257"/>
      <c r="L53" s="257"/>
      <c r="M53" s="257"/>
      <c r="N53" s="257"/>
      <c r="O53" s="257"/>
      <c r="P53" s="257"/>
      <c r="Q53" s="257"/>
      <c r="R53" s="257"/>
      <c r="S53" s="257"/>
      <c r="T53" s="257"/>
      <c r="U53" s="257"/>
      <c r="V53" s="257"/>
      <c r="W53" s="257"/>
      <c r="X53" s="257"/>
      <c r="Y53" s="257"/>
      <c r="Z53" s="257"/>
      <c r="AA53" s="257"/>
      <c r="AB53" s="257"/>
      <c r="AC53" s="257"/>
      <c r="AD53" s="257"/>
      <c r="AE53" s="257"/>
      <c r="AF53" s="257"/>
      <c r="AG53" s="257"/>
      <c r="AH53" s="257"/>
      <c r="AI53" s="257"/>
      <c r="AJ53" s="257"/>
      <c r="AK53" s="257"/>
      <c r="AL53" s="257"/>
      <c r="AM53" s="257"/>
      <c r="AN53" s="257"/>
      <c r="AO53" s="257"/>
      <c r="AP53" s="257"/>
      <c r="AQ53" s="257"/>
      <c r="AR53" s="257"/>
      <c r="AS53" s="257"/>
      <c r="AT53" s="257"/>
      <c r="AU53" s="257"/>
      <c r="AV53" s="257"/>
      <c r="AW53" s="257"/>
      <c r="AX53" s="257"/>
      <c r="AY53" s="257"/>
      <c r="AZ53" s="257"/>
      <c r="BA53" s="257"/>
      <c r="BB53" s="257"/>
      <c r="BC53" s="257"/>
      <c r="BD53" s="257"/>
      <c r="BE53" s="257"/>
      <c r="BF53" s="257"/>
      <c r="BG53" s="257"/>
      <c r="BH53" s="257"/>
      <c r="BI53" s="257"/>
      <c r="BJ53" s="257"/>
      <c r="BK53" s="257"/>
      <c r="BL53" s="257"/>
      <c r="BM53" s="257"/>
      <c r="BN53" s="257"/>
      <c r="BO53" s="257"/>
      <c r="BP53" s="257"/>
      <c r="BQ53" s="257"/>
      <c r="BR53" s="257"/>
      <c r="BS53" s="257"/>
      <c r="BT53" s="257"/>
      <c r="BU53" s="257"/>
      <c r="BV53" s="257"/>
      <c r="BW53" s="257"/>
      <c r="BX53" s="257"/>
      <c r="BY53" s="257"/>
      <c r="BZ53" s="257"/>
      <c r="CA53" s="257"/>
      <c r="CB53" s="257"/>
      <c r="CC53" s="257"/>
      <c r="CD53" s="257"/>
      <c r="CE53" s="257"/>
      <c r="CF53" s="257"/>
      <c r="CG53" s="257"/>
      <c r="CH53" s="257"/>
      <c r="CI53" s="257"/>
      <c r="CJ53" s="257"/>
      <c r="CK53" s="257"/>
      <c r="CL53" s="257"/>
      <c r="CM53" s="257"/>
      <c r="CN53" s="257"/>
      <c r="CO53" s="257"/>
      <c r="CP53" s="257"/>
      <c r="CQ53" s="257"/>
      <c r="CR53" s="257"/>
      <c r="CS53" s="257"/>
      <c r="CT53" s="257"/>
      <c r="CU53" s="257"/>
      <c r="CV53" s="257"/>
      <c r="CW53" s="257"/>
      <c r="CX53" s="257"/>
      <c r="CY53" s="257"/>
      <c r="CZ53" s="257"/>
      <c r="DA53" s="257"/>
      <c r="DB53" s="257"/>
      <c r="DC53" s="257"/>
      <c r="DD53" s="257"/>
      <c r="DE53" s="257"/>
      <c r="DF53" s="257"/>
      <c r="DG53" s="257"/>
      <c r="DH53" s="257"/>
      <c r="DI53" s="257"/>
      <c r="DJ53" s="257"/>
      <c r="DK53" s="257"/>
      <c r="DL53" s="257"/>
      <c r="DM53" s="257"/>
      <c r="DN53" s="257"/>
      <c r="DO53" s="257"/>
      <c r="DP53" s="257"/>
      <c r="DQ53" s="254"/>
      <c r="DR53" s="254"/>
      <c r="DS53" s="254"/>
      <c r="DU53" s="254"/>
      <c r="DV53" s="254"/>
      <c r="DW53" s="254"/>
      <c r="DX53" s="257"/>
      <c r="DY53" s="254"/>
      <c r="DZ53" s="254"/>
      <c r="EA53" s="254"/>
      <c r="EB53" s="254"/>
      <c r="EC53" s="254"/>
      <c r="ED53" s="254"/>
      <c r="EE53" s="254"/>
      <c r="EF53" s="254"/>
      <c r="EG53" s="254"/>
      <c r="EH53" s="254"/>
      <c r="EI53" s="254"/>
      <c r="EJ53" s="254"/>
      <c r="EK53" s="254"/>
      <c r="EL53" s="254"/>
      <c r="EM53" s="14" t="str">
        <f>IF($J53=$EO$24,9,IF($J53=$EO$25,10,IF($J53=$EO$26,11,IFERROR(HLOOKUP([2]Resumo!$D$3,[2]Resumo!$D$3:$D$49,(ROW(53:53)-7)*3+2,FALSE),""))))</f>
        <v/>
      </c>
      <c r="EN53" s="301"/>
      <c r="EQ53" s="254"/>
      <c r="ER53" s="254"/>
      <c r="ES53" s="254"/>
      <c r="ET53" s="254"/>
      <c r="EU53" s="254"/>
      <c r="EV53" s="254"/>
      <c r="EW53" s="254"/>
      <c r="EX53" s="254"/>
      <c r="EY53" s="254"/>
      <c r="EZ53" s="254"/>
      <c r="FA53" s="254"/>
      <c r="FB53" s="254"/>
      <c r="FC53" s="254"/>
    </row>
    <row r="54" spans="1:159" s="253" customFormat="1">
      <c r="A54" s="254"/>
      <c r="B54" s="257"/>
      <c r="C54" s="257"/>
      <c r="D54" s="257"/>
      <c r="E54" s="257"/>
      <c r="F54" s="257"/>
      <c r="G54" s="257"/>
      <c r="H54" s="257"/>
      <c r="I54" s="257"/>
      <c r="J54" s="257"/>
      <c r="K54" s="257"/>
      <c r="L54" s="257"/>
      <c r="M54" s="257"/>
      <c r="N54" s="257"/>
      <c r="O54" s="257"/>
      <c r="P54" s="257"/>
      <c r="Q54" s="257"/>
      <c r="R54" s="257"/>
      <c r="S54" s="257"/>
      <c r="T54" s="257"/>
      <c r="U54" s="257"/>
      <c r="V54" s="257"/>
      <c r="W54" s="257"/>
      <c r="X54" s="257"/>
      <c r="Y54" s="257"/>
      <c r="Z54" s="257"/>
      <c r="AA54" s="257"/>
      <c r="AB54" s="257"/>
      <c r="AC54" s="257"/>
      <c r="AD54" s="257"/>
      <c r="AE54" s="257"/>
      <c r="AF54" s="257"/>
      <c r="AG54" s="257"/>
      <c r="AH54" s="257"/>
      <c r="AI54" s="257"/>
      <c r="AJ54" s="257"/>
      <c r="AK54" s="257"/>
      <c r="AL54" s="257"/>
      <c r="AM54" s="257"/>
      <c r="AN54" s="257"/>
      <c r="AO54" s="257"/>
      <c r="AP54" s="257"/>
      <c r="AQ54" s="257"/>
      <c r="AR54" s="257"/>
      <c r="AS54" s="257"/>
      <c r="AT54" s="257"/>
      <c r="AU54" s="257"/>
      <c r="AV54" s="257"/>
      <c r="AW54" s="257"/>
      <c r="AX54" s="257"/>
      <c r="AY54" s="257"/>
      <c r="AZ54" s="257"/>
      <c r="BA54" s="257"/>
      <c r="BB54" s="257"/>
      <c r="BC54" s="257"/>
      <c r="BD54" s="257"/>
      <c r="BE54" s="257"/>
      <c r="BF54" s="257"/>
      <c r="BG54" s="257"/>
      <c r="BH54" s="257"/>
      <c r="BI54" s="257"/>
      <c r="BJ54" s="257"/>
      <c r="BK54" s="257"/>
      <c r="BL54" s="257"/>
      <c r="BM54" s="257"/>
      <c r="BN54" s="257"/>
      <c r="BO54" s="257"/>
      <c r="BP54" s="257"/>
      <c r="BQ54" s="257"/>
      <c r="BR54" s="257"/>
      <c r="BS54" s="257"/>
      <c r="BT54" s="257"/>
      <c r="BU54" s="257"/>
      <c r="BV54" s="257"/>
      <c r="BW54" s="257"/>
      <c r="BX54" s="257"/>
      <c r="BY54" s="257"/>
      <c r="BZ54" s="257"/>
      <c r="CA54" s="257"/>
      <c r="CB54" s="257"/>
      <c r="CC54" s="257"/>
      <c r="CD54" s="257"/>
      <c r="CE54" s="257"/>
      <c r="CF54" s="257"/>
      <c r="CG54" s="257"/>
      <c r="CH54" s="257"/>
      <c r="CI54" s="257"/>
      <c r="CJ54" s="257"/>
      <c r="CK54" s="257"/>
      <c r="CL54" s="257"/>
      <c r="CM54" s="257"/>
      <c r="CN54" s="257"/>
      <c r="CO54" s="257"/>
      <c r="CP54" s="257"/>
      <c r="CQ54" s="257"/>
      <c r="CR54" s="257"/>
      <c r="CS54" s="257"/>
      <c r="CT54" s="257"/>
      <c r="CU54" s="257"/>
      <c r="CV54" s="257"/>
      <c r="CW54" s="257"/>
      <c r="CX54" s="257"/>
      <c r="CY54" s="257"/>
      <c r="CZ54" s="257"/>
      <c r="DA54" s="257"/>
      <c r="DB54" s="257"/>
      <c r="DC54" s="257"/>
      <c r="DD54" s="257"/>
      <c r="DE54" s="257"/>
      <c r="DF54" s="257"/>
      <c r="DG54" s="257"/>
      <c r="DH54" s="257"/>
      <c r="DI54" s="257"/>
      <c r="DJ54" s="257"/>
      <c r="DK54" s="257"/>
      <c r="DL54" s="257"/>
      <c r="DM54" s="257"/>
      <c r="DN54" s="257"/>
      <c r="DO54" s="257"/>
      <c r="DP54" s="257"/>
      <c r="DQ54" s="254"/>
      <c r="DR54" s="254"/>
      <c r="DS54" s="254"/>
      <c r="DU54" s="254"/>
      <c r="DV54" s="254"/>
      <c r="DW54" s="254"/>
      <c r="DX54" s="257"/>
      <c r="DY54" s="254"/>
      <c r="DZ54" s="254"/>
      <c r="EA54" s="254"/>
      <c r="EB54" s="254"/>
      <c r="EC54" s="254"/>
      <c r="ED54" s="254"/>
      <c r="EE54" s="254"/>
      <c r="EF54" s="254"/>
      <c r="EG54" s="254"/>
      <c r="EH54" s="254"/>
      <c r="EI54" s="254"/>
      <c r="EJ54" s="254"/>
      <c r="EK54" s="254"/>
      <c r="EL54" s="254"/>
      <c r="EM54" s="14" t="str">
        <f>IF($J54=$EO$24,9,IF($J54=$EO$25,10,IF($J54=$EO$26,11,IFERROR(HLOOKUP([2]Resumo!$D$3,[2]Resumo!$D$3:$D$49,(ROW(54:54)-7)*3+2,FALSE),""))))</f>
        <v/>
      </c>
      <c r="EN54" s="301"/>
      <c r="EQ54" s="254"/>
      <c r="ER54" s="254"/>
      <c r="ES54" s="254"/>
      <c r="ET54" s="254"/>
      <c r="EU54" s="254"/>
      <c r="EV54" s="254"/>
      <c r="EW54" s="254"/>
      <c r="EX54" s="254"/>
      <c r="EY54" s="254"/>
      <c r="EZ54" s="254"/>
      <c r="FA54" s="254"/>
      <c r="FB54" s="254"/>
      <c r="FC54" s="254"/>
    </row>
    <row r="55" spans="1:159" s="253" customFormat="1">
      <c r="A55" s="254"/>
      <c r="B55" s="257"/>
      <c r="C55" s="257"/>
      <c r="D55" s="257"/>
      <c r="E55" s="257"/>
      <c r="F55" s="257"/>
      <c r="G55" s="257"/>
      <c r="H55" s="257"/>
      <c r="I55" s="257"/>
      <c r="J55" s="257"/>
      <c r="K55" s="257"/>
      <c r="L55" s="257"/>
      <c r="M55" s="257"/>
      <c r="N55" s="257"/>
      <c r="O55" s="257"/>
      <c r="P55" s="257"/>
      <c r="Q55" s="257"/>
      <c r="R55" s="257"/>
      <c r="S55" s="257"/>
      <c r="T55" s="257"/>
      <c r="U55" s="257"/>
      <c r="V55" s="257"/>
      <c r="W55" s="257"/>
      <c r="X55" s="257"/>
      <c r="Y55" s="257"/>
      <c r="Z55" s="257"/>
      <c r="AA55" s="257"/>
      <c r="AB55" s="257"/>
      <c r="AC55" s="257"/>
      <c r="AD55" s="257"/>
      <c r="AE55" s="257"/>
      <c r="AF55" s="257"/>
      <c r="AG55" s="257"/>
      <c r="AH55" s="257"/>
      <c r="AI55" s="257"/>
      <c r="AJ55" s="257"/>
      <c r="AK55" s="257"/>
      <c r="AL55" s="257"/>
      <c r="AM55" s="257"/>
      <c r="AN55" s="257"/>
      <c r="AO55" s="257"/>
      <c r="AP55" s="257"/>
      <c r="AQ55" s="257"/>
      <c r="AR55" s="257"/>
      <c r="AS55" s="257"/>
      <c r="AT55" s="257"/>
      <c r="AU55" s="257"/>
      <c r="AV55" s="257"/>
      <c r="AW55" s="257"/>
      <c r="AX55" s="257"/>
      <c r="AY55" s="257"/>
      <c r="AZ55" s="257"/>
      <c r="BA55" s="257"/>
      <c r="BB55" s="257"/>
      <c r="BC55" s="257"/>
      <c r="BD55" s="257"/>
      <c r="BE55" s="257"/>
      <c r="BF55" s="257"/>
      <c r="BG55" s="257"/>
      <c r="BH55" s="257"/>
      <c r="BI55" s="257"/>
      <c r="BJ55" s="257"/>
      <c r="BK55" s="257"/>
      <c r="BL55" s="257"/>
      <c r="BM55" s="257"/>
      <c r="BN55" s="257"/>
      <c r="BO55" s="257"/>
      <c r="BP55" s="257"/>
      <c r="BQ55" s="257"/>
      <c r="BR55" s="257"/>
      <c r="BS55" s="257"/>
      <c r="BT55" s="257"/>
      <c r="BU55" s="257"/>
      <c r="BV55" s="257"/>
      <c r="BW55" s="257"/>
      <c r="BX55" s="257"/>
      <c r="BY55" s="257"/>
      <c r="BZ55" s="257"/>
      <c r="CA55" s="257"/>
      <c r="CB55" s="257"/>
      <c r="CC55" s="257"/>
      <c r="CD55" s="257"/>
      <c r="CE55" s="257"/>
      <c r="CF55" s="257"/>
      <c r="CG55" s="257"/>
      <c r="CH55" s="257"/>
      <c r="CI55" s="257"/>
      <c r="CJ55" s="257"/>
      <c r="CK55" s="257"/>
      <c r="CL55" s="257"/>
      <c r="CM55" s="257"/>
      <c r="CN55" s="257"/>
      <c r="CO55" s="257"/>
      <c r="CP55" s="257"/>
      <c r="CQ55" s="257"/>
      <c r="CR55" s="257"/>
      <c r="CS55" s="257"/>
      <c r="CT55" s="257"/>
      <c r="CU55" s="257"/>
      <c r="CV55" s="257"/>
      <c r="CW55" s="257"/>
      <c r="CX55" s="257"/>
      <c r="CY55" s="257"/>
      <c r="CZ55" s="257"/>
      <c r="DA55" s="257"/>
      <c r="DB55" s="257"/>
      <c r="DC55" s="257"/>
      <c r="DD55" s="257"/>
      <c r="DE55" s="257"/>
      <c r="DF55" s="257"/>
      <c r="DG55" s="257"/>
      <c r="DH55" s="257"/>
      <c r="DI55" s="257"/>
      <c r="DJ55" s="257"/>
      <c r="DK55" s="257"/>
      <c r="DL55" s="257"/>
      <c r="DM55" s="257"/>
      <c r="DN55" s="257"/>
      <c r="DO55" s="257"/>
      <c r="DP55" s="257"/>
      <c r="DQ55" s="254"/>
      <c r="DR55" s="254"/>
      <c r="DS55" s="254"/>
      <c r="DU55" s="254"/>
      <c r="DV55" s="254"/>
      <c r="DW55" s="254"/>
      <c r="DX55" s="257"/>
      <c r="DY55" s="254"/>
      <c r="DZ55" s="254"/>
      <c r="EA55" s="254"/>
      <c r="EB55" s="254"/>
      <c r="EC55" s="254"/>
      <c r="ED55" s="254"/>
      <c r="EE55" s="254"/>
      <c r="EF55" s="254"/>
      <c r="EG55" s="254"/>
      <c r="EH55" s="254"/>
      <c r="EI55" s="254"/>
      <c r="EJ55" s="254"/>
      <c r="EK55" s="254"/>
      <c r="EL55" s="254"/>
      <c r="EM55" s="14" t="str">
        <f>IF($J55=$EO$24,9,IF($J55=$EO$25,10,IF($J55=$EO$26,11,IFERROR(HLOOKUP([2]Resumo!$D$3,[2]Resumo!$D$3:$D$49,(ROW(55:55)-7)*3+2,FALSE),""))))</f>
        <v/>
      </c>
      <c r="EN55" s="301"/>
      <c r="EQ55" s="254"/>
      <c r="ER55" s="254"/>
      <c r="ES55" s="254"/>
      <c r="ET55" s="254"/>
      <c r="EU55" s="254"/>
      <c r="EV55" s="254"/>
      <c r="EW55" s="254"/>
      <c r="EX55" s="254"/>
      <c r="EY55" s="254"/>
      <c r="EZ55" s="254"/>
      <c r="FA55" s="254"/>
      <c r="FB55" s="254"/>
      <c r="FC55" s="254"/>
    </row>
    <row r="56" spans="1:159" s="253" customFormat="1">
      <c r="A56" s="254"/>
      <c r="B56" s="257"/>
      <c r="C56" s="257"/>
      <c r="D56" s="257"/>
      <c r="E56" s="257"/>
      <c r="F56" s="257"/>
      <c r="G56" s="257"/>
      <c r="H56" s="257"/>
      <c r="I56" s="257"/>
      <c r="J56" s="257"/>
      <c r="K56" s="257"/>
      <c r="L56" s="257"/>
      <c r="M56" s="257"/>
      <c r="N56" s="257"/>
      <c r="O56" s="257"/>
      <c r="P56" s="257"/>
      <c r="Q56" s="257"/>
      <c r="R56" s="257"/>
      <c r="S56" s="257"/>
      <c r="T56" s="257"/>
      <c r="U56" s="257"/>
      <c r="V56" s="257"/>
      <c r="W56" s="257"/>
      <c r="X56" s="257"/>
      <c r="Y56" s="257"/>
      <c r="Z56" s="257"/>
      <c r="AA56" s="257"/>
      <c r="AB56" s="257"/>
      <c r="AC56" s="257"/>
      <c r="AD56" s="257"/>
      <c r="AE56" s="257"/>
      <c r="AF56" s="257"/>
      <c r="AG56" s="257"/>
      <c r="AH56" s="257"/>
      <c r="AI56" s="257"/>
      <c r="AJ56" s="257"/>
      <c r="AK56" s="257"/>
      <c r="AL56" s="257"/>
      <c r="AM56" s="257"/>
      <c r="AN56" s="257"/>
      <c r="AO56" s="257"/>
      <c r="AP56" s="257"/>
      <c r="AQ56" s="257"/>
      <c r="AR56" s="257"/>
      <c r="AS56" s="257"/>
      <c r="AT56" s="257"/>
      <c r="AU56" s="257"/>
      <c r="AV56" s="257"/>
      <c r="AW56" s="257"/>
      <c r="AX56" s="257"/>
      <c r="AY56" s="257"/>
      <c r="AZ56" s="257"/>
      <c r="BA56" s="257"/>
      <c r="BB56" s="257"/>
      <c r="BC56" s="257"/>
      <c r="BD56" s="257"/>
      <c r="BE56" s="257"/>
      <c r="BF56" s="257"/>
      <c r="BG56" s="257"/>
      <c r="BH56" s="257"/>
      <c r="BI56" s="257"/>
      <c r="BJ56" s="257"/>
      <c r="BK56" s="257"/>
      <c r="BL56" s="257"/>
      <c r="BM56" s="257"/>
      <c r="BN56" s="257"/>
      <c r="BO56" s="257"/>
      <c r="BP56" s="257"/>
      <c r="BQ56" s="257"/>
      <c r="BR56" s="257"/>
      <c r="BS56" s="257"/>
      <c r="BT56" s="257"/>
      <c r="BU56" s="257"/>
      <c r="BV56" s="257"/>
      <c r="BW56" s="257"/>
      <c r="BX56" s="257"/>
      <c r="BY56" s="257"/>
      <c r="BZ56" s="257"/>
      <c r="CA56" s="257"/>
      <c r="CB56" s="257"/>
      <c r="CC56" s="257"/>
      <c r="CD56" s="257"/>
      <c r="CE56" s="257"/>
      <c r="CF56" s="257"/>
      <c r="CG56" s="257"/>
      <c r="CH56" s="257"/>
      <c r="CI56" s="257"/>
      <c r="CJ56" s="257"/>
      <c r="CK56" s="257"/>
      <c r="CL56" s="257"/>
      <c r="CM56" s="257"/>
      <c r="CN56" s="257"/>
      <c r="CO56" s="257"/>
      <c r="CP56" s="257"/>
      <c r="CQ56" s="257"/>
      <c r="CR56" s="257"/>
      <c r="CS56" s="257"/>
      <c r="CT56" s="257"/>
      <c r="CU56" s="257"/>
      <c r="CV56" s="257"/>
      <c r="CW56" s="257"/>
      <c r="CX56" s="257"/>
      <c r="CY56" s="257"/>
      <c r="CZ56" s="257"/>
      <c r="DA56" s="257"/>
      <c r="DB56" s="257"/>
      <c r="DC56" s="257"/>
      <c r="DD56" s="257"/>
      <c r="DE56" s="257"/>
      <c r="DF56" s="257"/>
      <c r="DG56" s="257"/>
      <c r="DH56" s="257"/>
      <c r="DI56" s="257"/>
      <c r="DJ56" s="257"/>
      <c r="DK56" s="257"/>
      <c r="DL56" s="257"/>
      <c r="DM56" s="257"/>
      <c r="DN56" s="257"/>
      <c r="DO56" s="257"/>
      <c r="DP56" s="257"/>
      <c r="DQ56" s="254"/>
      <c r="DR56" s="254"/>
      <c r="DS56" s="254"/>
      <c r="DU56" s="254"/>
      <c r="DV56" s="254"/>
      <c r="DW56" s="254"/>
      <c r="DX56" s="257"/>
      <c r="DY56" s="254"/>
      <c r="DZ56" s="254"/>
      <c r="EA56" s="254"/>
      <c r="EB56" s="254"/>
      <c r="EC56" s="254"/>
      <c r="ED56" s="254"/>
      <c r="EE56" s="254"/>
      <c r="EF56" s="254"/>
      <c r="EG56" s="254"/>
      <c r="EH56" s="254"/>
      <c r="EI56" s="254"/>
      <c r="EJ56" s="254"/>
      <c r="EK56" s="254"/>
      <c r="EL56" s="254"/>
      <c r="EM56" s="14" t="str">
        <f>IF($J56=$EO$24,9,IF($J56=$EO$25,10,IF($J56=$EO$26,11,IFERROR(HLOOKUP([2]Resumo!$D$3,[2]Resumo!$D$3:$D$49,(ROW(56:56)-7)*3+2,FALSE),""))))</f>
        <v/>
      </c>
      <c r="EN56" s="301"/>
      <c r="EQ56" s="254"/>
      <c r="ER56" s="254"/>
      <c r="ES56" s="254"/>
      <c r="ET56" s="254"/>
      <c r="EU56" s="254"/>
      <c r="EV56" s="254"/>
      <c r="EW56" s="254"/>
      <c r="EX56" s="254"/>
      <c r="EY56" s="254"/>
      <c r="EZ56" s="254"/>
      <c r="FA56" s="254"/>
      <c r="FB56" s="254"/>
      <c r="FC56" s="254"/>
    </row>
    <row r="57" spans="1:159" s="253" customFormat="1">
      <c r="A57" s="254"/>
      <c r="B57" s="257"/>
      <c r="C57" s="257"/>
      <c r="D57" s="257"/>
      <c r="E57" s="257"/>
      <c r="F57" s="257"/>
      <c r="G57" s="257"/>
      <c r="H57" s="257"/>
      <c r="I57" s="257"/>
      <c r="J57" s="257"/>
      <c r="K57" s="257"/>
      <c r="L57" s="257"/>
      <c r="M57" s="257"/>
      <c r="N57" s="257"/>
      <c r="O57" s="257"/>
      <c r="P57" s="257"/>
      <c r="Q57" s="257"/>
      <c r="R57" s="257"/>
      <c r="S57" s="257"/>
      <c r="T57" s="257"/>
      <c r="U57" s="257"/>
      <c r="V57" s="257"/>
      <c r="W57" s="257"/>
      <c r="X57" s="257"/>
      <c r="Y57" s="257"/>
      <c r="Z57" s="257"/>
      <c r="AA57" s="257"/>
      <c r="AB57" s="257"/>
      <c r="AC57" s="257"/>
      <c r="AD57" s="257"/>
      <c r="AE57" s="257"/>
      <c r="AF57" s="257"/>
      <c r="AG57" s="257"/>
      <c r="AH57" s="257"/>
      <c r="AI57" s="257"/>
      <c r="AJ57" s="257"/>
      <c r="AK57" s="257"/>
      <c r="AL57" s="257"/>
      <c r="AM57" s="257"/>
      <c r="AN57" s="257"/>
      <c r="AO57" s="257"/>
      <c r="AP57" s="257"/>
      <c r="AQ57" s="257"/>
      <c r="AR57" s="257"/>
      <c r="AS57" s="257"/>
      <c r="AT57" s="257"/>
      <c r="AU57" s="257"/>
      <c r="AV57" s="257"/>
      <c r="AW57" s="257"/>
      <c r="AX57" s="257"/>
      <c r="AY57" s="257"/>
      <c r="AZ57" s="257"/>
      <c r="BA57" s="257"/>
      <c r="BB57" s="257"/>
      <c r="BC57" s="257"/>
      <c r="BD57" s="257"/>
      <c r="BE57" s="257"/>
      <c r="BF57" s="257"/>
      <c r="BG57" s="257"/>
      <c r="BH57" s="257"/>
      <c r="BI57" s="257"/>
      <c r="BJ57" s="257"/>
      <c r="BK57" s="257"/>
      <c r="BL57" s="257"/>
      <c r="BM57" s="257"/>
      <c r="BN57" s="257"/>
      <c r="BO57" s="257"/>
      <c r="BP57" s="257"/>
      <c r="BQ57" s="257"/>
      <c r="BR57" s="257"/>
      <c r="BS57" s="257"/>
      <c r="BT57" s="257"/>
      <c r="BU57" s="257"/>
      <c r="BV57" s="257"/>
      <c r="BW57" s="257"/>
      <c r="BX57" s="257"/>
      <c r="BY57" s="257"/>
      <c r="BZ57" s="257"/>
      <c r="CA57" s="257"/>
      <c r="CB57" s="257"/>
      <c r="CC57" s="257"/>
      <c r="CD57" s="257"/>
      <c r="CE57" s="257"/>
      <c r="CF57" s="257"/>
      <c r="CG57" s="257"/>
      <c r="CH57" s="257"/>
      <c r="CI57" s="257"/>
      <c r="CJ57" s="257"/>
      <c r="CK57" s="257"/>
      <c r="CL57" s="257"/>
      <c r="CM57" s="257"/>
      <c r="CN57" s="257"/>
      <c r="CO57" s="257"/>
      <c r="CP57" s="257"/>
      <c r="CQ57" s="257"/>
      <c r="CR57" s="257"/>
      <c r="CS57" s="257"/>
      <c r="CT57" s="257"/>
      <c r="CU57" s="257"/>
      <c r="CV57" s="257"/>
      <c r="CW57" s="257"/>
      <c r="CX57" s="257"/>
      <c r="CY57" s="257"/>
      <c r="CZ57" s="257"/>
      <c r="DA57" s="257"/>
      <c r="DB57" s="257"/>
      <c r="DC57" s="257"/>
      <c r="DD57" s="257"/>
      <c r="DE57" s="257"/>
      <c r="DF57" s="257"/>
      <c r="DG57" s="257"/>
      <c r="DH57" s="257"/>
      <c r="DI57" s="257"/>
      <c r="DJ57" s="257"/>
      <c r="DK57" s="257"/>
      <c r="DL57" s="257"/>
      <c r="DM57" s="257"/>
      <c r="DN57" s="257"/>
      <c r="DO57" s="257"/>
      <c r="DP57" s="257"/>
      <c r="DQ57" s="254"/>
      <c r="DR57" s="254"/>
      <c r="DS57" s="254"/>
      <c r="DU57" s="254"/>
      <c r="DV57" s="254"/>
      <c r="DW57" s="254"/>
      <c r="DX57" s="257"/>
      <c r="DY57" s="254"/>
      <c r="DZ57" s="254"/>
      <c r="EA57" s="254"/>
      <c r="EB57" s="254"/>
      <c r="EC57" s="254"/>
      <c r="ED57" s="254"/>
      <c r="EE57" s="254"/>
      <c r="EF57" s="254"/>
      <c r="EG57" s="254"/>
      <c r="EH57" s="254"/>
      <c r="EI57" s="254"/>
      <c r="EJ57" s="254"/>
      <c r="EK57" s="254"/>
      <c r="EL57" s="254"/>
      <c r="EM57" s="14" t="str">
        <f>IF($J57=$EO$24,9,IF($J57=$EO$25,10,IF($J57=$EO$26,11,IFERROR(HLOOKUP([2]Resumo!$D$3,[2]Resumo!$D$3:$D$49,(ROW(57:57)-7)*3+2,FALSE),""))))</f>
        <v/>
      </c>
      <c r="EN57" s="301"/>
      <c r="EQ57" s="254"/>
      <c r="ER57" s="254"/>
      <c r="ES57" s="254"/>
      <c r="ET57" s="254"/>
      <c r="EU57" s="254"/>
      <c r="EV57" s="254"/>
      <c r="EW57" s="254"/>
      <c r="EX57" s="254"/>
      <c r="EY57" s="254"/>
      <c r="EZ57" s="254"/>
      <c r="FA57" s="254"/>
      <c r="FB57" s="254"/>
      <c r="FC57" s="254"/>
    </row>
    <row r="58" spans="1:159" s="253" customFormat="1">
      <c r="A58" s="254"/>
      <c r="B58" s="257"/>
      <c r="C58" s="257"/>
      <c r="D58" s="257"/>
      <c r="E58" s="257"/>
      <c r="F58" s="257"/>
      <c r="G58" s="257"/>
      <c r="H58" s="257"/>
      <c r="I58" s="257"/>
      <c r="J58" s="257"/>
      <c r="K58" s="257"/>
      <c r="L58" s="257"/>
      <c r="M58" s="257"/>
      <c r="N58" s="257"/>
      <c r="O58" s="257"/>
      <c r="P58" s="257"/>
      <c r="Q58" s="257"/>
      <c r="R58" s="257"/>
      <c r="S58" s="257"/>
      <c r="T58" s="257"/>
      <c r="U58" s="257"/>
      <c r="V58" s="257"/>
      <c r="W58" s="257"/>
      <c r="X58" s="257"/>
      <c r="Y58" s="257"/>
      <c r="Z58" s="257"/>
      <c r="AA58" s="257"/>
      <c r="AB58" s="257"/>
      <c r="AC58" s="257"/>
      <c r="AD58" s="257"/>
      <c r="AE58" s="257"/>
      <c r="AF58" s="257"/>
      <c r="AG58" s="257"/>
      <c r="AH58" s="257"/>
      <c r="AI58" s="257"/>
      <c r="AJ58" s="257"/>
      <c r="AK58" s="257"/>
      <c r="AL58" s="257"/>
      <c r="AM58" s="257"/>
      <c r="AN58" s="257"/>
      <c r="AO58" s="257"/>
      <c r="AP58" s="257"/>
      <c r="AQ58" s="257"/>
      <c r="AR58" s="257"/>
      <c r="AS58" s="257"/>
      <c r="AT58" s="257"/>
      <c r="AU58" s="257"/>
      <c r="AV58" s="257"/>
      <c r="AW58" s="257"/>
      <c r="AX58" s="257"/>
      <c r="AY58" s="257"/>
      <c r="AZ58" s="257"/>
      <c r="BA58" s="257"/>
      <c r="BB58" s="257"/>
      <c r="BC58" s="257"/>
      <c r="BD58" s="257"/>
      <c r="BE58" s="257"/>
      <c r="BF58" s="257"/>
      <c r="BG58" s="257"/>
      <c r="BH58" s="257"/>
      <c r="BI58" s="257"/>
      <c r="BJ58" s="257"/>
      <c r="BK58" s="257"/>
      <c r="BL58" s="257"/>
      <c r="BM58" s="257"/>
      <c r="BN58" s="257"/>
      <c r="BO58" s="257"/>
      <c r="BP58" s="257"/>
      <c r="BQ58" s="257"/>
      <c r="BR58" s="257"/>
      <c r="BS58" s="257"/>
      <c r="BT58" s="257"/>
      <c r="BU58" s="257"/>
      <c r="BV58" s="257"/>
      <c r="BW58" s="257"/>
      <c r="BX58" s="257"/>
      <c r="BY58" s="257"/>
      <c r="BZ58" s="257"/>
      <c r="CA58" s="257"/>
      <c r="CB58" s="257"/>
      <c r="CC58" s="257"/>
      <c r="CD58" s="257"/>
      <c r="CE58" s="257"/>
      <c r="CF58" s="257"/>
      <c r="CG58" s="257"/>
      <c r="CH58" s="257"/>
      <c r="CI58" s="257"/>
      <c r="CJ58" s="257"/>
      <c r="CK58" s="257"/>
      <c r="CL58" s="257"/>
      <c r="CM58" s="257"/>
      <c r="CN58" s="257"/>
      <c r="CO58" s="257"/>
      <c r="CP58" s="257"/>
      <c r="CQ58" s="257"/>
      <c r="CR58" s="257"/>
      <c r="CS58" s="257"/>
      <c r="CT58" s="257"/>
      <c r="CU58" s="257"/>
      <c r="CV58" s="257"/>
      <c r="CW58" s="257"/>
      <c r="CX58" s="257"/>
      <c r="CY58" s="257"/>
      <c r="CZ58" s="257"/>
      <c r="DA58" s="257"/>
      <c r="DB58" s="257"/>
      <c r="DC58" s="257"/>
      <c r="DD58" s="257"/>
      <c r="DE58" s="257"/>
      <c r="DF58" s="257"/>
      <c r="DG58" s="257"/>
      <c r="DH58" s="257"/>
      <c r="DI58" s="257"/>
      <c r="DJ58" s="257"/>
      <c r="DK58" s="257"/>
      <c r="DL58" s="257"/>
      <c r="DM58" s="257"/>
      <c r="DN58" s="257"/>
      <c r="DO58" s="257"/>
      <c r="DP58" s="257"/>
      <c r="DQ58" s="254"/>
      <c r="DR58" s="254"/>
      <c r="DS58" s="254"/>
      <c r="DU58" s="254"/>
      <c r="DV58" s="254"/>
      <c r="DW58" s="254"/>
      <c r="DX58" s="257"/>
      <c r="DY58" s="254"/>
      <c r="DZ58" s="254"/>
      <c r="EA58" s="254"/>
      <c r="EB58" s="254"/>
      <c r="EC58" s="254"/>
      <c r="ED58" s="254"/>
      <c r="EE58" s="254"/>
      <c r="EF58" s="254"/>
      <c r="EG58" s="254"/>
      <c r="EH58" s="254"/>
      <c r="EI58" s="254"/>
      <c r="EJ58" s="254"/>
      <c r="EK58" s="254"/>
      <c r="EL58" s="254"/>
      <c r="EM58" s="14" t="str">
        <f>IF($J58=$EO$24,9,IF($J58=$EO$25,10,IF($J58=$EO$26,11,IFERROR(HLOOKUP([2]Resumo!$D$3,[2]Resumo!$D$3:$D$49,(ROW(58:58)-7)*3+2,FALSE),""))))</f>
        <v/>
      </c>
      <c r="EN58" s="301"/>
      <c r="EQ58" s="254"/>
      <c r="ER58" s="254"/>
      <c r="ES58" s="254"/>
      <c r="ET58" s="254"/>
      <c r="EU58" s="254"/>
      <c r="EV58" s="254"/>
      <c r="EW58" s="254"/>
      <c r="EX58" s="254"/>
      <c r="EY58" s="254"/>
      <c r="EZ58" s="254"/>
      <c r="FA58" s="254"/>
      <c r="FB58" s="254"/>
      <c r="FC58" s="254"/>
    </row>
    <row r="59" spans="1:159" s="253" customFormat="1">
      <c r="A59" s="254"/>
      <c r="B59" s="257"/>
      <c r="C59" s="257"/>
      <c r="D59" s="257"/>
      <c r="E59" s="257"/>
      <c r="F59" s="257"/>
      <c r="G59" s="257"/>
      <c r="H59" s="257"/>
      <c r="I59" s="257"/>
      <c r="J59" s="257"/>
      <c r="K59" s="257"/>
      <c r="L59" s="257"/>
      <c r="M59" s="257"/>
      <c r="N59" s="257"/>
      <c r="O59" s="257"/>
      <c r="P59" s="257"/>
      <c r="Q59" s="257"/>
      <c r="R59" s="257"/>
      <c r="S59" s="257"/>
      <c r="T59" s="257"/>
      <c r="U59" s="257"/>
      <c r="V59" s="257"/>
      <c r="W59" s="257"/>
      <c r="X59" s="257"/>
      <c r="Y59" s="257"/>
      <c r="Z59" s="257"/>
      <c r="AA59" s="257"/>
      <c r="AB59" s="257"/>
      <c r="AC59" s="257"/>
      <c r="AD59" s="257"/>
      <c r="AE59" s="257"/>
      <c r="AF59" s="257"/>
      <c r="AG59" s="257"/>
      <c r="AH59" s="257"/>
      <c r="AI59" s="257"/>
      <c r="AJ59" s="257"/>
      <c r="AK59" s="257"/>
      <c r="AL59" s="257"/>
      <c r="AM59" s="257"/>
      <c r="AN59" s="257"/>
      <c r="AO59" s="257"/>
      <c r="AP59" s="257"/>
      <c r="AQ59" s="257"/>
      <c r="AR59" s="257"/>
      <c r="AS59" s="257"/>
      <c r="AT59" s="257"/>
      <c r="AU59" s="257"/>
      <c r="AV59" s="257"/>
      <c r="AW59" s="257"/>
      <c r="AX59" s="257"/>
      <c r="AY59" s="257"/>
      <c r="AZ59" s="257"/>
      <c r="BA59" s="257"/>
      <c r="BB59" s="257"/>
      <c r="BC59" s="257"/>
      <c r="BD59" s="257"/>
      <c r="BE59" s="257"/>
      <c r="BF59" s="257"/>
      <c r="BG59" s="257"/>
      <c r="BH59" s="257"/>
      <c r="BI59" s="257"/>
      <c r="BJ59" s="257"/>
      <c r="BK59" s="257"/>
      <c r="BL59" s="257"/>
      <c r="BM59" s="257"/>
      <c r="BN59" s="257"/>
      <c r="BO59" s="257"/>
      <c r="BP59" s="257"/>
      <c r="BQ59" s="257"/>
      <c r="BR59" s="257"/>
      <c r="BS59" s="257"/>
      <c r="BT59" s="257"/>
      <c r="BU59" s="257"/>
      <c r="BV59" s="257"/>
      <c r="BW59" s="257"/>
      <c r="BX59" s="257"/>
      <c r="BY59" s="257"/>
      <c r="BZ59" s="257"/>
      <c r="CA59" s="257"/>
      <c r="CB59" s="257"/>
      <c r="CC59" s="257"/>
      <c r="CD59" s="257"/>
      <c r="CE59" s="257"/>
      <c r="CF59" s="257"/>
      <c r="CG59" s="257"/>
      <c r="CH59" s="257"/>
      <c r="CI59" s="257"/>
      <c r="CJ59" s="257"/>
      <c r="CK59" s="257"/>
      <c r="CL59" s="257"/>
      <c r="CM59" s="257"/>
      <c r="CN59" s="257"/>
      <c r="CO59" s="257"/>
      <c r="CP59" s="257"/>
      <c r="CQ59" s="257"/>
      <c r="CR59" s="257"/>
      <c r="CS59" s="257"/>
      <c r="CT59" s="257"/>
      <c r="CU59" s="257"/>
      <c r="CV59" s="257"/>
      <c r="CW59" s="257"/>
      <c r="CX59" s="257"/>
      <c r="CY59" s="257"/>
      <c r="CZ59" s="257"/>
      <c r="DA59" s="257"/>
      <c r="DB59" s="257"/>
      <c r="DC59" s="257"/>
      <c r="DD59" s="257"/>
      <c r="DE59" s="257"/>
      <c r="DF59" s="257"/>
      <c r="DG59" s="257"/>
      <c r="DH59" s="257"/>
      <c r="DI59" s="257"/>
      <c r="DJ59" s="257"/>
      <c r="DK59" s="257"/>
      <c r="DL59" s="257"/>
      <c r="DM59" s="257"/>
      <c r="DN59" s="257"/>
      <c r="DO59" s="257"/>
      <c r="DP59" s="257"/>
      <c r="DQ59" s="254"/>
      <c r="DR59" s="254"/>
      <c r="DS59" s="254"/>
      <c r="DU59" s="254"/>
      <c r="DV59" s="254"/>
      <c r="DW59" s="254"/>
      <c r="DX59" s="257"/>
      <c r="DY59" s="254"/>
      <c r="DZ59" s="254"/>
      <c r="EA59" s="254"/>
      <c r="EB59" s="254"/>
      <c r="EC59" s="254"/>
      <c r="ED59" s="254"/>
      <c r="EE59" s="254"/>
      <c r="EF59" s="254"/>
      <c r="EG59" s="254"/>
      <c r="EH59" s="254"/>
      <c r="EI59" s="254"/>
      <c r="EJ59" s="254"/>
      <c r="EK59" s="254"/>
      <c r="EL59" s="254"/>
      <c r="EM59" s="14" t="str">
        <f>IF($J59=$EO$24,9,IF($J59=$EO$25,10,IF($J59=$EO$26,11,IFERROR(HLOOKUP([2]Resumo!$D$3,[2]Resumo!$D$3:$D$49,(ROW(59:59)-7)*3+2,FALSE),""))))</f>
        <v/>
      </c>
      <c r="EN59" s="301"/>
      <c r="EQ59" s="254"/>
      <c r="ER59" s="254"/>
      <c r="ES59" s="254"/>
      <c r="ET59" s="254"/>
      <c r="EU59" s="254"/>
      <c r="EV59" s="254"/>
      <c r="EW59" s="254"/>
      <c r="EX59" s="254"/>
      <c r="EY59" s="254"/>
      <c r="EZ59" s="254"/>
      <c r="FA59" s="254"/>
      <c r="FB59" s="254"/>
      <c r="FC59" s="254"/>
    </row>
    <row r="60" spans="1:159" s="253" customFormat="1">
      <c r="A60" s="254"/>
      <c r="B60" s="257"/>
      <c r="C60" s="257"/>
      <c r="D60" s="257"/>
      <c r="E60" s="257"/>
      <c r="F60" s="257"/>
      <c r="G60" s="257"/>
      <c r="H60" s="257"/>
      <c r="I60" s="257"/>
      <c r="J60" s="257"/>
      <c r="K60" s="257"/>
      <c r="L60" s="257"/>
      <c r="M60" s="257"/>
      <c r="N60" s="257"/>
      <c r="O60" s="257"/>
      <c r="P60" s="257"/>
      <c r="Q60" s="257"/>
      <c r="R60" s="257"/>
      <c r="S60" s="257"/>
      <c r="T60" s="257"/>
      <c r="U60" s="257"/>
      <c r="V60" s="257"/>
      <c r="W60" s="257"/>
      <c r="X60" s="257"/>
      <c r="Y60" s="257"/>
      <c r="Z60" s="257"/>
      <c r="AA60" s="257"/>
      <c r="AB60" s="257"/>
      <c r="AC60" s="257"/>
      <c r="AD60" s="257"/>
      <c r="AE60" s="257"/>
      <c r="AF60" s="257"/>
      <c r="AG60" s="257"/>
      <c r="AH60" s="257"/>
      <c r="AI60" s="257"/>
      <c r="AJ60" s="257"/>
      <c r="AK60" s="257"/>
      <c r="AL60" s="257"/>
      <c r="AM60" s="257"/>
      <c r="AN60" s="257"/>
      <c r="AO60" s="257"/>
      <c r="AP60" s="257"/>
      <c r="AQ60" s="257"/>
      <c r="AR60" s="257"/>
      <c r="AS60" s="257"/>
      <c r="AT60" s="257"/>
      <c r="AU60" s="257"/>
      <c r="AV60" s="257"/>
      <c r="AW60" s="257"/>
      <c r="AX60" s="257"/>
      <c r="AY60" s="257"/>
      <c r="AZ60" s="257"/>
      <c r="BA60" s="257"/>
      <c r="BB60" s="257"/>
      <c r="BC60" s="257"/>
      <c r="BD60" s="257"/>
      <c r="BE60" s="257"/>
      <c r="BF60" s="257"/>
      <c r="BG60" s="257"/>
      <c r="BH60" s="257"/>
      <c r="BI60" s="257"/>
      <c r="BJ60" s="257"/>
      <c r="BK60" s="257"/>
      <c r="BL60" s="257"/>
      <c r="BM60" s="257"/>
      <c r="BN60" s="257"/>
      <c r="BO60" s="257"/>
      <c r="BP60" s="257"/>
      <c r="BQ60" s="257"/>
      <c r="BR60" s="257"/>
      <c r="BS60" s="257"/>
      <c r="BT60" s="257"/>
      <c r="BU60" s="257"/>
      <c r="BV60" s="257"/>
      <c r="BW60" s="257"/>
      <c r="BX60" s="257"/>
      <c r="BY60" s="257"/>
      <c r="BZ60" s="257"/>
      <c r="CA60" s="257"/>
      <c r="CB60" s="257"/>
      <c r="CC60" s="257"/>
      <c r="CD60" s="257"/>
      <c r="CE60" s="257"/>
      <c r="CF60" s="257"/>
      <c r="CG60" s="257"/>
      <c r="CH60" s="257"/>
      <c r="CI60" s="257"/>
      <c r="CJ60" s="257"/>
      <c r="CK60" s="257"/>
      <c r="CL60" s="257"/>
      <c r="CM60" s="257"/>
      <c r="CN60" s="257"/>
      <c r="CO60" s="257"/>
      <c r="CP60" s="257"/>
      <c r="CQ60" s="257"/>
      <c r="CR60" s="257"/>
      <c r="CS60" s="257"/>
      <c r="CT60" s="257"/>
      <c r="CU60" s="257"/>
      <c r="CV60" s="257"/>
      <c r="CW60" s="257"/>
      <c r="CX60" s="257"/>
      <c r="CY60" s="257"/>
      <c r="CZ60" s="257"/>
      <c r="DA60" s="257"/>
      <c r="DB60" s="257"/>
      <c r="DC60" s="257"/>
      <c r="DD60" s="257"/>
      <c r="DE60" s="257"/>
      <c r="DF60" s="257"/>
      <c r="DG60" s="257"/>
      <c r="DH60" s="257"/>
      <c r="DI60" s="257"/>
      <c r="DJ60" s="257"/>
      <c r="DK60" s="257"/>
      <c r="DL60" s="257"/>
      <c r="DM60" s="257"/>
      <c r="DN60" s="257"/>
      <c r="DO60" s="257"/>
      <c r="DP60" s="257"/>
      <c r="DQ60" s="254"/>
      <c r="DR60" s="254"/>
      <c r="DS60" s="254"/>
      <c r="DU60" s="254"/>
      <c r="DV60" s="254"/>
      <c r="DW60" s="254"/>
      <c r="DX60" s="257"/>
      <c r="DY60" s="254"/>
      <c r="DZ60" s="254"/>
      <c r="EA60" s="254"/>
      <c r="EB60" s="254"/>
      <c r="EC60" s="254"/>
      <c r="ED60" s="254"/>
      <c r="EE60" s="254"/>
      <c r="EF60" s="254"/>
      <c r="EG60" s="254"/>
      <c r="EH60" s="254"/>
      <c r="EI60" s="254"/>
      <c r="EJ60" s="254"/>
      <c r="EK60" s="254"/>
      <c r="EL60" s="254"/>
      <c r="EM60" s="14" t="str">
        <f>IF($J60=$EO$24,9,IF($J60=$EO$25,10,IF($J60=$EO$26,11,IFERROR(HLOOKUP([2]Resumo!$D$3,[2]Resumo!$D$3:$D$49,(ROW(60:60)-7)*3+2,FALSE),""))))</f>
        <v/>
      </c>
      <c r="EN60" s="301"/>
      <c r="EQ60" s="254"/>
      <c r="ER60" s="254"/>
      <c r="ES60" s="254"/>
      <c r="ET60" s="254"/>
      <c r="EU60" s="254"/>
      <c r="EV60" s="254"/>
      <c r="EW60" s="254"/>
      <c r="EX60" s="254"/>
      <c r="EY60" s="254"/>
      <c r="EZ60" s="254"/>
      <c r="FA60" s="254"/>
      <c r="FB60" s="254"/>
      <c r="FC60" s="254"/>
    </row>
    <row r="61" spans="1:159" s="253" customFormat="1">
      <c r="A61" s="254"/>
      <c r="B61" s="257"/>
      <c r="C61" s="257"/>
      <c r="D61" s="257"/>
      <c r="E61" s="257"/>
      <c r="F61" s="257"/>
      <c r="G61" s="257"/>
      <c r="H61" s="257"/>
      <c r="I61" s="257"/>
      <c r="J61" s="257"/>
      <c r="K61" s="257"/>
      <c r="L61" s="257"/>
      <c r="M61" s="257"/>
      <c r="N61" s="257"/>
      <c r="O61" s="257"/>
      <c r="P61" s="257"/>
      <c r="Q61" s="257"/>
      <c r="R61" s="257"/>
      <c r="S61" s="257"/>
      <c r="T61" s="257"/>
      <c r="U61" s="257"/>
      <c r="V61" s="257"/>
      <c r="W61" s="257"/>
      <c r="X61" s="257"/>
      <c r="Y61" s="257"/>
      <c r="Z61" s="257"/>
      <c r="AA61" s="257"/>
      <c r="AB61" s="257"/>
      <c r="AC61" s="257"/>
      <c r="AD61" s="257"/>
      <c r="AE61" s="257"/>
      <c r="AF61" s="257"/>
      <c r="AG61" s="257"/>
      <c r="AH61" s="257"/>
      <c r="AI61" s="257"/>
      <c r="AJ61" s="257"/>
      <c r="AK61" s="257"/>
      <c r="AL61" s="257"/>
      <c r="AM61" s="257"/>
      <c r="AN61" s="257"/>
      <c r="AO61" s="257"/>
      <c r="AP61" s="257"/>
      <c r="AQ61" s="257"/>
      <c r="AR61" s="257"/>
      <c r="AS61" s="257"/>
      <c r="AT61" s="257"/>
      <c r="AU61" s="257"/>
      <c r="AV61" s="257"/>
      <c r="AW61" s="257"/>
      <c r="AX61" s="257"/>
      <c r="AY61" s="257"/>
      <c r="AZ61" s="257"/>
      <c r="BA61" s="257"/>
      <c r="BB61" s="257"/>
      <c r="BC61" s="257"/>
      <c r="BD61" s="257"/>
      <c r="BE61" s="257"/>
      <c r="BF61" s="257"/>
      <c r="BG61" s="257"/>
      <c r="BH61" s="257"/>
      <c r="BI61" s="257"/>
      <c r="BJ61" s="257"/>
      <c r="BK61" s="257"/>
      <c r="BL61" s="257"/>
      <c r="BM61" s="257"/>
      <c r="BN61" s="257"/>
      <c r="BO61" s="257"/>
      <c r="BP61" s="257"/>
      <c r="BQ61" s="257"/>
      <c r="BR61" s="257"/>
      <c r="BS61" s="257"/>
      <c r="BT61" s="257"/>
      <c r="BU61" s="257"/>
      <c r="BV61" s="257"/>
      <c r="BW61" s="257"/>
      <c r="BX61" s="257"/>
      <c r="BY61" s="257"/>
      <c r="BZ61" s="257"/>
      <c r="CA61" s="257"/>
      <c r="CB61" s="257"/>
      <c r="CC61" s="257"/>
      <c r="CD61" s="257"/>
      <c r="CE61" s="257"/>
      <c r="CF61" s="257"/>
      <c r="CG61" s="257"/>
      <c r="CH61" s="257"/>
      <c r="CI61" s="257"/>
      <c r="CJ61" s="257"/>
      <c r="CK61" s="257"/>
      <c r="CL61" s="257"/>
      <c r="CM61" s="257"/>
      <c r="CN61" s="257"/>
      <c r="CO61" s="257"/>
      <c r="CP61" s="257"/>
      <c r="CQ61" s="257"/>
      <c r="CR61" s="257"/>
      <c r="CS61" s="257"/>
      <c r="CT61" s="257"/>
      <c r="CU61" s="257"/>
      <c r="CV61" s="257"/>
      <c r="CW61" s="257"/>
      <c r="CX61" s="257"/>
      <c r="CY61" s="257"/>
      <c r="CZ61" s="257"/>
      <c r="DA61" s="257"/>
      <c r="DB61" s="257"/>
      <c r="DC61" s="257"/>
      <c r="DD61" s="257"/>
      <c r="DE61" s="257"/>
      <c r="DF61" s="257"/>
      <c r="DG61" s="257"/>
      <c r="DH61" s="257"/>
      <c r="DI61" s="257"/>
      <c r="DJ61" s="257"/>
      <c r="DK61" s="257"/>
      <c r="DL61" s="257"/>
      <c r="DM61" s="257"/>
      <c r="DN61" s="257"/>
      <c r="DO61" s="257"/>
      <c r="DP61" s="257"/>
      <c r="DQ61" s="254"/>
      <c r="DR61" s="254"/>
      <c r="DS61" s="254"/>
      <c r="DU61" s="254"/>
      <c r="DV61" s="254"/>
      <c r="DW61" s="254"/>
      <c r="DX61" s="257"/>
      <c r="DY61" s="254"/>
      <c r="DZ61" s="254"/>
      <c r="EA61" s="254"/>
      <c r="EB61" s="254"/>
      <c r="EC61" s="254"/>
      <c r="ED61" s="254"/>
      <c r="EE61" s="254"/>
      <c r="EF61" s="254"/>
      <c r="EG61" s="254"/>
      <c r="EH61" s="254"/>
      <c r="EI61" s="254"/>
      <c r="EJ61" s="254"/>
      <c r="EK61" s="254"/>
      <c r="EL61" s="254"/>
      <c r="EM61" s="14" t="str">
        <f>IF($J61=$EO$24,9,IF($J61=$EO$25,10,IF($J61=$EO$26,11,IFERROR(HLOOKUP([2]Resumo!$D$3,[2]Resumo!$D$3:$D$49,(ROW(61:61)-7)*3+2,FALSE),""))))</f>
        <v/>
      </c>
      <c r="EN61" s="301"/>
      <c r="EQ61" s="254"/>
      <c r="ER61" s="254"/>
      <c r="ES61" s="254"/>
      <c r="ET61" s="254"/>
      <c r="EU61" s="254"/>
      <c r="EV61" s="254"/>
      <c r="EW61" s="254"/>
      <c r="EX61" s="254"/>
      <c r="EY61" s="254"/>
      <c r="EZ61" s="254"/>
      <c r="FA61" s="254"/>
      <c r="FB61" s="254"/>
      <c r="FC61" s="254"/>
    </row>
    <row r="62" spans="1:159" s="253" customFormat="1">
      <c r="A62" s="254"/>
      <c r="B62" s="257"/>
      <c r="C62" s="257"/>
      <c r="D62" s="257"/>
      <c r="E62" s="257"/>
      <c r="F62" s="257"/>
      <c r="G62" s="257"/>
      <c r="H62" s="257"/>
      <c r="I62" s="257"/>
      <c r="J62" s="257"/>
      <c r="K62" s="257"/>
      <c r="L62" s="257"/>
      <c r="M62" s="257"/>
      <c r="N62" s="257"/>
      <c r="O62" s="257"/>
      <c r="P62" s="257"/>
      <c r="Q62" s="257"/>
      <c r="R62" s="257"/>
      <c r="S62" s="257"/>
      <c r="T62" s="257"/>
      <c r="U62" s="257"/>
      <c r="V62" s="257"/>
      <c r="W62" s="257"/>
      <c r="X62" s="257"/>
      <c r="Y62" s="257"/>
      <c r="Z62" s="257"/>
      <c r="AA62" s="257"/>
      <c r="AB62" s="257"/>
      <c r="AC62" s="257"/>
      <c r="AD62" s="257"/>
      <c r="AE62" s="257"/>
      <c r="AF62" s="257"/>
      <c r="AG62" s="257"/>
      <c r="AH62" s="257"/>
      <c r="AI62" s="257"/>
      <c r="AJ62" s="257"/>
      <c r="AK62" s="257"/>
      <c r="AL62" s="257"/>
      <c r="AM62" s="257"/>
      <c r="AN62" s="257"/>
      <c r="AO62" s="257"/>
      <c r="AP62" s="257"/>
      <c r="AQ62" s="257"/>
      <c r="AR62" s="257"/>
      <c r="AS62" s="257"/>
      <c r="AT62" s="257"/>
      <c r="AU62" s="257"/>
      <c r="AV62" s="257"/>
      <c r="AW62" s="257"/>
      <c r="AX62" s="257"/>
      <c r="AY62" s="257"/>
      <c r="AZ62" s="257"/>
      <c r="BA62" s="257"/>
      <c r="BB62" s="257"/>
      <c r="BC62" s="257"/>
      <c r="BD62" s="257"/>
      <c r="BE62" s="257"/>
      <c r="BF62" s="257"/>
      <c r="BG62" s="257"/>
      <c r="BH62" s="257"/>
      <c r="BI62" s="257"/>
      <c r="BJ62" s="257"/>
      <c r="BK62" s="257"/>
      <c r="BL62" s="257"/>
      <c r="BM62" s="257"/>
      <c r="BN62" s="257"/>
      <c r="BO62" s="257"/>
      <c r="BP62" s="257"/>
      <c r="BQ62" s="257"/>
      <c r="BR62" s="257"/>
      <c r="BS62" s="257"/>
      <c r="BT62" s="257"/>
      <c r="BU62" s="257"/>
      <c r="BV62" s="257"/>
      <c r="BW62" s="257"/>
      <c r="BX62" s="257"/>
      <c r="BY62" s="257"/>
      <c r="BZ62" s="257"/>
      <c r="CA62" s="257"/>
      <c r="CB62" s="257"/>
      <c r="CC62" s="257"/>
      <c r="CD62" s="257"/>
      <c r="CE62" s="257"/>
      <c r="CF62" s="257"/>
      <c r="CG62" s="257"/>
      <c r="CH62" s="257"/>
      <c r="CI62" s="257"/>
      <c r="CJ62" s="257"/>
      <c r="CK62" s="257"/>
      <c r="CL62" s="257"/>
      <c r="CM62" s="257"/>
      <c r="CN62" s="257"/>
      <c r="CO62" s="257"/>
      <c r="CP62" s="257"/>
      <c r="CQ62" s="257"/>
      <c r="CR62" s="257"/>
      <c r="CS62" s="257"/>
      <c r="CT62" s="257"/>
      <c r="CU62" s="257"/>
      <c r="CV62" s="257"/>
      <c r="CW62" s="257"/>
      <c r="CX62" s="257"/>
      <c r="CY62" s="257"/>
      <c r="CZ62" s="257"/>
      <c r="DA62" s="257"/>
      <c r="DB62" s="257"/>
      <c r="DC62" s="257"/>
      <c r="DD62" s="257"/>
      <c r="DE62" s="257"/>
      <c r="DF62" s="257"/>
      <c r="DG62" s="257"/>
      <c r="DH62" s="257"/>
      <c r="DI62" s="257"/>
      <c r="DJ62" s="257"/>
      <c r="DK62" s="257"/>
      <c r="DL62" s="257"/>
      <c r="DM62" s="257"/>
      <c r="DN62" s="257"/>
      <c r="DO62" s="257"/>
      <c r="DP62" s="257"/>
      <c r="DQ62" s="254"/>
      <c r="DR62" s="254"/>
      <c r="DS62" s="254"/>
      <c r="DU62" s="254"/>
      <c r="DV62" s="254"/>
      <c r="DW62" s="254"/>
      <c r="DX62" s="257"/>
      <c r="DY62" s="254"/>
      <c r="DZ62" s="254"/>
      <c r="EA62" s="254"/>
      <c r="EB62" s="254"/>
      <c r="EC62" s="254"/>
      <c r="ED62" s="254"/>
      <c r="EE62" s="254"/>
      <c r="EF62" s="254"/>
      <c r="EG62" s="254"/>
      <c r="EH62" s="254"/>
      <c r="EI62" s="254"/>
      <c r="EJ62" s="254"/>
      <c r="EK62" s="254"/>
      <c r="EL62" s="254"/>
      <c r="EM62" s="14" t="str">
        <f>IF($J62=$EO$24,9,IF($J62=$EO$25,10,IF($J62=$EO$26,11,IFERROR(HLOOKUP([2]Resumo!$D$3,[2]Resumo!$D$3:$D$49,(ROW(62:62)-7)*3+2,FALSE),""))))</f>
        <v/>
      </c>
      <c r="EN62" s="301"/>
      <c r="EQ62" s="254"/>
      <c r="ER62" s="254"/>
      <c r="ES62" s="254"/>
      <c r="ET62" s="254"/>
      <c r="EU62" s="254"/>
      <c r="EV62" s="254"/>
      <c r="EW62" s="254"/>
      <c r="EX62" s="254"/>
      <c r="EY62" s="254"/>
      <c r="EZ62" s="254"/>
      <c r="FA62" s="254"/>
      <c r="FB62" s="254"/>
      <c r="FC62" s="254"/>
    </row>
    <row r="63" spans="1:159" s="253" customFormat="1">
      <c r="A63" s="254"/>
      <c r="B63" s="257"/>
      <c r="C63" s="257"/>
      <c r="D63" s="257"/>
      <c r="E63" s="257"/>
      <c r="F63" s="257"/>
      <c r="G63" s="257"/>
      <c r="H63" s="257"/>
      <c r="I63" s="257"/>
      <c r="J63" s="257"/>
      <c r="K63" s="257"/>
      <c r="L63" s="257"/>
      <c r="M63" s="257"/>
      <c r="N63" s="257"/>
      <c r="O63" s="257"/>
      <c r="P63" s="257"/>
      <c r="Q63" s="257"/>
      <c r="R63" s="257"/>
      <c r="S63" s="257"/>
      <c r="T63" s="257"/>
      <c r="U63" s="257"/>
      <c r="V63" s="257"/>
      <c r="W63" s="257"/>
      <c r="X63" s="257"/>
      <c r="Y63" s="257"/>
      <c r="Z63" s="257"/>
      <c r="AA63" s="257"/>
      <c r="AB63" s="257"/>
      <c r="AC63" s="257"/>
      <c r="AD63" s="257"/>
      <c r="AE63" s="257"/>
      <c r="AF63" s="257"/>
      <c r="AG63" s="257"/>
      <c r="AH63" s="257"/>
      <c r="AI63" s="257"/>
      <c r="AJ63" s="257"/>
      <c r="AK63" s="257"/>
      <c r="AL63" s="257"/>
      <c r="AM63" s="257"/>
      <c r="AN63" s="257"/>
      <c r="AO63" s="257"/>
      <c r="AP63" s="257"/>
      <c r="AQ63" s="257"/>
      <c r="AR63" s="257"/>
      <c r="AS63" s="257"/>
      <c r="AT63" s="257"/>
      <c r="AU63" s="257"/>
      <c r="AV63" s="257"/>
      <c r="AW63" s="257"/>
      <c r="AX63" s="257"/>
      <c r="AY63" s="257"/>
      <c r="AZ63" s="257"/>
      <c r="BA63" s="257"/>
      <c r="BB63" s="257"/>
      <c r="BC63" s="257"/>
      <c r="BD63" s="257"/>
      <c r="BE63" s="257"/>
      <c r="BF63" s="257"/>
      <c r="BG63" s="257"/>
      <c r="BH63" s="257"/>
      <c r="BI63" s="257"/>
      <c r="BJ63" s="257"/>
      <c r="BK63" s="257"/>
      <c r="BL63" s="257"/>
      <c r="BM63" s="257"/>
      <c r="BN63" s="257"/>
      <c r="BO63" s="257"/>
      <c r="BP63" s="257"/>
      <c r="BQ63" s="257"/>
      <c r="BR63" s="257"/>
      <c r="BS63" s="257"/>
      <c r="BT63" s="257"/>
      <c r="BU63" s="257"/>
      <c r="BV63" s="257"/>
      <c r="BW63" s="257"/>
      <c r="BX63" s="257"/>
      <c r="BY63" s="257"/>
      <c r="BZ63" s="257"/>
      <c r="CA63" s="257"/>
      <c r="CB63" s="257"/>
      <c r="CC63" s="257"/>
      <c r="CD63" s="257"/>
      <c r="CE63" s="257"/>
      <c r="CF63" s="257"/>
      <c r="CG63" s="257"/>
      <c r="CH63" s="257"/>
      <c r="CI63" s="257"/>
      <c r="CJ63" s="257"/>
      <c r="CK63" s="257"/>
      <c r="CL63" s="257"/>
      <c r="CM63" s="257"/>
      <c r="CN63" s="257"/>
      <c r="CO63" s="257"/>
      <c r="CP63" s="257"/>
      <c r="CQ63" s="257"/>
      <c r="CR63" s="257"/>
      <c r="CS63" s="257"/>
      <c r="CT63" s="257"/>
      <c r="CU63" s="257"/>
      <c r="CV63" s="257"/>
      <c r="CW63" s="257"/>
      <c r="CX63" s="257"/>
      <c r="CY63" s="257"/>
      <c r="CZ63" s="257"/>
      <c r="DA63" s="257"/>
      <c r="DB63" s="257"/>
      <c r="DC63" s="257"/>
      <c r="DD63" s="257"/>
      <c r="DE63" s="257"/>
      <c r="DF63" s="257"/>
      <c r="DG63" s="257"/>
      <c r="DH63" s="257"/>
      <c r="DI63" s="257"/>
      <c r="DJ63" s="257"/>
      <c r="DK63" s="257"/>
      <c r="DL63" s="257"/>
      <c r="DM63" s="257"/>
      <c r="DN63" s="257"/>
      <c r="DO63" s="257"/>
      <c r="DP63" s="257"/>
      <c r="DQ63" s="254"/>
      <c r="DR63" s="254"/>
      <c r="DS63" s="254"/>
      <c r="DU63" s="254"/>
      <c r="DV63" s="254"/>
      <c r="DW63" s="254"/>
      <c r="DX63" s="257"/>
      <c r="DY63" s="254"/>
      <c r="DZ63" s="254"/>
      <c r="EA63" s="254"/>
      <c r="EB63" s="254"/>
      <c r="EC63" s="254"/>
      <c r="ED63" s="254"/>
      <c r="EE63" s="254"/>
      <c r="EF63" s="254"/>
      <c r="EG63" s="254"/>
      <c r="EH63" s="254"/>
      <c r="EI63" s="254"/>
      <c r="EJ63" s="254"/>
      <c r="EK63" s="254"/>
      <c r="EL63" s="254"/>
      <c r="EM63" s="14" t="str">
        <f>IF($J63=$EO$24,9,IF($J63=$EO$25,10,IF($J63=$EO$26,11,IFERROR(HLOOKUP([2]Resumo!$D$3,[2]Resumo!$D$3:$D$49,(ROW(63:63)-7)*3+2,FALSE),""))))</f>
        <v/>
      </c>
      <c r="EN63" s="301"/>
      <c r="EQ63" s="254"/>
      <c r="ER63" s="254"/>
      <c r="ES63" s="254"/>
      <c r="ET63" s="254"/>
      <c r="EU63" s="254"/>
      <c r="EV63" s="254"/>
      <c r="EW63" s="254"/>
      <c r="EX63" s="254"/>
      <c r="EY63" s="254"/>
      <c r="EZ63" s="254"/>
      <c r="FA63" s="254"/>
      <c r="FB63" s="254"/>
      <c r="FC63" s="254"/>
    </row>
    <row r="64" spans="1:159" s="253" customFormat="1">
      <c r="A64" s="254"/>
      <c r="B64" s="257"/>
      <c r="C64" s="257"/>
      <c r="D64" s="257"/>
      <c r="E64" s="257"/>
      <c r="F64" s="257"/>
      <c r="G64" s="257"/>
      <c r="H64" s="257"/>
      <c r="I64" s="257"/>
      <c r="J64" s="257"/>
      <c r="K64" s="257"/>
      <c r="L64" s="257"/>
      <c r="M64" s="257"/>
      <c r="N64" s="257"/>
      <c r="O64" s="257"/>
      <c r="P64" s="257"/>
      <c r="Q64" s="257"/>
      <c r="R64" s="257"/>
      <c r="S64" s="257"/>
      <c r="T64" s="257"/>
      <c r="U64" s="257"/>
      <c r="V64" s="257"/>
      <c r="W64" s="257"/>
      <c r="X64" s="257"/>
      <c r="Y64" s="257"/>
      <c r="Z64" s="257"/>
      <c r="AA64" s="257"/>
      <c r="AB64" s="257"/>
      <c r="AC64" s="257"/>
      <c r="AD64" s="257"/>
      <c r="AE64" s="257"/>
      <c r="AF64" s="257"/>
      <c r="AG64" s="257"/>
      <c r="AH64" s="257"/>
      <c r="AI64" s="257"/>
      <c r="AJ64" s="257"/>
      <c r="AK64" s="257"/>
      <c r="AL64" s="257"/>
      <c r="AM64" s="257"/>
      <c r="AN64" s="257"/>
      <c r="AO64" s="257"/>
      <c r="AP64" s="257"/>
      <c r="AQ64" s="257"/>
      <c r="AR64" s="257"/>
      <c r="AS64" s="257"/>
      <c r="AT64" s="257"/>
      <c r="AU64" s="257"/>
      <c r="AV64" s="257"/>
      <c r="AW64" s="257"/>
      <c r="AX64" s="257"/>
      <c r="AY64" s="257"/>
      <c r="AZ64" s="257"/>
      <c r="BA64" s="257"/>
      <c r="BB64" s="257"/>
      <c r="BC64" s="257"/>
      <c r="BD64" s="257"/>
      <c r="BE64" s="257"/>
      <c r="BF64" s="257"/>
      <c r="BG64" s="257"/>
      <c r="BH64" s="257"/>
      <c r="BI64" s="257"/>
      <c r="BJ64" s="257"/>
      <c r="BK64" s="257"/>
      <c r="BL64" s="257"/>
      <c r="BM64" s="257"/>
      <c r="BN64" s="257"/>
      <c r="BO64" s="257"/>
      <c r="BP64" s="257"/>
      <c r="BQ64" s="257"/>
      <c r="BR64" s="257"/>
      <c r="BS64" s="257"/>
      <c r="BT64" s="257"/>
      <c r="BU64" s="257"/>
      <c r="BV64" s="257"/>
      <c r="BW64" s="257"/>
      <c r="BX64" s="257"/>
      <c r="BY64" s="257"/>
      <c r="BZ64" s="257"/>
      <c r="CA64" s="257"/>
      <c r="CB64" s="257"/>
      <c r="CC64" s="257"/>
      <c r="CD64" s="257"/>
      <c r="CE64" s="257"/>
      <c r="CF64" s="257"/>
      <c r="CG64" s="257"/>
      <c r="CH64" s="257"/>
      <c r="CI64" s="257"/>
      <c r="CJ64" s="257"/>
      <c r="CK64" s="257"/>
      <c r="CL64" s="257"/>
      <c r="CM64" s="257"/>
      <c r="CN64" s="257"/>
      <c r="CO64" s="257"/>
      <c r="CP64" s="257"/>
      <c r="CQ64" s="257"/>
      <c r="CR64" s="257"/>
      <c r="CS64" s="257"/>
      <c r="CT64" s="257"/>
      <c r="CU64" s="257"/>
      <c r="CV64" s="257"/>
      <c r="CW64" s="257"/>
      <c r="CX64" s="257"/>
      <c r="CY64" s="257"/>
      <c r="CZ64" s="257"/>
      <c r="DA64" s="257"/>
      <c r="DB64" s="257"/>
      <c r="DC64" s="257"/>
      <c r="DD64" s="257"/>
      <c r="DE64" s="257"/>
      <c r="DF64" s="257"/>
      <c r="DG64" s="257"/>
      <c r="DH64" s="257"/>
      <c r="DI64" s="257"/>
      <c r="DJ64" s="257"/>
      <c r="DK64" s="257"/>
      <c r="DL64" s="257"/>
      <c r="DM64" s="257"/>
      <c r="DN64" s="257"/>
      <c r="DO64" s="257"/>
      <c r="DP64" s="257"/>
      <c r="DQ64" s="254"/>
      <c r="DR64" s="254"/>
      <c r="DS64" s="254"/>
      <c r="DU64" s="254"/>
      <c r="DV64" s="254"/>
      <c r="DW64" s="254"/>
      <c r="DX64" s="257"/>
      <c r="DY64" s="254"/>
      <c r="DZ64" s="254"/>
      <c r="EA64" s="254"/>
      <c r="EB64" s="254"/>
      <c r="EC64" s="254"/>
      <c r="ED64" s="254"/>
      <c r="EE64" s="254"/>
      <c r="EF64" s="254"/>
      <c r="EG64" s="254"/>
      <c r="EH64" s="254"/>
      <c r="EI64" s="254"/>
      <c r="EJ64" s="254"/>
      <c r="EK64" s="254"/>
      <c r="EL64" s="254"/>
      <c r="EM64" s="14" t="str">
        <f>IF($J64=$EO$24,9,IF($J64=$EO$25,10,IF($J64=$EO$26,11,IFERROR(HLOOKUP([2]Resumo!$D$3,[2]Resumo!$D$3:$D$49,(ROW(64:64)-7)*3+2,FALSE),""))))</f>
        <v/>
      </c>
      <c r="EN64" s="301"/>
      <c r="EQ64" s="254"/>
      <c r="ER64" s="254"/>
      <c r="ES64" s="254"/>
      <c r="ET64" s="254"/>
      <c r="EU64" s="254"/>
      <c r="EV64" s="254"/>
      <c r="EW64" s="254"/>
      <c r="EX64" s="254"/>
      <c r="EY64" s="254"/>
      <c r="EZ64" s="254"/>
      <c r="FA64" s="254"/>
      <c r="FB64" s="254"/>
      <c r="FC64" s="254"/>
    </row>
    <row r="65" spans="1:159" s="253" customFormat="1">
      <c r="A65" s="254"/>
      <c r="B65" s="257"/>
      <c r="C65" s="257"/>
      <c r="D65" s="257"/>
      <c r="E65" s="257"/>
      <c r="F65" s="257"/>
      <c r="G65" s="257"/>
      <c r="H65" s="257"/>
      <c r="I65" s="257"/>
      <c r="J65" s="257"/>
      <c r="K65" s="257"/>
      <c r="L65" s="257"/>
      <c r="M65" s="257"/>
      <c r="N65" s="257"/>
      <c r="O65" s="257"/>
      <c r="P65" s="257"/>
      <c r="Q65" s="257"/>
      <c r="R65" s="257"/>
      <c r="S65" s="257"/>
      <c r="T65" s="257"/>
      <c r="U65" s="257"/>
      <c r="V65" s="257"/>
      <c r="W65" s="257"/>
      <c r="X65" s="257"/>
      <c r="Y65" s="257"/>
      <c r="Z65" s="257"/>
      <c r="AA65" s="257"/>
      <c r="AB65" s="257"/>
      <c r="AC65" s="257"/>
      <c r="AD65" s="257"/>
      <c r="AE65" s="257"/>
      <c r="AF65" s="257"/>
      <c r="AG65" s="257"/>
      <c r="AH65" s="257"/>
      <c r="AI65" s="257"/>
      <c r="AJ65" s="257"/>
      <c r="AK65" s="257"/>
      <c r="AL65" s="257"/>
      <c r="AM65" s="257"/>
      <c r="AN65" s="257"/>
      <c r="AO65" s="257"/>
      <c r="AP65" s="257"/>
      <c r="AQ65" s="257"/>
      <c r="AR65" s="257"/>
      <c r="AS65" s="257"/>
      <c r="AT65" s="257"/>
      <c r="AU65" s="257"/>
      <c r="AV65" s="257"/>
      <c r="AW65" s="257"/>
      <c r="AX65" s="257"/>
      <c r="AY65" s="257"/>
      <c r="AZ65" s="257"/>
      <c r="BA65" s="257"/>
      <c r="BB65" s="257"/>
      <c r="BC65" s="257"/>
      <c r="BD65" s="257"/>
      <c r="BE65" s="257"/>
      <c r="BF65" s="257"/>
      <c r="BG65" s="257"/>
      <c r="BH65" s="257"/>
      <c r="BI65" s="257"/>
      <c r="BJ65" s="257"/>
      <c r="BK65" s="257"/>
      <c r="BL65" s="257"/>
      <c r="BM65" s="257"/>
      <c r="BN65" s="257"/>
      <c r="BO65" s="257"/>
      <c r="BP65" s="257"/>
      <c r="BQ65" s="257"/>
      <c r="BR65" s="257"/>
      <c r="BS65" s="257"/>
      <c r="BT65" s="257"/>
      <c r="BU65" s="257"/>
      <c r="BV65" s="257"/>
      <c r="BW65" s="257"/>
      <c r="BX65" s="257"/>
      <c r="BY65" s="257"/>
      <c r="BZ65" s="257"/>
      <c r="CA65" s="257"/>
      <c r="CB65" s="257"/>
      <c r="CC65" s="257"/>
      <c r="CD65" s="257"/>
      <c r="CE65" s="257"/>
      <c r="CF65" s="257"/>
      <c r="CG65" s="257"/>
      <c r="CH65" s="257"/>
      <c r="CI65" s="257"/>
      <c r="CJ65" s="257"/>
      <c r="CK65" s="257"/>
      <c r="CL65" s="257"/>
      <c r="CM65" s="257"/>
      <c r="CN65" s="257"/>
      <c r="CO65" s="257"/>
      <c r="CP65" s="257"/>
      <c r="CQ65" s="257"/>
      <c r="CR65" s="257"/>
      <c r="CS65" s="257"/>
      <c r="CT65" s="257"/>
      <c r="CU65" s="257"/>
      <c r="CV65" s="257"/>
      <c r="CW65" s="257"/>
      <c r="CX65" s="257"/>
      <c r="CY65" s="257"/>
      <c r="CZ65" s="257"/>
      <c r="DA65" s="257"/>
      <c r="DB65" s="257"/>
      <c r="DC65" s="257"/>
      <c r="DD65" s="257"/>
      <c r="DE65" s="257"/>
      <c r="DF65" s="257"/>
      <c r="DG65" s="257"/>
      <c r="DH65" s="257"/>
      <c r="DI65" s="257"/>
      <c r="DJ65" s="257"/>
      <c r="DK65" s="257"/>
      <c r="DL65" s="257"/>
      <c r="DM65" s="257"/>
      <c r="DN65" s="257"/>
      <c r="DO65" s="257"/>
      <c r="DP65" s="257"/>
      <c r="DQ65" s="254"/>
      <c r="DR65" s="254"/>
      <c r="DS65" s="254"/>
      <c r="DU65" s="254"/>
      <c r="DV65" s="254"/>
      <c r="DW65" s="254"/>
      <c r="DX65" s="257"/>
      <c r="DY65" s="254"/>
      <c r="DZ65" s="254"/>
      <c r="EA65" s="254"/>
      <c r="EB65" s="254"/>
      <c r="EC65" s="254"/>
      <c r="ED65" s="254"/>
      <c r="EE65" s="254"/>
      <c r="EF65" s="254"/>
      <c r="EG65" s="254"/>
      <c r="EH65" s="254"/>
      <c r="EI65" s="254"/>
      <c r="EJ65" s="254"/>
      <c r="EK65" s="254"/>
      <c r="EL65" s="254"/>
      <c r="EM65" s="14" t="str">
        <f>IF($J65=$EO$24,9,IF($J65=$EO$25,10,IF($J65=$EO$26,11,IFERROR(HLOOKUP([2]Resumo!$D$3,[2]Resumo!$D$3:$D$49,(ROW(65:65)-7)*3+2,FALSE),""))))</f>
        <v/>
      </c>
      <c r="EN65" s="301"/>
      <c r="EQ65" s="254"/>
      <c r="ER65" s="254"/>
      <c r="ES65" s="254"/>
      <c r="ET65" s="254"/>
      <c r="EU65" s="254"/>
      <c r="EV65" s="254"/>
      <c r="EW65" s="254"/>
      <c r="EX65" s="254"/>
      <c r="EY65" s="254"/>
      <c r="EZ65" s="254"/>
      <c r="FA65" s="254"/>
      <c r="FB65" s="254"/>
      <c r="FC65" s="254"/>
    </row>
    <row r="66" spans="1:159" s="253" customFormat="1">
      <c r="A66" s="254"/>
      <c r="B66" s="257"/>
      <c r="C66" s="257"/>
      <c r="D66" s="257"/>
      <c r="E66" s="257"/>
      <c r="F66" s="257"/>
      <c r="G66" s="257"/>
      <c r="H66" s="257"/>
      <c r="I66" s="257"/>
      <c r="J66" s="257"/>
      <c r="K66" s="257"/>
      <c r="L66" s="257"/>
      <c r="M66" s="257"/>
      <c r="N66" s="257"/>
      <c r="O66" s="257"/>
      <c r="P66" s="257"/>
      <c r="Q66" s="257"/>
      <c r="R66" s="257"/>
      <c r="S66" s="257"/>
      <c r="T66" s="257"/>
      <c r="U66" s="257"/>
      <c r="V66" s="257"/>
      <c r="W66" s="257"/>
      <c r="X66" s="257"/>
      <c r="Y66" s="257"/>
      <c r="Z66" s="257"/>
      <c r="AA66" s="257"/>
      <c r="AB66" s="257"/>
      <c r="AC66" s="257"/>
      <c r="AD66" s="257"/>
      <c r="AE66" s="257"/>
      <c r="AF66" s="257"/>
      <c r="AG66" s="257"/>
      <c r="AH66" s="257"/>
      <c r="AI66" s="257"/>
      <c r="AJ66" s="257"/>
      <c r="AK66" s="257"/>
      <c r="AL66" s="257"/>
      <c r="AM66" s="257"/>
      <c r="AN66" s="257"/>
      <c r="AO66" s="257"/>
      <c r="AP66" s="257"/>
      <c r="AQ66" s="257"/>
      <c r="AR66" s="257"/>
      <c r="AS66" s="257"/>
      <c r="AT66" s="257"/>
      <c r="AU66" s="257"/>
      <c r="AV66" s="257"/>
      <c r="AW66" s="257"/>
      <c r="AX66" s="257"/>
      <c r="AY66" s="257"/>
      <c r="AZ66" s="257"/>
      <c r="BA66" s="257"/>
      <c r="BB66" s="257"/>
      <c r="BC66" s="257"/>
      <c r="BD66" s="257"/>
      <c r="BE66" s="257"/>
      <c r="BF66" s="257"/>
      <c r="BG66" s="257"/>
      <c r="BH66" s="257"/>
      <c r="BI66" s="257"/>
      <c r="BJ66" s="257"/>
      <c r="BK66" s="257"/>
      <c r="BL66" s="257"/>
      <c r="BM66" s="257"/>
      <c r="BN66" s="257"/>
      <c r="BO66" s="257"/>
      <c r="BP66" s="257"/>
      <c r="BQ66" s="257"/>
      <c r="BR66" s="257"/>
      <c r="BS66" s="257"/>
      <c r="BT66" s="257"/>
      <c r="BU66" s="257"/>
      <c r="BV66" s="257"/>
      <c r="BW66" s="257"/>
      <c r="BX66" s="257"/>
      <c r="BY66" s="257"/>
      <c r="BZ66" s="257"/>
      <c r="CA66" s="257"/>
      <c r="CB66" s="257"/>
      <c r="CC66" s="257"/>
      <c r="CD66" s="257"/>
      <c r="CE66" s="257"/>
      <c r="CF66" s="257"/>
      <c r="CG66" s="257"/>
      <c r="CH66" s="257"/>
      <c r="CI66" s="257"/>
      <c r="CJ66" s="257"/>
      <c r="CK66" s="257"/>
      <c r="CL66" s="257"/>
      <c r="CM66" s="257"/>
      <c r="CN66" s="257"/>
      <c r="CO66" s="257"/>
      <c r="CP66" s="257"/>
      <c r="CQ66" s="257"/>
      <c r="CR66" s="257"/>
      <c r="CS66" s="257"/>
      <c r="CT66" s="257"/>
      <c r="CU66" s="257"/>
      <c r="CV66" s="257"/>
      <c r="CW66" s="257"/>
      <c r="CX66" s="257"/>
      <c r="CY66" s="257"/>
      <c r="CZ66" s="257"/>
      <c r="DA66" s="257"/>
      <c r="DB66" s="257"/>
      <c r="DC66" s="257"/>
      <c r="DD66" s="257"/>
      <c r="DE66" s="257"/>
      <c r="DF66" s="257"/>
      <c r="DG66" s="257"/>
      <c r="DH66" s="257"/>
      <c r="DI66" s="257"/>
      <c r="DJ66" s="257"/>
      <c r="DK66" s="257"/>
      <c r="DL66" s="257"/>
      <c r="DM66" s="257"/>
      <c r="DN66" s="257"/>
      <c r="DO66" s="257"/>
      <c r="DP66" s="257"/>
      <c r="DQ66" s="254"/>
      <c r="DR66" s="254"/>
      <c r="DS66" s="254"/>
      <c r="DU66" s="254"/>
      <c r="DV66" s="254"/>
      <c r="DW66" s="254"/>
      <c r="DX66" s="257"/>
      <c r="DY66" s="254"/>
      <c r="DZ66" s="254"/>
      <c r="EA66" s="254"/>
      <c r="EB66" s="254"/>
      <c r="EC66" s="254"/>
      <c r="ED66" s="254"/>
      <c r="EE66" s="254"/>
      <c r="EF66" s="254"/>
      <c r="EG66" s="254"/>
      <c r="EH66" s="254"/>
      <c r="EI66" s="254"/>
      <c r="EJ66" s="254"/>
      <c r="EK66" s="254"/>
      <c r="EL66" s="254"/>
      <c r="EM66" s="14" t="str">
        <f>IF($J66=$EO$24,9,IF($J66=$EO$25,10,IF($J66=$EO$26,11,IFERROR(HLOOKUP([2]Resumo!$D$3,[2]Resumo!$D$3:$D$49,(ROW(66:66)-7)*3+2,FALSE),""))))</f>
        <v/>
      </c>
      <c r="EN66" s="301"/>
      <c r="EQ66" s="254"/>
      <c r="ER66" s="254"/>
      <c r="ES66" s="254"/>
      <c r="ET66" s="254"/>
      <c r="EU66" s="254"/>
      <c r="EV66" s="254"/>
      <c r="EW66" s="254"/>
      <c r="EX66" s="254"/>
      <c r="EY66" s="254"/>
      <c r="EZ66" s="254"/>
      <c r="FA66" s="254"/>
      <c r="FB66" s="254"/>
      <c r="FC66" s="254"/>
    </row>
    <row r="67" spans="1:159" s="253" customFormat="1">
      <c r="A67" s="254"/>
      <c r="B67" s="257"/>
      <c r="C67" s="257"/>
      <c r="D67" s="257"/>
      <c r="E67" s="257"/>
      <c r="F67" s="257"/>
      <c r="G67" s="257"/>
      <c r="H67" s="257"/>
      <c r="I67" s="257"/>
      <c r="J67" s="257"/>
      <c r="K67" s="257"/>
      <c r="L67" s="257"/>
      <c r="M67" s="257"/>
      <c r="N67" s="257"/>
      <c r="O67" s="257"/>
      <c r="P67" s="257"/>
      <c r="Q67" s="257"/>
      <c r="R67" s="257"/>
      <c r="S67" s="257"/>
      <c r="T67" s="257"/>
      <c r="U67" s="257"/>
      <c r="V67" s="257"/>
      <c r="W67" s="257"/>
      <c r="X67" s="257"/>
      <c r="Y67" s="257"/>
      <c r="Z67" s="257"/>
      <c r="AA67" s="257"/>
      <c r="AB67" s="257"/>
      <c r="AC67" s="257"/>
      <c r="AD67" s="257"/>
      <c r="AE67" s="257"/>
      <c r="AF67" s="257"/>
      <c r="AG67" s="257"/>
      <c r="AH67" s="257"/>
      <c r="AI67" s="257"/>
      <c r="AJ67" s="257"/>
      <c r="AK67" s="257"/>
      <c r="AL67" s="257"/>
      <c r="AM67" s="257"/>
      <c r="AN67" s="257"/>
      <c r="AO67" s="257"/>
      <c r="AP67" s="257"/>
      <c r="AQ67" s="257"/>
      <c r="AR67" s="257"/>
      <c r="AS67" s="257"/>
      <c r="AT67" s="257"/>
      <c r="AU67" s="257"/>
      <c r="AV67" s="257"/>
      <c r="AW67" s="257"/>
      <c r="AX67" s="257"/>
      <c r="AY67" s="257"/>
      <c r="AZ67" s="257"/>
      <c r="BA67" s="257"/>
      <c r="BB67" s="257"/>
      <c r="BC67" s="257"/>
      <c r="BD67" s="257"/>
      <c r="BE67" s="257"/>
      <c r="BF67" s="257"/>
      <c r="BG67" s="257"/>
      <c r="BH67" s="257"/>
      <c r="BI67" s="257"/>
      <c r="BJ67" s="257"/>
      <c r="BK67" s="257"/>
      <c r="BL67" s="257"/>
      <c r="BM67" s="257"/>
      <c r="BN67" s="257"/>
      <c r="BO67" s="257"/>
      <c r="BP67" s="257"/>
      <c r="BQ67" s="257"/>
      <c r="BR67" s="257"/>
      <c r="BS67" s="257"/>
      <c r="BT67" s="257"/>
      <c r="BU67" s="257"/>
      <c r="BV67" s="257"/>
      <c r="BW67" s="257"/>
      <c r="BX67" s="257"/>
      <c r="BY67" s="257"/>
      <c r="BZ67" s="257"/>
      <c r="CA67" s="257"/>
      <c r="CB67" s="257"/>
      <c r="CC67" s="257"/>
      <c r="CD67" s="257"/>
      <c r="CE67" s="257"/>
      <c r="CF67" s="257"/>
      <c r="CG67" s="257"/>
      <c r="CH67" s="257"/>
      <c r="CI67" s="257"/>
      <c r="CJ67" s="257"/>
      <c r="CK67" s="257"/>
      <c r="CL67" s="257"/>
      <c r="CM67" s="257"/>
      <c r="CN67" s="257"/>
      <c r="CO67" s="257"/>
      <c r="CP67" s="257"/>
      <c r="CQ67" s="257"/>
      <c r="CR67" s="257"/>
      <c r="CS67" s="257"/>
      <c r="CT67" s="257"/>
      <c r="CU67" s="257"/>
      <c r="CV67" s="257"/>
      <c r="CW67" s="257"/>
      <c r="CX67" s="257"/>
      <c r="CY67" s="257"/>
      <c r="CZ67" s="257"/>
      <c r="DA67" s="257"/>
      <c r="DB67" s="257"/>
      <c r="DC67" s="257"/>
      <c r="DD67" s="257"/>
      <c r="DE67" s="257"/>
      <c r="DF67" s="257"/>
      <c r="DG67" s="257"/>
      <c r="DH67" s="257"/>
      <c r="DI67" s="257"/>
      <c r="DJ67" s="257"/>
      <c r="DK67" s="257"/>
      <c r="DL67" s="257"/>
      <c r="DM67" s="257"/>
      <c r="DN67" s="257"/>
      <c r="DO67" s="257"/>
      <c r="DP67" s="257"/>
      <c r="DQ67" s="254"/>
      <c r="DR67" s="254"/>
      <c r="DS67" s="254"/>
      <c r="DU67" s="254"/>
      <c r="DV67" s="254"/>
      <c r="DW67" s="254"/>
      <c r="DX67" s="257"/>
      <c r="DY67" s="254"/>
      <c r="DZ67" s="254"/>
      <c r="EA67" s="254"/>
      <c r="EB67" s="254"/>
      <c r="EC67" s="254"/>
      <c r="ED67" s="254"/>
      <c r="EE67" s="254"/>
      <c r="EF67" s="254"/>
      <c r="EG67" s="254"/>
      <c r="EH67" s="254"/>
      <c r="EI67" s="254"/>
      <c r="EJ67" s="254"/>
      <c r="EK67" s="254"/>
      <c r="EL67" s="254"/>
      <c r="EM67" s="14" t="str">
        <f>IF($J67=$EO$24,9,IF($J67=$EO$25,10,IF($J67=$EO$26,11,IFERROR(HLOOKUP([2]Resumo!$D$3,[2]Resumo!$D$3:$D$49,(ROW(67:67)-7)*3+2,FALSE),""))))</f>
        <v/>
      </c>
      <c r="EN67" s="301"/>
      <c r="EQ67" s="254"/>
      <c r="ER67" s="254"/>
      <c r="ES67" s="254"/>
      <c r="ET67" s="254"/>
      <c r="EU67" s="254"/>
      <c r="EV67" s="254"/>
      <c r="EW67" s="254"/>
      <c r="EX67" s="254"/>
      <c r="EY67" s="254"/>
      <c r="EZ67" s="254"/>
      <c r="FA67" s="254"/>
      <c r="FB67" s="254"/>
      <c r="FC67" s="254"/>
    </row>
    <row r="68" spans="1:159" s="253" customFormat="1">
      <c r="A68" s="254"/>
      <c r="B68" s="257"/>
      <c r="C68" s="257"/>
      <c r="D68" s="257"/>
      <c r="E68" s="257"/>
      <c r="F68" s="257"/>
      <c r="G68" s="257"/>
      <c r="H68" s="257"/>
      <c r="I68" s="257"/>
      <c r="J68" s="257"/>
      <c r="K68" s="257"/>
      <c r="L68" s="257"/>
      <c r="M68" s="257"/>
      <c r="N68" s="257"/>
      <c r="O68" s="257"/>
      <c r="P68" s="257"/>
      <c r="Q68" s="257"/>
      <c r="R68" s="257"/>
      <c r="S68" s="257"/>
      <c r="T68" s="257"/>
      <c r="U68" s="257"/>
      <c r="V68" s="257"/>
      <c r="W68" s="257"/>
      <c r="X68" s="257"/>
      <c r="Y68" s="257"/>
      <c r="Z68" s="257"/>
      <c r="AA68" s="257"/>
      <c r="AB68" s="257"/>
      <c r="AC68" s="257"/>
      <c r="AD68" s="257"/>
      <c r="AE68" s="257"/>
      <c r="AF68" s="257"/>
      <c r="AG68" s="257"/>
      <c r="AH68" s="257"/>
      <c r="AI68" s="257"/>
      <c r="AJ68" s="257"/>
      <c r="AK68" s="257"/>
      <c r="AL68" s="257"/>
      <c r="AM68" s="257"/>
      <c r="AN68" s="257"/>
      <c r="AO68" s="257"/>
      <c r="AP68" s="257"/>
      <c r="AQ68" s="257"/>
      <c r="AR68" s="257"/>
      <c r="AS68" s="257"/>
      <c r="AT68" s="257"/>
      <c r="AU68" s="257"/>
      <c r="AV68" s="257"/>
      <c r="AW68" s="257"/>
      <c r="AX68" s="257"/>
      <c r="AY68" s="257"/>
      <c r="AZ68" s="257"/>
      <c r="BA68" s="257"/>
      <c r="BB68" s="257"/>
      <c r="BC68" s="257"/>
      <c r="BD68" s="257"/>
      <c r="BE68" s="257"/>
      <c r="BF68" s="257"/>
      <c r="BG68" s="257"/>
      <c r="BH68" s="257"/>
      <c r="BI68" s="257"/>
      <c r="BJ68" s="257"/>
      <c r="BK68" s="257"/>
      <c r="BL68" s="257"/>
      <c r="BM68" s="257"/>
      <c r="BN68" s="257"/>
      <c r="BO68" s="257"/>
      <c r="BP68" s="257"/>
      <c r="BQ68" s="257"/>
      <c r="BR68" s="257"/>
      <c r="BS68" s="257"/>
      <c r="BT68" s="257"/>
      <c r="BU68" s="257"/>
      <c r="BV68" s="257"/>
      <c r="BW68" s="257"/>
      <c r="BX68" s="257"/>
      <c r="BY68" s="257"/>
      <c r="BZ68" s="257"/>
      <c r="CA68" s="257"/>
      <c r="CB68" s="257"/>
      <c r="CC68" s="257"/>
      <c r="CD68" s="257"/>
      <c r="CE68" s="257"/>
      <c r="CF68" s="257"/>
      <c r="CG68" s="257"/>
      <c r="CH68" s="257"/>
      <c r="CI68" s="257"/>
      <c r="CJ68" s="257"/>
      <c r="CK68" s="257"/>
      <c r="CL68" s="257"/>
      <c r="CM68" s="257"/>
      <c r="CN68" s="257"/>
      <c r="CO68" s="257"/>
      <c r="CP68" s="257"/>
      <c r="CQ68" s="257"/>
      <c r="CR68" s="257"/>
      <c r="CS68" s="257"/>
      <c r="CT68" s="257"/>
      <c r="CU68" s="257"/>
      <c r="CV68" s="257"/>
      <c r="CW68" s="257"/>
      <c r="CX68" s="257"/>
      <c r="CY68" s="257"/>
      <c r="CZ68" s="257"/>
      <c r="DA68" s="257"/>
      <c r="DB68" s="257"/>
      <c r="DC68" s="257"/>
      <c r="DD68" s="257"/>
      <c r="DE68" s="257"/>
      <c r="DF68" s="257"/>
      <c r="DG68" s="257"/>
      <c r="DH68" s="257"/>
      <c r="DI68" s="257"/>
      <c r="DJ68" s="257"/>
      <c r="DK68" s="257"/>
      <c r="DL68" s="257"/>
      <c r="DM68" s="257"/>
      <c r="DN68" s="257"/>
      <c r="DO68" s="257"/>
      <c r="DP68" s="257"/>
      <c r="DQ68" s="254"/>
      <c r="DR68" s="254"/>
      <c r="DS68" s="254"/>
      <c r="DU68" s="254"/>
      <c r="DV68" s="254"/>
      <c r="DW68" s="254"/>
      <c r="DX68" s="257"/>
      <c r="DY68" s="254"/>
      <c r="DZ68" s="254"/>
      <c r="EA68" s="254"/>
      <c r="EB68" s="254"/>
      <c r="EC68" s="254"/>
      <c r="ED68" s="254"/>
      <c r="EE68" s="254"/>
      <c r="EF68" s="254"/>
      <c r="EG68" s="254"/>
      <c r="EH68" s="254"/>
      <c r="EI68" s="254"/>
      <c r="EJ68" s="254"/>
      <c r="EK68" s="254"/>
      <c r="EL68" s="254"/>
      <c r="EM68" s="14" t="str">
        <f>IF($J68=$EO$24,9,IF($J68=$EO$25,10,IF($J68=$EO$26,11,IFERROR(HLOOKUP([2]Resumo!$D$3,[2]Resumo!$D$3:$D$49,(ROW(68:68)-7)*3+2,FALSE),""))))</f>
        <v/>
      </c>
      <c r="EN68" s="301"/>
      <c r="EQ68" s="254"/>
      <c r="ER68" s="254"/>
      <c r="ES68" s="254"/>
      <c r="ET68" s="254"/>
      <c r="EU68" s="254"/>
      <c r="EV68" s="254"/>
      <c r="EW68" s="254"/>
      <c r="EX68" s="254"/>
      <c r="EY68" s="254"/>
      <c r="EZ68" s="254"/>
      <c r="FA68" s="254"/>
      <c r="FB68" s="254"/>
      <c r="FC68" s="254"/>
    </row>
    <row r="69" spans="1:159" s="253" customFormat="1">
      <c r="A69" s="254"/>
      <c r="B69" s="257"/>
      <c r="C69" s="257"/>
      <c r="D69" s="257"/>
      <c r="E69" s="257"/>
      <c r="F69" s="257"/>
      <c r="G69" s="257"/>
      <c r="H69" s="257"/>
      <c r="I69" s="257"/>
      <c r="J69" s="257"/>
      <c r="K69" s="257"/>
      <c r="L69" s="257"/>
      <c r="M69" s="257"/>
      <c r="N69" s="257"/>
      <c r="O69" s="257"/>
      <c r="P69" s="257"/>
      <c r="Q69" s="257"/>
      <c r="R69" s="257"/>
      <c r="S69" s="257"/>
      <c r="T69" s="257"/>
      <c r="U69" s="257"/>
      <c r="V69" s="257"/>
      <c r="W69" s="257"/>
      <c r="X69" s="257"/>
      <c r="Y69" s="257"/>
      <c r="Z69" s="257"/>
      <c r="AA69" s="257"/>
      <c r="AB69" s="257"/>
      <c r="AC69" s="257"/>
      <c r="AD69" s="257"/>
      <c r="AE69" s="257"/>
      <c r="AF69" s="257"/>
      <c r="AG69" s="257"/>
      <c r="AH69" s="257"/>
      <c r="AI69" s="257"/>
      <c r="AJ69" s="257"/>
      <c r="AK69" s="257"/>
      <c r="AL69" s="257"/>
      <c r="AM69" s="257"/>
      <c r="AN69" s="257"/>
      <c r="AO69" s="257"/>
      <c r="AP69" s="257"/>
      <c r="AQ69" s="257"/>
      <c r="AR69" s="257"/>
      <c r="AS69" s="257"/>
      <c r="AT69" s="257"/>
      <c r="AU69" s="257"/>
      <c r="AV69" s="257"/>
      <c r="AW69" s="257"/>
      <c r="AX69" s="257"/>
      <c r="AY69" s="257"/>
      <c r="AZ69" s="257"/>
      <c r="BA69" s="257"/>
      <c r="BB69" s="257"/>
      <c r="BC69" s="257"/>
      <c r="BD69" s="257"/>
      <c r="BE69" s="257"/>
      <c r="BF69" s="257"/>
      <c r="BG69" s="257"/>
      <c r="BH69" s="257"/>
      <c r="BI69" s="257"/>
      <c r="BJ69" s="257"/>
      <c r="BK69" s="257"/>
      <c r="BL69" s="257"/>
      <c r="BM69" s="257"/>
      <c r="BN69" s="257"/>
      <c r="BO69" s="257"/>
      <c r="BP69" s="257"/>
      <c r="BQ69" s="257"/>
      <c r="BR69" s="257"/>
      <c r="BS69" s="257"/>
      <c r="BT69" s="257"/>
      <c r="BU69" s="257"/>
      <c r="BV69" s="257"/>
      <c r="BW69" s="257"/>
      <c r="BX69" s="257"/>
      <c r="BY69" s="257"/>
      <c r="BZ69" s="257"/>
      <c r="CA69" s="257"/>
      <c r="CB69" s="257"/>
      <c r="CC69" s="257"/>
      <c r="CD69" s="257"/>
      <c r="CE69" s="257"/>
      <c r="CF69" s="257"/>
      <c r="CG69" s="257"/>
      <c r="CH69" s="257"/>
      <c r="CI69" s="257"/>
      <c r="CJ69" s="257"/>
      <c r="CK69" s="257"/>
      <c r="CL69" s="257"/>
      <c r="CM69" s="257"/>
      <c r="CN69" s="257"/>
      <c r="CO69" s="257"/>
      <c r="CP69" s="257"/>
      <c r="CQ69" s="257"/>
      <c r="CR69" s="257"/>
      <c r="CS69" s="257"/>
      <c r="CT69" s="257"/>
      <c r="CU69" s="257"/>
      <c r="CV69" s="257"/>
      <c r="CW69" s="257"/>
      <c r="CX69" s="257"/>
      <c r="CY69" s="257"/>
      <c r="CZ69" s="257"/>
      <c r="DA69" s="257"/>
      <c r="DB69" s="257"/>
      <c r="DC69" s="257"/>
      <c r="DD69" s="257"/>
      <c r="DE69" s="257"/>
      <c r="DF69" s="257"/>
      <c r="DG69" s="257"/>
      <c r="DH69" s="257"/>
      <c r="DI69" s="257"/>
      <c r="DJ69" s="257"/>
      <c r="DK69" s="257"/>
      <c r="DL69" s="257"/>
      <c r="DM69" s="257"/>
      <c r="DN69" s="257"/>
      <c r="DO69" s="257"/>
      <c r="DP69" s="257"/>
      <c r="DQ69" s="254"/>
      <c r="DR69" s="254"/>
      <c r="DS69" s="254"/>
      <c r="DU69" s="254"/>
      <c r="DV69" s="254"/>
      <c r="DW69" s="254"/>
      <c r="DX69" s="257"/>
      <c r="DY69" s="254"/>
      <c r="DZ69" s="254"/>
      <c r="EA69" s="254"/>
      <c r="EB69" s="254"/>
      <c r="EC69" s="254"/>
      <c r="ED69" s="254"/>
      <c r="EE69" s="254"/>
      <c r="EF69" s="254"/>
      <c r="EG69" s="254"/>
      <c r="EH69" s="254"/>
      <c r="EI69" s="254"/>
      <c r="EJ69" s="254"/>
      <c r="EK69" s="254"/>
      <c r="EL69" s="254"/>
      <c r="EM69" s="14" t="str">
        <f>IF($J69=$EO$24,9,IF($J69=$EO$25,10,IF($J69=$EO$26,11,IFERROR(HLOOKUP([2]Resumo!$D$3,[2]Resumo!$D$3:$D$49,(ROW(69:69)-7)*3+2,FALSE),""))))</f>
        <v/>
      </c>
      <c r="EN69" s="301"/>
      <c r="EQ69" s="254"/>
      <c r="ER69" s="254"/>
      <c r="ES69" s="254"/>
      <c r="ET69" s="254"/>
      <c r="EU69" s="254"/>
      <c r="EV69" s="254"/>
      <c r="EW69" s="254"/>
      <c r="EX69" s="254"/>
      <c r="EY69" s="254"/>
      <c r="EZ69" s="254"/>
      <c r="FA69" s="254"/>
      <c r="FB69" s="254"/>
      <c r="FC69" s="254"/>
    </row>
    <row r="70" spans="1:159" s="253" customFormat="1">
      <c r="A70" s="254"/>
      <c r="B70" s="257"/>
      <c r="C70" s="257"/>
      <c r="D70" s="257"/>
      <c r="E70" s="257"/>
      <c r="F70" s="257"/>
      <c r="G70" s="257"/>
      <c r="H70" s="257"/>
      <c r="I70" s="257"/>
      <c r="J70" s="257"/>
      <c r="K70" s="257"/>
      <c r="L70" s="257"/>
      <c r="M70" s="257"/>
      <c r="N70" s="257"/>
      <c r="O70" s="257"/>
      <c r="P70" s="257"/>
      <c r="Q70" s="257"/>
      <c r="R70" s="257"/>
      <c r="S70" s="257"/>
      <c r="T70" s="257"/>
      <c r="U70" s="257"/>
      <c r="V70" s="257"/>
      <c r="W70" s="257"/>
      <c r="X70" s="257"/>
      <c r="Y70" s="257"/>
      <c r="Z70" s="257"/>
      <c r="AA70" s="257"/>
      <c r="AB70" s="257"/>
      <c r="AC70" s="257"/>
      <c r="AD70" s="257"/>
      <c r="AE70" s="257"/>
      <c r="AF70" s="257"/>
      <c r="AG70" s="257"/>
      <c r="AH70" s="257"/>
      <c r="AI70" s="257"/>
      <c r="AJ70" s="257"/>
      <c r="AK70" s="257"/>
      <c r="AL70" s="257"/>
      <c r="AM70" s="257"/>
      <c r="AN70" s="257"/>
      <c r="AO70" s="257"/>
      <c r="AP70" s="257"/>
      <c r="AQ70" s="257"/>
      <c r="AR70" s="257"/>
      <c r="AS70" s="257"/>
      <c r="AT70" s="257"/>
      <c r="AU70" s="257"/>
      <c r="AV70" s="257"/>
      <c r="AW70" s="257"/>
      <c r="AX70" s="257"/>
      <c r="AY70" s="257"/>
      <c r="AZ70" s="257"/>
      <c r="BA70" s="257"/>
      <c r="BB70" s="257"/>
      <c r="BC70" s="257"/>
      <c r="BD70" s="257"/>
      <c r="BE70" s="257"/>
      <c r="BF70" s="257"/>
      <c r="BG70" s="257"/>
      <c r="BH70" s="257"/>
      <c r="BI70" s="257"/>
      <c r="BJ70" s="257"/>
      <c r="BK70" s="257"/>
      <c r="BL70" s="257"/>
      <c r="BM70" s="257"/>
      <c r="BN70" s="257"/>
      <c r="BO70" s="257"/>
      <c r="BP70" s="257"/>
      <c r="BQ70" s="257"/>
      <c r="BR70" s="257"/>
      <c r="BS70" s="257"/>
      <c r="BT70" s="257"/>
      <c r="BU70" s="257"/>
      <c r="BV70" s="257"/>
      <c r="BW70" s="257"/>
      <c r="BX70" s="257"/>
      <c r="BY70" s="257"/>
      <c r="BZ70" s="257"/>
      <c r="CA70" s="257"/>
      <c r="CB70" s="257"/>
      <c r="CC70" s="257"/>
      <c r="CD70" s="257"/>
      <c r="CE70" s="257"/>
      <c r="CF70" s="257"/>
      <c r="CG70" s="257"/>
      <c r="CH70" s="257"/>
      <c r="CI70" s="257"/>
      <c r="CJ70" s="257"/>
      <c r="CK70" s="257"/>
      <c r="CL70" s="257"/>
      <c r="CM70" s="257"/>
      <c r="CN70" s="257"/>
      <c r="CO70" s="257"/>
      <c r="CP70" s="257"/>
      <c r="CQ70" s="257"/>
      <c r="CR70" s="257"/>
      <c r="CS70" s="257"/>
      <c r="CT70" s="257"/>
      <c r="CU70" s="257"/>
      <c r="CV70" s="257"/>
      <c r="CW70" s="257"/>
      <c r="CX70" s="257"/>
      <c r="CY70" s="257"/>
      <c r="CZ70" s="257"/>
      <c r="DA70" s="257"/>
      <c r="DB70" s="257"/>
      <c r="DC70" s="257"/>
      <c r="DD70" s="257"/>
      <c r="DE70" s="257"/>
      <c r="DF70" s="257"/>
      <c r="DG70" s="257"/>
      <c r="DH70" s="257"/>
      <c r="DI70" s="257"/>
      <c r="DJ70" s="257"/>
      <c r="DK70" s="257"/>
      <c r="DL70" s="257"/>
      <c r="DM70" s="257"/>
      <c r="DN70" s="257"/>
      <c r="DO70" s="257"/>
      <c r="DP70" s="257"/>
      <c r="DQ70" s="254"/>
      <c r="DR70" s="254"/>
      <c r="DS70" s="254"/>
      <c r="DU70" s="254"/>
      <c r="DV70" s="254"/>
      <c r="DW70" s="254"/>
      <c r="DX70" s="257"/>
      <c r="DY70" s="254"/>
      <c r="DZ70" s="254"/>
      <c r="EA70" s="254"/>
      <c r="EB70" s="254"/>
      <c r="EC70" s="254"/>
      <c r="ED70" s="254"/>
      <c r="EE70" s="254"/>
      <c r="EF70" s="254"/>
      <c r="EG70" s="254"/>
      <c r="EH70" s="254"/>
      <c r="EI70" s="254"/>
      <c r="EJ70" s="254"/>
      <c r="EK70" s="254"/>
      <c r="EL70" s="254"/>
      <c r="EM70" s="14" t="str">
        <f>IF($J70=$EO$24,9,IF($J70=$EO$25,10,IF($J70=$EO$26,11,IFERROR(HLOOKUP([2]Resumo!$D$3,[2]Resumo!$D$3:$D$49,(ROW(70:70)-7)*3+2,FALSE),""))))</f>
        <v/>
      </c>
      <c r="EN70" s="301"/>
      <c r="EQ70" s="254"/>
      <c r="ER70" s="254"/>
      <c r="ES70" s="254"/>
      <c r="ET70" s="254"/>
      <c r="EU70" s="254"/>
      <c r="EV70" s="254"/>
      <c r="EW70" s="254"/>
      <c r="EX70" s="254"/>
      <c r="EY70" s="254"/>
      <c r="EZ70" s="254"/>
      <c r="FA70" s="254"/>
      <c r="FB70" s="254"/>
      <c r="FC70" s="254"/>
    </row>
    <row r="71" spans="1:159" s="253" customFormat="1">
      <c r="A71" s="254"/>
      <c r="B71" s="257"/>
      <c r="C71" s="257"/>
      <c r="D71" s="257"/>
      <c r="E71" s="257"/>
      <c r="F71" s="257"/>
      <c r="G71" s="257"/>
      <c r="H71" s="257"/>
      <c r="I71" s="257"/>
      <c r="J71" s="257"/>
      <c r="K71" s="257"/>
      <c r="L71" s="257"/>
      <c r="M71" s="257"/>
      <c r="N71" s="257"/>
      <c r="O71" s="257"/>
      <c r="P71" s="257"/>
      <c r="Q71" s="257"/>
      <c r="R71" s="257"/>
      <c r="S71" s="257"/>
      <c r="T71" s="257"/>
      <c r="U71" s="257"/>
      <c r="V71" s="257"/>
      <c r="W71" s="257"/>
      <c r="X71" s="257"/>
      <c r="Y71" s="257"/>
      <c r="Z71" s="257"/>
      <c r="AA71" s="257"/>
      <c r="AB71" s="257"/>
      <c r="AC71" s="257"/>
      <c r="AD71" s="257"/>
      <c r="AE71" s="257"/>
      <c r="AF71" s="257"/>
      <c r="AG71" s="257"/>
      <c r="AH71" s="257"/>
      <c r="AI71" s="257"/>
      <c r="AJ71" s="257"/>
      <c r="AK71" s="257"/>
      <c r="AL71" s="257"/>
      <c r="AM71" s="257"/>
      <c r="AN71" s="257"/>
      <c r="AO71" s="257"/>
      <c r="AP71" s="257"/>
      <c r="AQ71" s="257"/>
      <c r="AR71" s="257"/>
      <c r="AS71" s="257"/>
      <c r="AT71" s="257"/>
      <c r="AU71" s="257"/>
      <c r="AV71" s="257"/>
      <c r="AW71" s="257"/>
      <c r="AX71" s="257"/>
      <c r="AY71" s="257"/>
      <c r="AZ71" s="257"/>
      <c r="BA71" s="257"/>
      <c r="BB71" s="257"/>
      <c r="BC71" s="257"/>
      <c r="BD71" s="257"/>
      <c r="BE71" s="257"/>
      <c r="BF71" s="257"/>
      <c r="BG71" s="257"/>
      <c r="BH71" s="257"/>
      <c r="BI71" s="257"/>
      <c r="BJ71" s="257"/>
      <c r="BK71" s="257"/>
      <c r="BL71" s="257"/>
      <c r="BM71" s="257"/>
      <c r="BN71" s="257"/>
      <c r="BO71" s="257"/>
      <c r="BP71" s="257"/>
      <c r="BQ71" s="257"/>
      <c r="BR71" s="257"/>
      <c r="BS71" s="257"/>
      <c r="BT71" s="257"/>
      <c r="BU71" s="257"/>
      <c r="BV71" s="257"/>
      <c r="BW71" s="257"/>
      <c r="BX71" s="257"/>
      <c r="BY71" s="257"/>
      <c r="BZ71" s="257"/>
      <c r="CA71" s="257"/>
      <c r="CB71" s="257"/>
      <c r="CC71" s="257"/>
      <c r="CD71" s="257"/>
      <c r="CE71" s="257"/>
      <c r="CF71" s="257"/>
      <c r="CG71" s="257"/>
      <c r="CH71" s="257"/>
      <c r="CI71" s="257"/>
      <c r="CJ71" s="257"/>
      <c r="CK71" s="257"/>
      <c r="CL71" s="257"/>
      <c r="CM71" s="257"/>
      <c r="CN71" s="257"/>
      <c r="CO71" s="257"/>
      <c r="CP71" s="257"/>
      <c r="CQ71" s="257"/>
      <c r="CR71" s="257"/>
      <c r="CS71" s="257"/>
      <c r="CT71" s="257"/>
      <c r="CU71" s="257"/>
      <c r="CV71" s="257"/>
      <c r="CW71" s="257"/>
      <c r="CX71" s="257"/>
      <c r="CY71" s="257"/>
      <c r="CZ71" s="257"/>
      <c r="DA71" s="257"/>
      <c r="DB71" s="257"/>
      <c r="DC71" s="257"/>
      <c r="DD71" s="257"/>
      <c r="DE71" s="257"/>
      <c r="DF71" s="257"/>
      <c r="DG71" s="257"/>
      <c r="DH71" s="257"/>
      <c r="DI71" s="257"/>
      <c r="DJ71" s="257"/>
      <c r="DK71" s="257"/>
      <c r="DL71" s="257"/>
      <c r="DM71" s="257"/>
      <c r="DN71" s="257"/>
      <c r="DO71" s="257"/>
      <c r="DP71" s="257"/>
      <c r="DQ71" s="254"/>
      <c r="DR71" s="254"/>
      <c r="DS71" s="254"/>
      <c r="DU71" s="254"/>
      <c r="DV71" s="254"/>
      <c r="DW71" s="254"/>
      <c r="DX71" s="257"/>
      <c r="DY71" s="254"/>
      <c r="DZ71" s="254"/>
      <c r="EA71" s="254"/>
      <c r="EB71" s="254"/>
      <c r="EC71" s="254"/>
      <c r="ED71" s="254"/>
      <c r="EE71" s="254"/>
      <c r="EF71" s="254"/>
      <c r="EG71" s="254"/>
      <c r="EH71" s="254"/>
      <c r="EI71" s="254"/>
      <c r="EJ71" s="254"/>
      <c r="EK71" s="254"/>
      <c r="EL71" s="254"/>
      <c r="EM71" s="14" t="str">
        <f>IF($J71=$EO$24,9,IF($J71=$EO$25,10,IF($J71=$EO$26,11,IFERROR(HLOOKUP([2]Resumo!$D$3,[2]Resumo!$D$3:$D$49,(ROW(71:71)-7)*3+2,FALSE),""))))</f>
        <v/>
      </c>
      <c r="EN71" s="301"/>
      <c r="EQ71" s="254"/>
      <c r="ER71" s="254"/>
      <c r="ES71" s="254"/>
      <c r="ET71" s="254"/>
      <c r="EU71" s="254"/>
      <c r="EV71" s="254"/>
      <c r="EW71" s="254"/>
      <c r="EX71" s="254"/>
      <c r="EY71" s="254"/>
      <c r="EZ71" s="254"/>
      <c r="FA71" s="254"/>
      <c r="FB71" s="254"/>
      <c r="FC71" s="254"/>
    </row>
    <row r="72" spans="1:159" s="253" customFormat="1">
      <c r="A72" s="254"/>
      <c r="B72" s="257"/>
      <c r="C72" s="257"/>
      <c r="D72" s="257"/>
      <c r="E72" s="257"/>
      <c r="F72" s="257"/>
      <c r="G72" s="257"/>
      <c r="H72" s="257"/>
      <c r="I72" s="257"/>
      <c r="J72" s="257"/>
      <c r="K72" s="257"/>
      <c r="L72" s="257"/>
      <c r="M72" s="257"/>
      <c r="N72" s="257"/>
      <c r="O72" s="257"/>
      <c r="P72" s="257"/>
      <c r="Q72" s="257"/>
      <c r="R72" s="257"/>
      <c r="S72" s="257"/>
      <c r="T72" s="257"/>
      <c r="U72" s="257"/>
      <c r="V72" s="257"/>
      <c r="W72" s="257"/>
      <c r="X72" s="257"/>
      <c r="Y72" s="257"/>
      <c r="Z72" s="257"/>
      <c r="AA72" s="257"/>
      <c r="AB72" s="257"/>
      <c r="AC72" s="257"/>
      <c r="AD72" s="257"/>
      <c r="AE72" s="257"/>
      <c r="AF72" s="257"/>
      <c r="AG72" s="257"/>
      <c r="AH72" s="257"/>
      <c r="AI72" s="257"/>
      <c r="AJ72" s="257"/>
      <c r="AK72" s="257"/>
      <c r="AL72" s="257"/>
      <c r="AM72" s="257"/>
      <c r="AN72" s="257"/>
      <c r="AO72" s="257"/>
      <c r="AP72" s="257"/>
      <c r="AQ72" s="257"/>
      <c r="AR72" s="257"/>
      <c r="AS72" s="257"/>
      <c r="AT72" s="257"/>
      <c r="AU72" s="257"/>
      <c r="AV72" s="257"/>
      <c r="AW72" s="257"/>
      <c r="AX72" s="257"/>
      <c r="AY72" s="257"/>
      <c r="AZ72" s="257"/>
      <c r="BA72" s="257"/>
      <c r="BB72" s="257"/>
      <c r="BC72" s="257"/>
      <c r="BD72" s="257"/>
      <c r="BE72" s="257"/>
      <c r="BF72" s="257"/>
      <c r="BG72" s="257"/>
      <c r="BH72" s="257"/>
      <c r="BI72" s="257"/>
      <c r="BJ72" s="257"/>
      <c r="BK72" s="257"/>
      <c r="BL72" s="257"/>
      <c r="BM72" s="257"/>
      <c r="BN72" s="257"/>
      <c r="BO72" s="257"/>
      <c r="BP72" s="257"/>
      <c r="BQ72" s="257"/>
      <c r="BR72" s="257"/>
      <c r="BS72" s="257"/>
      <c r="BT72" s="257"/>
      <c r="BU72" s="257"/>
      <c r="BV72" s="257"/>
      <c r="BW72" s="257"/>
      <c r="BX72" s="257"/>
      <c r="BY72" s="257"/>
      <c r="BZ72" s="257"/>
      <c r="CA72" s="257"/>
      <c r="CB72" s="257"/>
      <c r="CC72" s="257"/>
      <c r="CD72" s="257"/>
      <c r="CE72" s="257"/>
      <c r="CF72" s="257"/>
      <c r="CG72" s="257"/>
      <c r="CH72" s="257"/>
      <c r="CI72" s="257"/>
      <c r="CJ72" s="257"/>
      <c r="CK72" s="257"/>
      <c r="CL72" s="257"/>
      <c r="CM72" s="257"/>
      <c r="CN72" s="257"/>
      <c r="CO72" s="257"/>
      <c r="CP72" s="257"/>
      <c r="CQ72" s="257"/>
      <c r="CR72" s="257"/>
      <c r="CS72" s="257"/>
      <c r="CT72" s="257"/>
      <c r="CU72" s="257"/>
      <c r="CV72" s="257"/>
      <c r="CW72" s="257"/>
      <c r="CX72" s="257"/>
      <c r="CY72" s="257"/>
      <c r="CZ72" s="257"/>
      <c r="DA72" s="257"/>
      <c r="DB72" s="257"/>
      <c r="DC72" s="257"/>
      <c r="DD72" s="257"/>
      <c r="DE72" s="257"/>
      <c r="DF72" s="257"/>
      <c r="DG72" s="257"/>
      <c r="DH72" s="257"/>
      <c r="DI72" s="257"/>
      <c r="DJ72" s="257"/>
      <c r="DK72" s="257"/>
      <c r="DL72" s="257"/>
      <c r="DM72" s="257"/>
      <c r="DN72" s="257"/>
      <c r="DO72" s="257"/>
      <c r="DP72" s="257"/>
      <c r="DQ72" s="254"/>
      <c r="DR72" s="254"/>
      <c r="DS72" s="254"/>
      <c r="DU72" s="254"/>
      <c r="DV72" s="254"/>
      <c r="DW72" s="254"/>
      <c r="DX72" s="257"/>
      <c r="DY72" s="254"/>
      <c r="DZ72" s="254"/>
      <c r="EA72" s="254"/>
      <c r="EB72" s="254"/>
      <c r="EC72" s="254"/>
      <c r="ED72" s="254"/>
      <c r="EE72" s="254"/>
      <c r="EF72" s="254"/>
      <c r="EG72" s="254"/>
      <c r="EH72" s="254"/>
      <c r="EI72" s="254"/>
      <c r="EJ72" s="254"/>
      <c r="EK72" s="254"/>
      <c r="EL72" s="254"/>
      <c r="EM72" s="14" t="str">
        <f>IF($J72=$EO$24,9,IF($J72=$EO$25,10,IF($J72=$EO$26,11,IFERROR(HLOOKUP([2]Resumo!$D$3,[2]Resumo!$D$3:$D$49,(ROW(72:72)-7)*3+2,FALSE),""))))</f>
        <v/>
      </c>
      <c r="EN72" s="301"/>
      <c r="EQ72" s="254"/>
      <c r="ER72" s="254"/>
      <c r="ES72" s="254"/>
      <c r="ET72" s="254"/>
      <c r="EU72" s="254"/>
      <c r="EV72" s="254"/>
      <c r="EW72" s="254"/>
      <c r="EX72" s="254"/>
      <c r="EY72" s="254"/>
      <c r="EZ72" s="254"/>
      <c r="FA72" s="254"/>
      <c r="FB72" s="254"/>
      <c r="FC72" s="254"/>
    </row>
    <row r="73" spans="1:159" s="253" customFormat="1">
      <c r="A73" s="254"/>
      <c r="B73" s="257"/>
      <c r="C73" s="257"/>
      <c r="D73" s="257"/>
      <c r="E73" s="257"/>
      <c r="F73" s="257"/>
      <c r="G73" s="257"/>
      <c r="H73" s="257"/>
      <c r="I73" s="257"/>
      <c r="J73" s="257"/>
      <c r="K73" s="257"/>
      <c r="L73" s="257"/>
      <c r="M73" s="257"/>
      <c r="N73" s="257"/>
      <c r="O73" s="257"/>
      <c r="P73" s="257"/>
      <c r="Q73" s="257"/>
      <c r="R73" s="257"/>
      <c r="S73" s="257"/>
      <c r="T73" s="257"/>
      <c r="U73" s="257"/>
      <c r="V73" s="257"/>
      <c r="W73" s="257"/>
      <c r="X73" s="257"/>
      <c r="Y73" s="257"/>
      <c r="Z73" s="257"/>
      <c r="AA73" s="257"/>
      <c r="AB73" s="257"/>
      <c r="AC73" s="257"/>
      <c r="AD73" s="257"/>
      <c r="AE73" s="257"/>
      <c r="AF73" s="257"/>
      <c r="AG73" s="257"/>
      <c r="AH73" s="257"/>
      <c r="AI73" s="257"/>
      <c r="AJ73" s="257"/>
      <c r="AK73" s="257"/>
      <c r="AL73" s="257"/>
      <c r="AM73" s="257"/>
      <c r="AN73" s="257"/>
      <c r="AO73" s="257"/>
      <c r="AP73" s="257"/>
      <c r="AQ73" s="257"/>
      <c r="AR73" s="257"/>
      <c r="AS73" s="257"/>
      <c r="AT73" s="257"/>
      <c r="AU73" s="257"/>
      <c r="AV73" s="257"/>
      <c r="AW73" s="257"/>
      <c r="AX73" s="257"/>
      <c r="AY73" s="257"/>
      <c r="AZ73" s="257"/>
      <c r="BA73" s="257"/>
      <c r="BB73" s="257"/>
      <c r="BC73" s="257"/>
      <c r="BD73" s="257"/>
      <c r="BE73" s="257"/>
      <c r="BF73" s="257"/>
      <c r="BG73" s="257"/>
      <c r="BH73" s="257"/>
      <c r="BI73" s="257"/>
      <c r="BJ73" s="257"/>
      <c r="BK73" s="257"/>
      <c r="BL73" s="257"/>
      <c r="BM73" s="257"/>
      <c r="BN73" s="257"/>
      <c r="BO73" s="257"/>
      <c r="BP73" s="257"/>
      <c r="BQ73" s="257"/>
      <c r="BR73" s="257"/>
      <c r="BS73" s="257"/>
      <c r="BT73" s="257"/>
      <c r="BU73" s="257"/>
      <c r="BV73" s="257"/>
      <c r="BW73" s="257"/>
      <c r="BX73" s="257"/>
      <c r="BY73" s="257"/>
      <c r="BZ73" s="257"/>
      <c r="CA73" s="257"/>
      <c r="CB73" s="257"/>
      <c r="CC73" s="257"/>
      <c r="CD73" s="257"/>
      <c r="CE73" s="257"/>
      <c r="CF73" s="257"/>
      <c r="CG73" s="257"/>
      <c r="CH73" s="257"/>
      <c r="CI73" s="257"/>
      <c r="CJ73" s="257"/>
      <c r="CK73" s="257"/>
      <c r="CL73" s="257"/>
      <c r="CM73" s="257"/>
      <c r="CN73" s="257"/>
      <c r="CO73" s="257"/>
      <c r="CP73" s="257"/>
      <c r="CQ73" s="257"/>
      <c r="CR73" s="257"/>
      <c r="CS73" s="257"/>
      <c r="CT73" s="257"/>
      <c r="CU73" s="257"/>
      <c r="CV73" s="257"/>
      <c r="CW73" s="257"/>
      <c r="CX73" s="257"/>
      <c r="CY73" s="257"/>
      <c r="CZ73" s="257"/>
      <c r="DA73" s="257"/>
      <c r="DB73" s="257"/>
      <c r="DC73" s="257"/>
      <c r="DD73" s="257"/>
      <c r="DE73" s="257"/>
      <c r="DF73" s="257"/>
      <c r="DG73" s="257"/>
      <c r="DH73" s="257"/>
      <c r="DI73" s="257"/>
      <c r="DJ73" s="257"/>
      <c r="DK73" s="257"/>
      <c r="DL73" s="257"/>
      <c r="DM73" s="257"/>
      <c r="DN73" s="257"/>
      <c r="DO73" s="257"/>
      <c r="DP73" s="257"/>
      <c r="DQ73" s="254"/>
      <c r="DR73" s="254"/>
      <c r="DS73" s="254"/>
      <c r="DU73" s="254"/>
      <c r="DV73" s="254"/>
      <c r="DW73" s="254"/>
      <c r="DX73" s="257"/>
      <c r="DY73" s="254"/>
      <c r="DZ73" s="254"/>
      <c r="EA73" s="254"/>
      <c r="EB73" s="254"/>
      <c r="EC73" s="254"/>
      <c r="ED73" s="254"/>
      <c r="EE73" s="254"/>
      <c r="EF73" s="254"/>
      <c r="EG73" s="254"/>
      <c r="EH73" s="254"/>
      <c r="EI73" s="254"/>
      <c r="EJ73" s="254"/>
      <c r="EK73" s="254"/>
      <c r="EL73" s="254"/>
      <c r="EM73" s="14" t="str">
        <f>IF($J73=$EO$24,9,IF($J73=$EO$25,10,IF($J73=$EO$26,11,IFERROR(HLOOKUP([2]Resumo!$D$3,[2]Resumo!$D$3:$D$49,(ROW(73:73)-7)*3+2,FALSE),""))))</f>
        <v/>
      </c>
      <c r="EN73" s="301"/>
      <c r="EQ73" s="254"/>
      <c r="ER73" s="254"/>
      <c r="ES73" s="254"/>
      <c r="ET73" s="254"/>
      <c r="EU73" s="254"/>
      <c r="EV73" s="254"/>
      <c r="EW73" s="254"/>
      <c r="EX73" s="254"/>
      <c r="EY73" s="254"/>
      <c r="EZ73" s="254"/>
      <c r="FA73" s="254"/>
      <c r="FB73" s="254"/>
      <c r="FC73" s="254"/>
    </row>
    <row r="74" spans="1:159" s="253" customFormat="1">
      <c r="A74" s="254"/>
      <c r="B74" s="257"/>
      <c r="C74" s="257"/>
      <c r="D74" s="257"/>
      <c r="E74" s="257"/>
      <c r="F74" s="257"/>
      <c r="G74" s="257"/>
      <c r="H74" s="257"/>
      <c r="I74" s="257"/>
      <c r="J74" s="257"/>
      <c r="K74" s="257"/>
      <c r="L74" s="257"/>
      <c r="M74" s="257"/>
      <c r="N74" s="257"/>
      <c r="O74" s="257"/>
      <c r="P74" s="257"/>
      <c r="Q74" s="257"/>
      <c r="R74" s="257"/>
      <c r="S74" s="257"/>
      <c r="T74" s="257"/>
      <c r="U74" s="257"/>
      <c r="V74" s="257"/>
      <c r="W74" s="257"/>
      <c r="X74" s="257"/>
      <c r="Y74" s="257"/>
      <c r="Z74" s="257"/>
      <c r="AA74" s="257"/>
      <c r="AB74" s="257"/>
      <c r="AC74" s="257"/>
      <c r="AD74" s="257"/>
      <c r="AE74" s="257"/>
      <c r="AF74" s="257"/>
      <c r="AG74" s="257"/>
      <c r="AH74" s="257"/>
      <c r="AI74" s="257"/>
      <c r="AJ74" s="257"/>
      <c r="AK74" s="257"/>
      <c r="AL74" s="257"/>
      <c r="AM74" s="257"/>
      <c r="AN74" s="257"/>
      <c r="AO74" s="257"/>
      <c r="AP74" s="257"/>
      <c r="AQ74" s="257"/>
      <c r="AR74" s="257"/>
      <c r="AS74" s="257"/>
      <c r="AT74" s="257"/>
      <c r="AU74" s="257"/>
      <c r="AV74" s="257"/>
      <c r="AW74" s="257"/>
      <c r="AX74" s="257"/>
      <c r="AY74" s="257"/>
      <c r="AZ74" s="257"/>
      <c r="BA74" s="257"/>
      <c r="BB74" s="257"/>
      <c r="BC74" s="257"/>
      <c r="BD74" s="257"/>
      <c r="BE74" s="257"/>
      <c r="BF74" s="257"/>
      <c r="BG74" s="257"/>
      <c r="BH74" s="257"/>
      <c r="BI74" s="257"/>
      <c r="BJ74" s="257"/>
      <c r="BK74" s="257"/>
      <c r="BL74" s="257"/>
      <c r="BM74" s="257"/>
      <c r="BN74" s="257"/>
      <c r="BO74" s="257"/>
      <c r="BP74" s="257"/>
      <c r="BQ74" s="257"/>
      <c r="BR74" s="257"/>
      <c r="BS74" s="257"/>
      <c r="BT74" s="257"/>
      <c r="BU74" s="257"/>
      <c r="BV74" s="257"/>
      <c r="BW74" s="257"/>
      <c r="BX74" s="257"/>
      <c r="BY74" s="257"/>
      <c r="BZ74" s="257"/>
      <c r="CA74" s="257"/>
      <c r="CB74" s="257"/>
      <c r="CC74" s="257"/>
      <c r="CD74" s="257"/>
      <c r="CE74" s="257"/>
      <c r="CF74" s="257"/>
      <c r="CG74" s="257"/>
      <c r="CH74" s="257"/>
      <c r="CI74" s="257"/>
      <c r="CJ74" s="257"/>
      <c r="CK74" s="257"/>
      <c r="CL74" s="257"/>
      <c r="CM74" s="257"/>
      <c r="CN74" s="257"/>
      <c r="CO74" s="257"/>
      <c r="CP74" s="257"/>
      <c r="CQ74" s="257"/>
      <c r="CR74" s="257"/>
      <c r="CS74" s="257"/>
      <c r="CT74" s="257"/>
      <c r="CU74" s="257"/>
      <c r="CV74" s="257"/>
      <c r="CW74" s="257"/>
      <c r="CX74" s="257"/>
      <c r="CY74" s="257"/>
      <c r="CZ74" s="257"/>
      <c r="DA74" s="257"/>
      <c r="DB74" s="257"/>
      <c r="DC74" s="257"/>
      <c r="DD74" s="257"/>
      <c r="DE74" s="257"/>
      <c r="DF74" s="257"/>
      <c r="DG74" s="257"/>
      <c r="DH74" s="257"/>
      <c r="DI74" s="257"/>
      <c r="DJ74" s="257"/>
      <c r="DK74" s="257"/>
      <c r="DL74" s="257"/>
      <c r="DM74" s="257"/>
      <c r="DN74" s="257"/>
      <c r="DO74" s="257"/>
      <c r="DP74" s="257"/>
      <c r="DQ74" s="254"/>
      <c r="DR74" s="254"/>
      <c r="DS74" s="254"/>
      <c r="DU74" s="254"/>
      <c r="DV74" s="254"/>
      <c r="DW74" s="254"/>
      <c r="DX74" s="257"/>
      <c r="DY74" s="254"/>
      <c r="DZ74" s="254"/>
      <c r="EA74" s="254"/>
      <c r="EB74" s="254"/>
      <c r="EC74" s="254"/>
      <c r="ED74" s="254"/>
      <c r="EE74" s="254"/>
      <c r="EF74" s="254"/>
      <c r="EG74" s="254"/>
      <c r="EH74" s="254"/>
      <c r="EI74" s="254"/>
      <c r="EJ74" s="254"/>
      <c r="EK74" s="254"/>
      <c r="EL74" s="254"/>
      <c r="EM74" s="14" t="str">
        <f>IF($J74=$EO$24,9,IF($J74=$EO$25,10,IF($J74=$EO$26,11,IFERROR(HLOOKUP([2]Resumo!$D$3,[2]Resumo!$D$3:$D$49,(ROW(74:74)-7)*3+2,FALSE),""))))</f>
        <v/>
      </c>
      <c r="EN74" s="301"/>
      <c r="EQ74" s="254"/>
      <c r="ER74" s="254"/>
      <c r="ES74" s="254"/>
      <c r="ET74" s="254"/>
      <c r="EU74" s="254"/>
      <c r="EV74" s="254"/>
      <c r="EW74" s="254"/>
      <c r="EX74" s="254"/>
      <c r="EY74" s="254"/>
      <c r="EZ74" s="254"/>
      <c r="FA74" s="254"/>
      <c r="FB74" s="254"/>
      <c r="FC74" s="254"/>
    </row>
    <row r="75" spans="1:159" s="253" customFormat="1">
      <c r="A75" s="254"/>
      <c r="B75" s="257"/>
      <c r="C75" s="257"/>
      <c r="D75" s="257"/>
      <c r="E75" s="257"/>
      <c r="F75" s="257"/>
      <c r="G75" s="257"/>
      <c r="H75" s="257"/>
      <c r="I75" s="257"/>
      <c r="J75" s="257"/>
      <c r="K75" s="257"/>
      <c r="L75" s="257"/>
      <c r="M75" s="257"/>
      <c r="N75" s="257"/>
      <c r="O75" s="257"/>
      <c r="P75" s="257"/>
      <c r="Q75" s="257"/>
      <c r="R75" s="257"/>
      <c r="S75" s="257"/>
      <c r="T75" s="257"/>
      <c r="U75" s="257"/>
      <c r="V75" s="257"/>
      <c r="W75" s="257"/>
      <c r="X75" s="257"/>
      <c r="Y75" s="257"/>
      <c r="Z75" s="257"/>
      <c r="AA75" s="257"/>
      <c r="AB75" s="257"/>
      <c r="AC75" s="257"/>
      <c r="AD75" s="257"/>
      <c r="AE75" s="257"/>
      <c r="AF75" s="257"/>
      <c r="AG75" s="257"/>
      <c r="AH75" s="257"/>
      <c r="AI75" s="257"/>
      <c r="AJ75" s="257"/>
      <c r="AK75" s="257"/>
      <c r="AL75" s="257"/>
      <c r="AM75" s="257"/>
      <c r="AN75" s="257"/>
      <c r="AO75" s="257"/>
      <c r="AP75" s="257"/>
      <c r="AQ75" s="257"/>
      <c r="AR75" s="257"/>
      <c r="AS75" s="257"/>
      <c r="AT75" s="257"/>
      <c r="AU75" s="257"/>
      <c r="AV75" s="257"/>
      <c r="AW75" s="257"/>
      <c r="AX75" s="257"/>
      <c r="AY75" s="257"/>
      <c r="AZ75" s="257"/>
      <c r="BA75" s="257"/>
      <c r="BB75" s="257"/>
      <c r="BC75" s="257"/>
      <c r="BD75" s="257"/>
      <c r="BE75" s="257"/>
      <c r="BF75" s="257"/>
      <c r="BG75" s="257"/>
      <c r="BH75" s="257"/>
      <c r="BI75" s="257"/>
      <c r="BJ75" s="257"/>
      <c r="BK75" s="257"/>
      <c r="BL75" s="257"/>
      <c r="BM75" s="257"/>
      <c r="BN75" s="257"/>
      <c r="BO75" s="257"/>
      <c r="BP75" s="257"/>
      <c r="BQ75" s="257"/>
      <c r="BR75" s="257"/>
      <c r="BS75" s="257"/>
      <c r="BT75" s="257"/>
      <c r="BU75" s="257"/>
      <c r="BV75" s="257"/>
      <c r="BW75" s="257"/>
      <c r="BX75" s="257"/>
      <c r="BY75" s="257"/>
      <c r="BZ75" s="257"/>
      <c r="CA75" s="257"/>
      <c r="CB75" s="257"/>
      <c r="CC75" s="257"/>
      <c r="CD75" s="257"/>
      <c r="CE75" s="257"/>
      <c r="CF75" s="257"/>
      <c r="CG75" s="257"/>
      <c r="CH75" s="257"/>
      <c r="CI75" s="257"/>
      <c r="CJ75" s="257"/>
      <c r="CK75" s="257"/>
      <c r="CL75" s="257"/>
      <c r="CM75" s="257"/>
      <c r="CN75" s="257"/>
      <c r="CO75" s="257"/>
      <c r="CP75" s="257"/>
      <c r="CQ75" s="257"/>
      <c r="CR75" s="257"/>
      <c r="CS75" s="257"/>
      <c r="CT75" s="257"/>
      <c r="CU75" s="257"/>
      <c r="CV75" s="257"/>
      <c r="CW75" s="257"/>
      <c r="CX75" s="257"/>
      <c r="CY75" s="257"/>
      <c r="CZ75" s="257"/>
      <c r="DA75" s="257"/>
      <c r="DB75" s="257"/>
      <c r="DC75" s="257"/>
      <c r="DD75" s="257"/>
      <c r="DE75" s="257"/>
      <c r="DF75" s="257"/>
      <c r="DG75" s="257"/>
      <c r="DH75" s="257"/>
      <c r="DI75" s="257"/>
      <c r="DJ75" s="257"/>
      <c r="DK75" s="257"/>
      <c r="DL75" s="257"/>
      <c r="DM75" s="257"/>
      <c r="DN75" s="257"/>
      <c r="DO75" s="257"/>
      <c r="DP75" s="257"/>
      <c r="DQ75" s="254"/>
      <c r="DR75" s="254"/>
      <c r="DS75" s="254"/>
      <c r="DU75" s="254"/>
      <c r="DV75" s="254"/>
      <c r="DW75" s="254"/>
      <c r="DX75" s="257"/>
      <c r="DY75" s="254"/>
      <c r="DZ75" s="254"/>
      <c r="EA75" s="254"/>
      <c r="EB75" s="254"/>
      <c r="EC75" s="254"/>
      <c r="ED75" s="254"/>
      <c r="EE75" s="254"/>
      <c r="EF75" s="254"/>
      <c r="EG75" s="254"/>
      <c r="EH75" s="254"/>
      <c r="EI75" s="254"/>
      <c r="EJ75" s="254"/>
      <c r="EK75" s="254"/>
      <c r="EL75" s="254"/>
      <c r="EM75" s="14" t="str">
        <f>IF($J75=$EO$24,9,IF($J75=$EO$25,10,IF($J75=$EO$26,11,IFERROR(HLOOKUP([2]Resumo!$D$3,[2]Resumo!$D$3:$D$49,(ROW(75:75)-7)*3+2,FALSE),""))))</f>
        <v/>
      </c>
      <c r="EN75" s="301"/>
      <c r="EQ75" s="254"/>
      <c r="ER75" s="254"/>
      <c r="ES75" s="254"/>
      <c r="ET75" s="254"/>
      <c r="EU75" s="254"/>
      <c r="EV75" s="254"/>
      <c r="EW75" s="254"/>
      <c r="EX75" s="254"/>
      <c r="EY75" s="254"/>
      <c r="EZ75" s="254"/>
      <c r="FA75" s="254"/>
      <c r="FB75" s="254"/>
      <c r="FC75" s="254"/>
    </row>
    <row r="76" spans="1:159" s="253" customFormat="1">
      <c r="A76" s="254"/>
      <c r="B76" s="257"/>
      <c r="C76" s="257"/>
      <c r="D76" s="257"/>
      <c r="E76" s="257"/>
      <c r="F76" s="257"/>
      <c r="G76" s="257"/>
      <c r="H76" s="257"/>
      <c r="I76" s="257"/>
      <c r="J76" s="257"/>
      <c r="K76" s="257"/>
      <c r="L76" s="257"/>
      <c r="M76" s="257"/>
      <c r="N76" s="257"/>
      <c r="O76" s="257"/>
      <c r="P76" s="257"/>
      <c r="Q76" s="257"/>
      <c r="R76" s="257"/>
      <c r="S76" s="257"/>
      <c r="T76" s="257"/>
      <c r="U76" s="257"/>
      <c r="V76" s="257"/>
      <c r="W76" s="257"/>
      <c r="X76" s="257"/>
      <c r="Y76" s="257"/>
      <c r="Z76" s="257"/>
      <c r="AA76" s="257"/>
      <c r="AB76" s="257"/>
      <c r="AC76" s="257"/>
      <c r="AD76" s="257"/>
      <c r="AE76" s="257"/>
      <c r="AF76" s="257"/>
      <c r="AG76" s="257"/>
      <c r="AH76" s="257"/>
      <c r="AI76" s="257"/>
      <c r="AJ76" s="257"/>
      <c r="AK76" s="257"/>
      <c r="AL76" s="257"/>
      <c r="AM76" s="257"/>
      <c r="AN76" s="257"/>
      <c r="AO76" s="257"/>
      <c r="AP76" s="257"/>
      <c r="AQ76" s="257"/>
      <c r="AR76" s="257"/>
      <c r="AS76" s="257"/>
      <c r="AT76" s="257"/>
      <c r="AU76" s="257"/>
      <c r="AV76" s="257"/>
      <c r="AW76" s="257"/>
      <c r="AX76" s="257"/>
      <c r="AY76" s="257"/>
      <c r="AZ76" s="257"/>
      <c r="BA76" s="257"/>
      <c r="BB76" s="257"/>
      <c r="BC76" s="257"/>
      <c r="BD76" s="257"/>
      <c r="BE76" s="257"/>
      <c r="BF76" s="257"/>
      <c r="BG76" s="257"/>
      <c r="BH76" s="257"/>
      <c r="BI76" s="257"/>
      <c r="BJ76" s="257"/>
      <c r="BK76" s="257"/>
      <c r="BL76" s="257"/>
      <c r="BM76" s="257"/>
      <c r="BN76" s="257"/>
      <c r="BO76" s="257"/>
      <c r="BP76" s="257"/>
      <c r="BQ76" s="257"/>
      <c r="BR76" s="257"/>
      <c r="BS76" s="257"/>
      <c r="BT76" s="257"/>
      <c r="BU76" s="257"/>
      <c r="BV76" s="257"/>
      <c r="BW76" s="257"/>
      <c r="BX76" s="257"/>
      <c r="BY76" s="257"/>
      <c r="BZ76" s="257"/>
      <c r="CA76" s="257"/>
      <c r="CB76" s="257"/>
      <c r="CC76" s="257"/>
      <c r="CD76" s="257"/>
      <c r="CE76" s="257"/>
      <c r="CF76" s="257"/>
      <c r="CG76" s="257"/>
      <c r="CH76" s="257"/>
      <c r="CI76" s="257"/>
      <c r="CJ76" s="257"/>
      <c r="CK76" s="257"/>
      <c r="CL76" s="257"/>
      <c r="CM76" s="257"/>
      <c r="CN76" s="257"/>
      <c r="CO76" s="257"/>
      <c r="CP76" s="257"/>
      <c r="CQ76" s="257"/>
      <c r="CR76" s="257"/>
      <c r="CS76" s="257"/>
      <c r="CT76" s="257"/>
      <c r="CU76" s="257"/>
      <c r="CV76" s="257"/>
      <c r="CW76" s="257"/>
      <c r="CX76" s="257"/>
      <c r="CY76" s="257"/>
      <c r="CZ76" s="257"/>
      <c r="DA76" s="257"/>
      <c r="DB76" s="257"/>
      <c r="DC76" s="257"/>
      <c r="DD76" s="257"/>
      <c r="DE76" s="257"/>
      <c r="DF76" s="257"/>
      <c r="DG76" s="257"/>
      <c r="DH76" s="257"/>
      <c r="DI76" s="257"/>
      <c r="DJ76" s="257"/>
      <c r="DK76" s="257"/>
      <c r="DL76" s="257"/>
      <c r="DM76" s="257"/>
      <c r="DN76" s="257"/>
      <c r="DO76" s="257"/>
      <c r="DP76" s="257"/>
      <c r="DQ76" s="254"/>
      <c r="DR76" s="254"/>
      <c r="DS76" s="254"/>
      <c r="DU76" s="254"/>
      <c r="DV76" s="254"/>
      <c r="DW76" s="254"/>
      <c r="DX76" s="257"/>
      <c r="DY76" s="254"/>
      <c r="DZ76" s="254"/>
      <c r="EA76" s="254"/>
      <c r="EB76" s="254"/>
      <c r="EC76" s="254"/>
      <c r="ED76" s="254"/>
      <c r="EE76" s="254"/>
      <c r="EF76" s="254"/>
      <c r="EG76" s="254"/>
      <c r="EH76" s="254"/>
      <c r="EI76" s="254"/>
      <c r="EJ76" s="254"/>
      <c r="EK76" s="254"/>
      <c r="EL76" s="254"/>
      <c r="EM76" s="14" t="str">
        <f>IF($J76=$EO$24,9,IF($J76=$EO$25,10,IF($J76=$EO$26,11,IFERROR(HLOOKUP([2]Resumo!$D$3,[2]Resumo!$D$3:$D$49,(ROW(76:76)-7)*3+2,FALSE),""))))</f>
        <v/>
      </c>
      <c r="EN76" s="301"/>
      <c r="EQ76" s="254"/>
      <c r="ER76" s="254"/>
      <c r="ES76" s="254"/>
      <c r="ET76" s="254"/>
      <c r="EU76" s="254"/>
      <c r="EV76" s="254"/>
      <c r="EW76" s="254"/>
      <c r="EX76" s="254"/>
      <c r="EY76" s="254"/>
      <c r="EZ76" s="254"/>
      <c r="FA76" s="254"/>
      <c r="FB76" s="254"/>
      <c r="FC76" s="254"/>
    </row>
    <row r="77" spans="1:159" s="253" customFormat="1">
      <c r="A77" s="254"/>
      <c r="B77" s="257"/>
      <c r="C77" s="257"/>
      <c r="D77" s="257"/>
      <c r="E77" s="257"/>
      <c r="F77" s="257"/>
      <c r="G77" s="257"/>
      <c r="H77" s="257"/>
      <c r="I77" s="257"/>
      <c r="J77" s="257"/>
      <c r="K77" s="257"/>
      <c r="L77" s="257"/>
      <c r="M77" s="257"/>
      <c r="N77" s="257"/>
      <c r="O77" s="257"/>
      <c r="P77" s="257"/>
      <c r="Q77" s="257"/>
      <c r="R77" s="257"/>
      <c r="S77" s="257"/>
      <c r="T77" s="257"/>
      <c r="U77" s="257"/>
      <c r="V77" s="257"/>
      <c r="W77" s="257"/>
      <c r="X77" s="257"/>
      <c r="Y77" s="257"/>
      <c r="Z77" s="257"/>
      <c r="AA77" s="257"/>
      <c r="AB77" s="257"/>
      <c r="AC77" s="257"/>
      <c r="AD77" s="257"/>
      <c r="AE77" s="257"/>
      <c r="AF77" s="257"/>
      <c r="AG77" s="257"/>
      <c r="AH77" s="257"/>
      <c r="AI77" s="257"/>
      <c r="AJ77" s="257"/>
      <c r="AK77" s="257"/>
      <c r="AL77" s="257"/>
      <c r="AM77" s="257"/>
      <c r="AN77" s="257"/>
      <c r="AO77" s="257"/>
      <c r="AP77" s="257"/>
      <c r="AQ77" s="257"/>
      <c r="AR77" s="257"/>
      <c r="AS77" s="257"/>
      <c r="AT77" s="257"/>
      <c r="AU77" s="257"/>
      <c r="AV77" s="257"/>
      <c r="AW77" s="257"/>
      <c r="AX77" s="257"/>
      <c r="AY77" s="257"/>
      <c r="AZ77" s="257"/>
      <c r="BA77" s="257"/>
      <c r="BB77" s="257"/>
      <c r="BC77" s="257"/>
      <c r="BD77" s="257"/>
      <c r="BE77" s="257"/>
      <c r="BF77" s="257"/>
      <c r="BG77" s="257"/>
      <c r="BH77" s="257"/>
      <c r="BI77" s="257"/>
      <c r="BJ77" s="257"/>
      <c r="BK77" s="257"/>
      <c r="BL77" s="257"/>
      <c r="BM77" s="257"/>
      <c r="BN77" s="257"/>
      <c r="BO77" s="257"/>
      <c r="BP77" s="257"/>
      <c r="BQ77" s="257"/>
      <c r="BR77" s="257"/>
      <c r="BS77" s="257"/>
      <c r="BT77" s="257"/>
      <c r="BU77" s="257"/>
      <c r="BV77" s="257"/>
      <c r="BW77" s="257"/>
      <c r="BX77" s="257"/>
      <c r="BY77" s="257"/>
      <c r="BZ77" s="257"/>
      <c r="CA77" s="257"/>
      <c r="CB77" s="257"/>
      <c r="CC77" s="257"/>
      <c r="CD77" s="257"/>
      <c r="CE77" s="257"/>
      <c r="CF77" s="257"/>
      <c r="CG77" s="257"/>
      <c r="CH77" s="257"/>
      <c r="CI77" s="257"/>
      <c r="CJ77" s="257"/>
      <c r="CK77" s="257"/>
      <c r="CL77" s="257"/>
      <c r="CM77" s="257"/>
      <c r="CN77" s="257"/>
      <c r="CO77" s="257"/>
      <c r="CP77" s="257"/>
      <c r="CQ77" s="257"/>
      <c r="CR77" s="257"/>
      <c r="CS77" s="257"/>
      <c r="CT77" s="257"/>
      <c r="CU77" s="257"/>
      <c r="CV77" s="257"/>
      <c r="CW77" s="257"/>
      <c r="CX77" s="257"/>
      <c r="CY77" s="257"/>
      <c r="CZ77" s="257"/>
      <c r="DA77" s="257"/>
      <c r="DB77" s="257"/>
      <c r="DC77" s="257"/>
      <c r="DD77" s="257"/>
      <c r="DE77" s="257"/>
      <c r="DF77" s="257"/>
      <c r="DG77" s="257"/>
      <c r="DH77" s="257"/>
      <c r="DI77" s="257"/>
      <c r="DJ77" s="257"/>
      <c r="DK77" s="257"/>
      <c r="DL77" s="257"/>
      <c r="DM77" s="257"/>
      <c r="DN77" s="257"/>
      <c r="DO77" s="257"/>
      <c r="DP77" s="257"/>
      <c r="DQ77" s="254"/>
      <c r="DR77" s="254"/>
      <c r="DS77" s="254"/>
      <c r="DU77" s="254"/>
      <c r="DV77" s="254"/>
      <c r="DW77" s="254"/>
      <c r="DX77" s="257"/>
      <c r="DY77" s="254"/>
      <c r="DZ77" s="254"/>
      <c r="EA77" s="254"/>
      <c r="EB77" s="254"/>
      <c r="EC77" s="254"/>
      <c r="ED77" s="254"/>
      <c r="EE77" s="254"/>
      <c r="EF77" s="254"/>
      <c r="EG77" s="254"/>
      <c r="EH77" s="254"/>
      <c r="EI77" s="254"/>
      <c r="EJ77" s="254"/>
      <c r="EK77" s="254"/>
      <c r="EL77" s="254"/>
      <c r="EM77" s="14" t="str">
        <f>IF($J77=$EO$24,9,IF($J77=$EO$25,10,IF($J77=$EO$26,11,IFERROR(HLOOKUP([2]Resumo!$D$3,[2]Resumo!$D$3:$D$49,(ROW(77:77)-7)*3+2,FALSE),""))))</f>
        <v/>
      </c>
      <c r="EN77" s="301"/>
      <c r="EQ77" s="254"/>
      <c r="ER77" s="254"/>
      <c r="ES77" s="254"/>
      <c r="ET77" s="254"/>
      <c r="EU77" s="254"/>
      <c r="EV77" s="254"/>
      <c r="EW77" s="254"/>
      <c r="EX77" s="254"/>
      <c r="EY77" s="254"/>
      <c r="EZ77" s="254"/>
      <c r="FA77" s="254"/>
      <c r="FB77" s="254"/>
      <c r="FC77" s="254"/>
    </row>
    <row r="78" spans="1:159" s="253" customFormat="1">
      <c r="A78" s="254"/>
      <c r="B78" s="257"/>
      <c r="C78" s="257"/>
      <c r="D78" s="257"/>
      <c r="E78" s="257"/>
      <c r="F78" s="257"/>
      <c r="G78" s="257"/>
      <c r="H78" s="257"/>
      <c r="I78" s="257"/>
      <c r="J78" s="257"/>
      <c r="K78" s="257"/>
      <c r="L78" s="257"/>
      <c r="M78" s="257"/>
      <c r="N78" s="257"/>
      <c r="O78" s="257"/>
      <c r="P78" s="257"/>
      <c r="Q78" s="257"/>
      <c r="R78" s="257"/>
      <c r="S78" s="257"/>
      <c r="T78" s="257"/>
      <c r="U78" s="257"/>
      <c r="V78" s="257"/>
      <c r="W78" s="257"/>
      <c r="X78" s="257"/>
      <c r="Y78" s="257"/>
      <c r="Z78" s="257"/>
      <c r="AA78" s="257"/>
      <c r="AB78" s="257"/>
      <c r="AC78" s="257"/>
      <c r="AD78" s="257"/>
      <c r="AE78" s="257"/>
      <c r="AF78" s="257"/>
      <c r="AG78" s="257"/>
      <c r="AH78" s="257"/>
      <c r="AI78" s="257"/>
      <c r="AJ78" s="257"/>
      <c r="AK78" s="257"/>
      <c r="AL78" s="257"/>
      <c r="AM78" s="257"/>
      <c r="AN78" s="257"/>
      <c r="AO78" s="257"/>
      <c r="AP78" s="257"/>
      <c r="AQ78" s="257"/>
      <c r="AR78" s="257"/>
      <c r="AS78" s="257"/>
      <c r="AT78" s="257"/>
      <c r="AU78" s="257"/>
      <c r="AV78" s="257"/>
      <c r="AW78" s="257"/>
      <c r="AX78" s="257"/>
      <c r="AY78" s="257"/>
      <c r="AZ78" s="257"/>
      <c r="BA78" s="257"/>
      <c r="BB78" s="257"/>
      <c r="BC78" s="257"/>
      <c r="BD78" s="257"/>
      <c r="BE78" s="257"/>
      <c r="BF78" s="257"/>
      <c r="BG78" s="257"/>
      <c r="BH78" s="257"/>
      <c r="BI78" s="257"/>
      <c r="BJ78" s="257"/>
      <c r="BK78" s="257"/>
      <c r="BL78" s="257"/>
      <c r="BM78" s="257"/>
      <c r="BN78" s="257"/>
      <c r="BO78" s="257"/>
      <c r="BP78" s="257"/>
      <c r="BQ78" s="257"/>
      <c r="BR78" s="257"/>
      <c r="BS78" s="257"/>
      <c r="BT78" s="257"/>
      <c r="BU78" s="257"/>
      <c r="BV78" s="257"/>
      <c r="BW78" s="257"/>
      <c r="BX78" s="257"/>
      <c r="BY78" s="257"/>
      <c r="BZ78" s="257"/>
      <c r="CA78" s="257"/>
      <c r="CB78" s="257"/>
      <c r="CC78" s="257"/>
      <c r="CD78" s="257"/>
      <c r="CE78" s="257"/>
      <c r="CF78" s="257"/>
      <c r="CG78" s="257"/>
      <c r="CH78" s="257"/>
      <c r="CI78" s="257"/>
      <c r="CJ78" s="257"/>
      <c r="CK78" s="257"/>
      <c r="CL78" s="257"/>
      <c r="CM78" s="257"/>
      <c r="CN78" s="257"/>
      <c r="CO78" s="257"/>
      <c r="CP78" s="257"/>
      <c r="CQ78" s="257"/>
      <c r="CR78" s="257"/>
      <c r="CS78" s="257"/>
      <c r="CT78" s="257"/>
      <c r="CU78" s="257"/>
      <c r="CV78" s="257"/>
      <c r="CW78" s="257"/>
      <c r="CX78" s="257"/>
      <c r="CY78" s="257"/>
      <c r="CZ78" s="257"/>
      <c r="DA78" s="257"/>
      <c r="DB78" s="257"/>
      <c r="DC78" s="257"/>
      <c r="DD78" s="257"/>
      <c r="DE78" s="257"/>
      <c r="DF78" s="257"/>
      <c r="DG78" s="257"/>
      <c r="DH78" s="257"/>
      <c r="DI78" s="257"/>
      <c r="DJ78" s="257"/>
      <c r="DK78" s="257"/>
      <c r="DL78" s="257"/>
      <c r="DM78" s="257"/>
      <c r="DN78" s="257"/>
      <c r="DO78" s="257"/>
      <c r="DP78" s="257"/>
      <c r="DQ78" s="254"/>
      <c r="DR78" s="254"/>
      <c r="DS78" s="254"/>
      <c r="DU78" s="254"/>
      <c r="DV78" s="254"/>
      <c r="DW78" s="254"/>
      <c r="DX78" s="257"/>
      <c r="DY78" s="254"/>
      <c r="DZ78" s="254"/>
      <c r="EA78" s="254"/>
      <c r="EB78" s="254"/>
      <c r="EC78" s="254"/>
      <c r="ED78" s="254"/>
      <c r="EE78" s="254"/>
      <c r="EF78" s="254"/>
      <c r="EG78" s="254"/>
      <c r="EH78" s="254"/>
      <c r="EI78" s="254"/>
      <c r="EJ78" s="254"/>
      <c r="EK78" s="254"/>
      <c r="EL78" s="254"/>
      <c r="EM78" s="14" t="str">
        <f>IF($J78=$EO$24,9,IF($J78=$EO$25,10,IF($J78=$EO$26,11,IFERROR(HLOOKUP([2]Resumo!$D$3,[2]Resumo!$D$3:$D$49,(ROW(78:78)-7)*3+2,FALSE),""))))</f>
        <v/>
      </c>
      <c r="EN78" s="301"/>
      <c r="EQ78" s="254"/>
      <c r="ER78" s="254"/>
      <c r="ES78" s="254"/>
      <c r="ET78" s="254"/>
      <c r="EU78" s="254"/>
      <c r="EV78" s="254"/>
      <c r="EW78" s="254"/>
      <c r="EX78" s="254"/>
      <c r="EY78" s="254"/>
      <c r="EZ78" s="254"/>
      <c r="FA78" s="254"/>
      <c r="FB78" s="254"/>
      <c r="FC78" s="254"/>
    </row>
    <row r="79" spans="1:159" s="253" customFormat="1">
      <c r="A79" s="254"/>
      <c r="B79" s="257"/>
      <c r="C79" s="257"/>
      <c r="D79" s="257"/>
      <c r="E79" s="257"/>
      <c r="F79" s="257"/>
      <c r="G79" s="257"/>
      <c r="H79" s="257"/>
      <c r="I79" s="257"/>
      <c r="J79" s="257"/>
      <c r="K79" s="257"/>
      <c r="L79" s="257"/>
      <c r="M79" s="257"/>
      <c r="N79" s="257"/>
      <c r="O79" s="257"/>
      <c r="P79" s="257"/>
      <c r="Q79" s="257"/>
      <c r="R79" s="257"/>
      <c r="S79" s="257"/>
      <c r="T79" s="257"/>
      <c r="U79" s="257"/>
      <c r="V79" s="257"/>
      <c r="W79" s="257"/>
      <c r="X79" s="257"/>
      <c r="Y79" s="257"/>
      <c r="Z79" s="257"/>
      <c r="AA79" s="257"/>
      <c r="AB79" s="257"/>
      <c r="AC79" s="257"/>
      <c r="AD79" s="257"/>
      <c r="AE79" s="257"/>
      <c r="AF79" s="257"/>
      <c r="AG79" s="257"/>
      <c r="AH79" s="257"/>
      <c r="AI79" s="257"/>
      <c r="AJ79" s="257"/>
      <c r="AK79" s="257"/>
      <c r="AL79" s="257"/>
      <c r="AM79" s="257"/>
      <c r="AN79" s="257"/>
      <c r="AO79" s="257"/>
      <c r="AP79" s="257"/>
      <c r="AQ79" s="257"/>
      <c r="AR79" s="257"/>
      <c r="AS79" s="257"/>
      <c r="AT79" s="257"/>
      <c r="AU79" s="257"/>
      <c r="AV79" s="257"/>
      <c r="AW79" s="257"/>
      <c r="AX79" s="257"/>
      <c r="AY79" s="257"/>
      <c r="AZ79" s="257"/>
      <c r="BA79" s="257"/>
      <c r="BB79" s="257"/>
      <c r="BC79" s="257"/>
      <c r="BD79" s="257"/>
      <c r="BE79" s="257"/>
      <c r="BF79" s="257"/>
      <c r="BG79" s="257"/>
      <c r="BH79" s="257"/>
      <c r="BI79" s="257"/>
      <c r="BJ79" s="257"/>
      <c r="BK79" s="257"/>
      <c r="BL79" s="257"/>
      <c r="BM79" s="257"/>
      <c r="BN79" s="257"/>
      <c r="BO79" s="257"/>
      <c r="BP79" s="257"/>
      <c r="BQ79" s="257"/>
      <c r="BR79" s="257"/>
      <c r="BS79" s="257"/>
      <c r="BT79" s="257"/>
      <c r="BU79" s="257"/>
      <c r="BV79" s="257"/>
      <c r="BW79" s="257"/>
      <c r="BX79" s="257"/>
      <c r="BY79" s="257"/>
      <c r="BZ79" s="257"/>
      <c r="CA79" s="257"/>
      <c r="CB79" s="257"/>
      <c r="CC79" s="257"/>
      <c r="CD79" s="257"/>
      <c r="CE79" s="257"/>
      <c r="CF79" s="257"/>
      <c r="CG79" s="257"/>
      <c r="CH79" s="257"/>
      <c r="CI79" s="257"/>
      <c r="CJ79" s="257"/>
      <c r="CK79" s="257"/>
      <c r="CL79" s="257"/>
      <c r="CM79" s="257"/>
      <c r="CN79" s="257"/>
      <c r="CO79" s="257"/>
      <c r="CP79" s="257"/>
      <c r="CQ79" s="257"/>
      <c r="CR79" s="257"/>
      <c r="CS79" s="257"/>
      <c r="CT79" s="257"/>
      <c r="CU79" s="257"/>
      <c r="CV79" s="257"/>
      <c r="CW79" s="257"/>
      <c r="CX79" s="257"/>
      <c r="CY79" s="257"/>
      <c r="CZ79" s="257"/>
      <c r="DA79" s="257"/>
      <c r="DB79" s="257"/>
      <c r="DC79" s="257"/>
      <c r="DD79" s="257"/>
      <c r="DE79" s="257"/>
      <c r="DF79" s="257"/>
      <c r="DG79" s="257"/>
      <c r="DH79" s="257"/>
      <c r="DI79" s="257"/>
      <c r="DJ79" s="257"/>
      <c r="DK79" s="257"/>
      <c r="DL79" s="257"/>
      <c r="DM79" s="257"/>
      <c r="DN79" s="257"/>
      <c r="DO79" s="257"/>
      <c r="DP79" s="257"/>
      <c r="DQ79" s="254"/>
      <c r="DR79" s="254"/>
      <c r="DS79" s="254"/>
      <c r="DU79" s="254"/>
      <c r="DV79" s="254"/>
      <c r="DW79" s="254"/>
      <c r="DX79" s="257"/>
      <c r="DY79" s="254"/>
      <c r="DZ79" s="254"/>
      <c r="EA79" s="254"/>
      <c r="EB79" s="254"/>
      <c r="EC79" s="254"/>
      <c r="ED79" s="254"/>
      <c r="EE79" s="254"/>
      <c r="EF79" s="254"/>
      <c r="EG79" s="254"/>
      <c r="EH79" s="254"/>
      <c r="EI79" s="254"/>
      <c r="EJ79" s="254"/>
      <c r="EK79" s="254"/>
      <c r="EL79" s="254"/>
      <c r="EM79" s="14" t="str">
        <f>IF($J79=$EO$24,9,IF($J79=$EO$25,10,IF($J79=$EO$26,11,IFERROR(HLOOKUP([2]Resumo!$D$3,[2]Resumo!$D$3:$D$49,(ROW(79:79)-7)*3+2,FALSE),""))))</f>
        <v/>
      </c>
      <c r="EN79" s="301"/>
      <c r="EQ79" s="254"/>
      <c r="ER79" s="254"/>
      <c r="ES79" s="254"/>
      <c r="ET79" s="254"/>
      <c r="EU79" s="254"/>
      <c r="EV79" s="254"/>
      <c r="EW79" s="254"/>
      <c r="EX79" s="254"/>
      <c r="EY79" s="254"/>
      <c r="EZ79" s="254"/>
      <c r="FA79" s="254"/>
      <c r="FB79" s="254"/>
      <c r="FC79" s="254"/>
    </row>
    <row r="80" spans="1:159" s="253" customFormat="1">
      <c r="A80" s="254"/>
      <c r="B80" s="257"/>
      <c r="C80" s="257"/>
      <c r="D80" s="257"/>
      <c r="E80" s="257"/>
      <c r="F80" s="257"/>
      <c r="G80" s="257"/>
      <c r="H80" s="257"/>
      <c r="I80" s="257"/>
      <c r="J80" s="257"/>
      <c r="K80" s="257"/>
      <c r="L80" s="257"/>
      <c r="M80" s="257"/>
      <c r="N80" s="257"/>
      <c r="O80" s="257"/>
      <c r="P80" s="257"/>
      <c r="Q80" s="257"/>
      <c r="R80" s="257"/>
      <c r="S80" s="257"/>
      <c r="T80" s="257"/>
      <c r="U80" s="257"/>
      <c r="V80" s="257"/>
      <c r="W80" s="257"/>
      <c r="X80" s="257"/>
      <c r="Y80" s="257"/>
      <c r="Z80" s="257"/>
      <c r="AA80" s="257"/>
      <c r="AB80" s="257"/>
      <c r="AC80" s="257"/>
      <c r="AD80" s="257"/>
      <c r="AE80" s="257"/>
      <c r="AF80" s="257"/>
      <c r="AG80" s="257"/>
      <c r="AH80" s="257"/>
      <c r="AI80" s="257"/>
      <c r="AJ80" s="257"/>
      <c r="AK80" s="257"/>
      <c r="AL80" s="257"/>
      <c r="AM80" s="257"/>
      <c r="AN80" s="257"/>
      <c r="AO80" s="257"/>
      <c r="AP80" s="257"/>
      <c r="AQ80" s="257"/>
      <c r="AR80" s="257"/>
      <c r="AS80" s="257"/>
      <c r="AT80" s="257"/>
      <c r="AU80" s="257"/>
      <c r="AV80" s="257"/>
      <c r="AW80" s="257"/>
      <c r="AX80" s="257"/>
      <c r="AY80" s="257"/>
      <c r="AZ80" s="257"/>
      <c r="BA80" s="257"/>
      <c r="BB80" s="257"/>
      <c r="BC80" s="257"/>
      <c r="BD80" s="257"/>
      <c r="BE80" s="257"/>
      <c r="BF80" s="257"/>
      <c r="BG80" s="257"/>
      <c r="BH80" s="257"/>
      <c r="BI80" s="257"/>
      <c r="BJ80" s="257"/>
      <c r="BK80" s="257"/>
      <c r="BL80" s="257"/>
      <c r="BM80" s="257"/>
      <c r="BN80" s="257"/>
      <c r="BO80" s="257"/>
      <c r="BP80" s="257"/>
      <c r="BQ80" s="257"/>
      <c r="BR80" s="257"/>
      <c r="BS80" s="257"/>
      <c r="BT80" s="257"/>
      <c r="BU80" s="257"/>
      <c r="BV80" s="257"/>
      <c r="BW80" s="257"/>
      <c r="BX80" s="257"/>
      <c r="BY80" s="257"/>
      <c r="BZ80" s="257"/>
      <c r="CA80" s="257"/>
      <c r="CB80" s="257"/>
      <c r="CC80" s="257"/>
      <c r="CD80" s="257"/>
      <c r="CE80" s="257"/>
      <c r="CF80" s="257"/>
      <c r="CG80" s="257"/>
      <c r="CH80" s="257"/>
      <c r="CI80" s="257"/>
      <c r="CJ80" s="257"/>
      <c r="CK80" s="257"/>
      <c r="CL80" s="257"/>
      <c r="CM80" s="257"/>
      <c r="CN80" s="257"/>
      <c r="CO80" s="257"/>
      <c r="CP80" s="257"/>
      <c r="CQ80" s="257"/>
      <c r="CR80" s="257"/>
      <c r="CS80" s="257"/>
      <c r="CT80" s="257"/>
      <c r="CU80" s="257"/>
      <c r="CV80" s="257"/>
      <c r="CW80" s="257"/>
      <c r="CX80" s="257"/>
      <c r="CY80" s="257"/>
      <c r="CZ80" s="257"/>
      <c r="DA80" s="257"/>
      <c r="DB80" s="257"/>
      <c r="DC80" s="257"/>
      <c r="DD80" s="257"/>
      <c r="DE80" s="257"/>
      <c r="DF80" s="257"/>
      <c r="DG80" s="257"/>
      <c r="DH80" s="257"/>
      <c r="DI80" s="257"/>
      <c r="DJ80" s="257"/>
      <c r="DK80" s="257"/>
      <c r="DL80" s="257"/>
      <c r="DM80" s="257"/>
      <c r="DN80" s="257"/>
      <c r="DO80" s="257"/>
      <c r="DP80" s="257"/>
      <c r="DQ80" s="254"/>
      <c r="DR80" s="254"/>
      <c r="DS80" s="254"/>
      <c r="DU80" s="254"/>
      <c r="DV80" s="254"/>
      <c r="DW80" s="254"/>
      <c r="DX80" s="257"/>
      <c r="DY80" s="254"/>
      <c r="DZ80" s="254"/>
      <c r="EA80" s="254"/>
      <c r="EB80" s="254"/>
      <c r="EC80" s="254"/>
      <c r="ED80" s="254"/>
      <c r="EE80" s="254"/>
      <c r="EF80" s="254"/>
      <c r="EG80" s="254"/>
      <c r="EH80" s="254"/>
      <c r="EI80" s="254"/>
      <c r="EJ80" s="254"/>
      <c r="EK80" s="254"/>
      <c r="EL80" s="254"/>
      <c r="EM80" s="14" t="str">
        <f>IF($J80=$EO$24,9,IF($J80=$EO$25,10,IF($J80=$EO$26,11,IFERROR(HLOOKUP([2]Resumo!$D$3,[2]Resumo!$D$3:$D$49,(ROW(80:80)-7)*3+2,FALSE),""))))</f>
        <v/>
      </c>
      <c r="EN80" s="301"/>
      <c r="EQ80" s="254"/>
      <c r="ER80" s="254"/>
      <c r="ES80" s="254"/>
      <c r="ET80" s="254"/>
      <c r="EU80" s="254"/>
      <c r="EV80" s="254"/>
      <c r="EW80" s="254"/>
      <c r="EX80" s="254"/>
      <c r="EY80" s="254"/>
      <c r="EZ80" s="254"/>
      <c r="FA80" s="254"/>
      <c r="FB80" s="254"/>
      <c r="FC80" s="254"/>
    </row>
    <row r="81" spans="1:159" s="253" customFormat="1">
      <c r="A81" s="254"/>
      <c r="B81" s="257"/>
      <c r="C81" s="257"/>
      <c r="D81" s="257"/>
      <c r="E81" s="257"/>
      <c r="F81" s="257"/>
      <c r="G81" s="257"/>
      <c r="H81" s="257"/>
      <c r="I81" s="257"/>
      <c r="J81" s="257"/>
      <c r="K81" s="257"/>
      <c r="L81" s="257"/>
      <c r="M81" s="257"/>
      <c r="N81" s="257"/>
      <c r="O81" s="257"/>
      <c r="P81" s="257"/>
      <c r="Q81" s="257"/>
      <c r="R81" s="257"/>
      <c r="S81" s="257"/>
      <c r="T81" s="257"/>
      <c r="U81" s="257"/>
      <c r="V81" s="257"/>
      <c r="W81" s="257"/>
      <c r="X81" s="257"/>
      <c r="Y81" s="257"/>
      <c r="Z81" s="257"/>
      <c r="AA81" s="257"/>
      <c r="AB81" s="257"/>
      <c r="AC81" s="257"/>
      <c r="AD81" s="257"/>
      <c r="AE81" s="257"/>
      <c r="AF81" s="257"/>
      <c r="AG81" s="257"/>
      <c r="AH81" s="257"/>
      <c r="AI81" s="257"/>
      <c r="AJ81" s="257"/>
      <c r="AK81" s="257"/>
      <c r="AL81" s="257"/>
      <c r="AM81" s="257"/>
      <c r="AN81" s="257"/>
      <c r="AO81" s="257"/>
      <c r="AP81" s="257"/>
      <c r="AQ81" s="257"/>
      <c r="AR81" s="257"/>
      <c r="AS81" s="257"/>
      <c r="AT81" s="257"/>
      <c r="AU81" s="257"/>
      <c r="AV81" s="257"/>
      <c r="AW81" s="257"/>
      <c r="AX81" s="257"/>
      <c r="AY81" s="257"/>
      <c r="AZ81" s="257"/>
      <c r="BA81" s="257"/>
      <c r="BB81" s="257"/>
      <c r="BC81" s="257"/>
      <c r="BD81" s="257"/>
      <c r="BE81" s="257"/>
      <c r="BF81" s="257"/>
      <c r="BG81" s="257"/>
      <c r="BH81" s="257"/>
      <c r="BI81" s="257"/>
      <c r="BJ81" s="257"/>
      <c r="BK81" s="257"/>
      <c r="BL81" s="257"/>
      <c r="BM81" s="257"/>
      <c r="BN81" s="257"/>
      <c r="BO81" s="257"/>
      <c r="BP81" s="257"/>
      <c r="BQ81" s="257"/>
      <c r="BR81" s="257"/>
      <c r="BS81" s="257"/>
      <c r="BT81" s="257"/>
      <c r="BU81" s="257"/>
      <c r="BV81" s="257"/>
      <c r="BW81" s="257"/>
      <c r="BX81" s="257"/>
      <c r="BY81" s="257"/>
      <c r="BZ81" s="257"/>
      <c r="CA81" s="257"/>
      <c r="CB81" s="257"/>
      <c r="CC81" s="257"/>
      <c r="CD81" s="257"/>
      <c r="CE81" s="257"/>
      <c r="CF81" s="257"/>
      <c r="CG81" s="257"/>
      <c r="CH81" s="257"/>
      <c r="CI81" s="257"/>
      <c r="CJ81" s="257"/>
      <c r="CK81" s="257"/>
      <c r="CL81" s="257"/>
      <c r="CM81" s="257"/>
      <c r="CN81" s="257"/>
      <c r="CO81" s="257"/>
      <c r="CP81" s="257"/>
      <c r="CQ81" s="257"/>
      <c r="CR81" s="257"/>
      <c r="CS81" s="257"/>
      <c r="CT81" s="257"/>
      <c r="CU81" s="257"/>
      <c r="CV81" s="257"/>
      <c r="CW81" s="257"/>
      <c r="CX81" s="257"/>
      <c r="CY81" s="257"/>
      <c r="CZ81" s="257"/>
      <c r="DA81" s="257"/>
      <c r="DB81" s="257"/>
      <c r="DC81" s="257"/>
      <c r="DD81" s="257"/>
      <c r="DE81" s="257"/>
      <c r="DF81" s="257"/>
      <c r="DG81" s="257"/>
      <c r="DH81" s="257"/>
      <c r="DI81" s="257"/>
      <c r="DJ81" s="257"/>
      <c r="DK81" s="257"/>
      <c r="DL81" s="257"/>
      <c r="DM81" s="257"/>
      <c r="DN81" s="257"/>
      <c r="DO81" s="257"/>
      <c r="DP81" s="257"/>
      <c r="DQ81" s="254"/>
      <c r="DR81" s="254"/>
      <c r="DS81" s="254"/>
      <c r="DU81" s="254"/>
      <c r="DV81" s="254"/>
      <c r="DW81" s="254"/>
      <c r="DX81" s="257"/>
      <c r="DY81" s="254"/>
      <c r="DZ81" s="254"/>
      <c r="EA81" s="254"/>
      <c r="EB81" s="254"/>
      <c r="EC81" s="254"/>
      <c r="ED81" s="254"/>
      <c r="EE81" s="254"/>
      <c r="EF81" s="254"/>
      <c r="EG81" s="254"/>
      <c r="EH81" s="254"/>
      <c r="EI81" s="254"/>
      <c r="EJ81" s="254"/>
      <c r="EK81" s="254"/>
      <c r="EL81" s="254"/>
      <c r="EM81" s="14" t="str">
        <f>IF($J81=$EO$24,9,IF($J81=$EO$25,10,IF($J81=$EO$26,11,IFERROR(HLOOKUP([2]Resumo!$D$3,[2]Resumo!$D$3:$D$49,(ROW(81:81)-7)*3+2,FALSE),""))))</f>
        <v/>
      </c>
      <c r="EN81" s="301"/>
      <c r="EQ81" s="254"/>
      <c r="ER81" s="254"/>
      <c r="ES81" s="254"/>
      <c r="ET81" s="254"/>
      <c r="EU81" s="254"/>
      <c r="EV81" s="254"/>
      <c r="EW81" s="254"/>
      <c r="EX81" s="254"/>
      <c r="EY81" s="254"/>
      <c r="EZ81" s="254"/>
      <c r="FA81" s="254"/>
      <c r="FB81" s="254"/>
      <c r="FC81" s="254"/>
    </row>
    <row r="82" spans="1:159" s="253" customFormat="1">
      <c r="A82" s="254"/>
      <c r="B82" s="257"/>
      <c r="C82" s="257"/>
      <c r="D82" s="257"/>
      <c r="E82" s="257"/>
      <c r="F82" s="257"/>
      <c r="G82" s="257"/>
      <c r="H82" s="257"/>
      <c r="I82" s="257"/>
      <c r="J82" s="257"/>
      <c r="K82" s="257"/>
      <c r="L82" s="257"/>
      <c r="M82" s="257"/>
      <c r="N82" s="257"/>
      <c r="O82" s="257"/>
      <c r="P82" s="257"/>
      <c r="Q82" s="257"/>
      <c r="R82" s="257"/>
      <c r="S82" s="257"/>
      <c r="T82" s="257"/>
      <c r="U82" s="257"/>
      <c r="V82" s="257"/>
      <c r="W82" s="257"/>
      <c r="X82" s="257"/>
      <c r="Y82" s="257"/>
      <c r="Z82" s="257"/>
      <c r="AA82" s="257"/>
      <c r="AB82" s="257"/>
      <c r="AC82" s="257"/>
      <c r="AD82" s="257"/>
      <c r="AE82" s="257"/>
      <c r="AF82" s="257"/>
      <c r="AG82" s="257"/>
      <c r="AH82" s="257"/>
      <c r="AI82" s="257"/>
      <c r="AJ82" s="257"/>
      <c r="AK82" s="257"/>
      <c r="AL82" s="257"/>
      <c r="AM82" s="257"/>
      <c r="AN82" s="257"/>
      <c r="AO82" s="257"/>
      <c r="AP82" s="257"/>
      <c r="AQ82" s="257"/>
      <c r="AR82" s="257"/>
      <c r="AS82" s="257"/>
      <c r="AT82" s="257"/>
      <c r="AU82" s="257"/>
      <c r="AV82" s="257"/>
      <c r="AW82" s="257"/>
      <c r="AX82" s="257"/>
      <c r="AY82" s="257"/>
      <c r="AZ82" s="257"/>
      <c r="BA82" s="257"/>
      <c r="BB82" s="257"/>
      <c r="BC82" s="257"/>
      <c r="BD82" s="257"/>
      <c r="BE82" s="257"/>
      <c r="BF82" s="257"/>
      <c r="BG82" s="257"/>
      <c r="BH82" s="257"/>
      <c r="BI82" s="257"/>
      <c r="BJ82" s="257"/>
      <c r="BK82" s="257"/>
      <c r="BL82" s="257"/>
      <c r="BM82" s="257"/>
      <c r="BN82" s="257"/>
      <c r="BO82" s="257"/>
      <c r="BP82" s="257"/>
      <c r="BQ82" s="257"/>
      <c r="BR82" s="257"/>
      <c r="BS82" s="257"/>
      <c r="BT82" s="257"/>
      <c r="BU82" s="257"/>
      <c r="BV82" s="257"/>
      <c r="BW82" s="257"/>
      <c r="BX82" s="257"/>
      <c r="BY82" s="257"/>
      <c r="BZ82" s="257"/>
      <c r="CA82" s="257"/>
      <c r="CB82" s="257"/>
      <c r="CC82" s="257"/>
      <c r="CD82" s="257"/>
      <c r="CE82" s="257"/>
      <c r="CF82" s="257"/>
      <c r="CG82" s="257"/>
      <c r="CH82" s="257"/>
      <c r="CI82" s="257"/>
      <c r="CJ82" s="257"/>
      <c r="CK82" s="257"/>
      <c r="CL82" s="257"/>
      <c r="CM82" s="257"/>
      <c r="CN82" s="257"/>
      <c r="CO82" s="257"/>
      <c r="CP82" s="257"/>
      <c r="CQ82" s="257"/>
      <c r="CR82" s="257"/>
      <c r="CS82" s="257"/>
      <c r="CT82" s="257"/>
      <c r="CU82" s="257"/>
      <c r="CV82" s="257"/>
      <c r="CW82" s="257"/>
      <c r="CX82" s="257"/>
      <c r="CY82" s="257"/>
      <c r="CZ82" s="257"/>
      <c r="DA82" s="257"/>
      <c r="DB82" s="257"/>
      <c r="DC82" s="257"/>
      <c r="DD82" s="257"/>
      <c r="DE82" s="257"/>
      <c r="DF82" s="257"/>
      <c r="DG82" s="257"/>
      <c r="DH82" s="257"/>
      <c r="DI82" s="257"/>
      <c r="DJ82" s="257"/>
      <c r="DK82" s="257"/>
      <c r="DL82" s="257"/>
      <c r="DM82" s="257"/>
      <c r="DN82" s="257"/>
      <c r="DO82" s="257"/>
      <c r="DP82" s="257"/>
      <c r="DQ82" s="254"/>
      <c r="DR82" s="254"/>
      <c r="DS82" s="254"/>
      <c r="DU82" s="254"/>
      <c r="DV82" s="254"/>
      <c r="DW82" s="254"/>
      <c r="DX82" s="257"/>
      <c r="DY82" s="254"/>
      <c r="DZ82" s="254"/>
      <c r="EA82" s="254"/>
      <c r="EB82" s="254"/>
      <c r="EC82" s="254"/>
      <c r="ED82" s="254"/>
      <c r="EE82" s="254"/>
      <c r="EF82" s="254"/>
      <c r="EG82" s="254"/>
      <c r="EH82" s="254"/>
      <c r="EI82" s="254"/>
      <c r="EJ82" s="254"/>
      <c r="EK82" s="254"/>
      <c r="EL82" s="254"/>
      <c r="EM82" s="14" t="str">
        <f>IF($J82=$EO$24,9,IF($J82=$EO$25,10,IF($J82=$EO$26,11,IFERROR(HLOOKUP([2]Resumo!$D$3,[2]Resumo!$D$3:$D$49,(ROW(82:82)-7)*3+2,FALSE),""))))</f>
        <v/>
      </c>
      <c r="EN82" s="301"/>
      <c r="EQ82" s="254"/>
      <c r="ER82" s="254"/>
      <c r="ES82" s="254"/>
      <c r="ET82" s="254"/>
      <c r="EU82" s="254"/>
      <c r="EV82" s="254"/>
      <c r="EW82" s="254"/>
      <c r="EX82" s="254"/>
      <c r="EY82" s="254"/>
      <c r="EZ82" s="254"/>
      <c r="FA82" s="254"/>
      <c r="FB82" s="254"/>
      <c r="FC82" s="254"/>
    </row>
    <row r="83" spans="1:159" s="253" customFormat="1">
      <c r="A83" s="254"/>
      <c r="B83" s="257"/>
      <c r="C83" s="257"/>
      <c r="D83" s="257"/>
      <c r="E83" s="257"/>
      <c r="F83" s="257"/>
      <c r="G83" s="257"/>
      <c r="H83" s="257"/>
      <c r="I83" s="257"/>
      <c r="J83" s="257"/>
      <c r="K83" s="257"/>
      <c r="L83" s="257"/>
      <c r="M83" s="257"/>
      <c r="N83" s="257"/>
      <c r="O83" s="257"/>
      <c r="P83" s="257"/>
      <c r="Q83" s="257"/>
      <c r="R83" s="257"/>
      <c r="S83" s="257"/>
      <c r="T83" s="257"/>
      <c r="U83" s="257"/>
      <c r="V83" s="257"/>
      <c r="W83" s="257"/>
      <c r="X83" s="257"/>
      <c r="Y83" s="257"/>
      <c r="Z83" s="257"/>
      <c r="AA83" s="257"/>
      <c r="AB83" s="257"/>
      <c r="AC83" s="257"/>
      <c r="AD83" s="257"/>
      <c r="AE83" s="257"/>
      <c r="AF83" s="257"/>
      <c r="AG83" s="257"/>
      <c r="AH83" s="257"/>
      <c r="AI83" s="257"/>
      <c r="AJ83" s="257"/>
      <c r="AK83" s="257"/>
      <c r="AL83" s="257"/>
      <c r="AM83" s="257"/>
      <c r="AN83" s="257"/>
      <c r="AO83" s="257"/>
      <c r="AP83" s="257"/>
      <c r="AQ83" s="257"/>
      <c r="AR83" s="257"/>
      <c r="AS83" s="257"/>
      <c r="AT83" s="257"/>
      <c r="AU83" s="257"/>
      <c r="AV83" s="257"/>
      <c r="AW83" s="257"/>
      <c r="AX83" s="257"/>
      <c r="AY83" s="257"/>
      <c r="AZ83" s="257"/>
      <c r="BA83" s="257"/>
      <c r="BB83" s="257"/>
      <c r="BC83" s="257"/>
      <c r="BD83" s="257"/>
      <c r="BE83" s="257"/>
      <c r="BF83" s="257"/>
      <c r="BG83" s="257"/>
      <c r="BH83" s="257"/>
      <c r="BI83" s="257"/>
      <c r="BJ83" s="257"/>
      <c r="BK83" s="257"/>
      <c r="BL83" s="257"/>
      <c r="BM83" s="257"/>
      <c r="BN83" s="257"/>
      <c r="BO83" s="257"/>
      <c r="BP83" s="257"/>
      <c r="BQ83" s="257"/>
      <c r="BR83" s="257"/>
      <c r="BS83" s="257"/>
      <c r="BT83" s="257"/>
      <c r="BU83" s="257"/>
      <c r="BV83" s="257"/>
      <c r="BW83" s="257"/>
      <c r="BX83" s="257"/>
      <c r="BY83" s="257"/>
      <c r="BZ83" s="257"/>
      <c r="CA83" s="257"/>
      <c r="CB83" s="257"/>
      <c r="CC83" s="257"/>
      <c r="CD83" s="257"/>
      <c r="CE83" s="257"/>
      <c r="CF83" s="257"/>
      <c r="CG83" s="257"/>
      <c r="CH83" s="257"/>
      <c r="CI83" s="257"/>
      <c r="CJ83" s="257"/>
      <c r="CK83" s="257"/>
      <c r="CL83" s="257"/>
      <c r="CM83" s="257"/>
      <c r="CN83" s="257"/>
      <c r="CO83" s="257"/>
      <c r="CP83" s="257"/>
      <c r="CQ83" s="257"/>
      <c r="CR83" s="257"/>
      <c r="CS83" s="257"/>
      <c r="CT83" s="257"/>
      <c r="CU83" s="257"/>
      <c r="CV83" s="257"/>
      <c r="CW83" s="257"/>
      <c r="CX83" s="257"/>
      <c r="CY83" s="257"/>
      <c r="CZ83" s="257"/>
      <c r="DA83" s="257"/>
      <c r="DB83" s="257"/>
      <c r="DC83" s="257"/>
      <c r="DD83" s="257"/>
      <c r="DE83" s="257"/>
      <c r="DF83" s="257"/>
      <c r="DG83" s="257"/>
      <c r="DH83" s="257"/>
      <c r="DI83" s="257"/>
      <c r="DJ83" s="257"/>
      <c r="DK83" s="257"/>
      <c r="DL83" s="257"/>
      <c r="DM83" s="257"/>
      <c r="DN83" s="257"/>
      <c r="DO83" s="257"/>
      <c r="DP83" s="257"/>
      <c r="DQ83" s="254"/>
      <c r="DR83" s="254"/>
      <c r="DS83" s="254"/>
      <c r="DU83" s="254"/>
      <c r="DV83" s="254"/>
      <c r="DW83" s="254"/>
      <c r="DX83" s="257"/>
      <c r="DY83" s="254"/>
      <c r="DZ83" s="254"/>
      <c r="EA83" s="254"/>
      <c r="EB83" s="254"/>
      <c r="EC83" s="254"/>
      <c r="ED83" s="254"/>
      <c r="EE83" s="254"/>
      <c r="EF83" s="254"/>
      <c r="EG83" s="254"/>
      <c r="EH83" s="254"/>
      <c r="EI83" s="254"/>
      <c r="EJ83" s="254"/>
      <c r="EK83" s="254"/>
      <c r="EL83" s="254"/>
      <c r="EM83" s="14" t="str">
        <f>IF($J83=$EO$24,9,IF($J83=$EO$25,10,IF($J83=$EO$26,11,IFERROR(HLOOKUP([2]Resumo!$D$3,[2]Resumo!$D$3:$D$49,(ROW(83:83)-7)*3+2,FALSE),""))))</f>
        <v/>
      </c>
      <c r="EN83" s="301"/>
      <c r="EQ83" s="254"/>
      <c r="ER83" s="254"/>
      <c r="ES83" s="254"/>
      <c r="ET83" s="254"/>
      <c r="EU83" s="254"/>
      <c r="EV83" s="254"/>
      <c r="EW83" s="254"/>
      <c r="EX83" s="254"/>
      <c r="EY83" s="254"/>
      <c r="EZ83" s="254"/>
      <c r="FA83" s="254"/>
      <c r="FB83" s="254"/>
      <c r="FC83" s="254"/>
    </row>
    <row r="84" spans="1:159" s="253" customFormat="1">
      <c r="A84" s="254"/>
      <c r="B84" s="257"/>
      <c r="C84" s="257"/>
      <c r="D84" s="257"/>
      <c r="E84" s="257"/>
      <c r="F84" s="257"/>
      <c r="G84" s="257"/>
      <c r="H84" s="257"/>
      <c r="I84" s="257"/>
      <c r="J84" s="257"/>
      <c r="K84" s="257"/>
      <c r="L84" s="257"/>
      <c r="M84" s="257"/>
      <c r="N84" s="257"/>
      <c r="O84" s="257"/>
      <c r="P84" s="257"/>
      <c r="Q84" s="257"/>
      <c r="R84" s="257"/>
      <c r="S84" s="257"/>
      <c r="T84" s="257"/>
      <c r="U84" s="257"/>
      <c r="V84" s="257"/>
      <c r="W84" s="257"/>
      <c r="X84" s="257"/>
      <c r="Y84" s="257"/>
      <c r="Z84" s="257"/>
      <c r="AA84" s="257"/>
      <c r="AB84" s="257"/>
      <c r="AC84" s="257"/>
      <c r="AD84" s="257"/>
      <c r="AE84" s="257"/>
      <c r="AF84" s="257"/>
      <c r="AG84" s="257"/>
      <c r="AH84" s="257"/>
      <c r="AI84" s="257"/>
      <c r="AJ84" s="257"/>
      <c r="AK84" s="257"/>
      <c r="AL84" s="257"/>
      <c r="AM84" s="257"/>
      <c r="AN84" s="257"/>
      <c r="AO84" s="257"/>
      <c r="AP84" s="257"/>
      <c r="AQ84" s="257"/>
      <c r="AR84" s="257"/>
      <c r="AS84" s="257"/>
      <c r="AT84" s="257"/>
      <c r="AU84" s="257"/>
      <c r="AV84" s="257"/>
      <c r="AW84" s="257"/>
      <c r="AX84" s="257"/>
      <c r="AY84" s="257"/>
      <c r="AZ84" s="257"/>
      <c r="BA84" s="257"/>
      <c r="BB84" s="257"/>
      <c r="BC84" s="257"/>
      <c r="BD84" s="257"/>
      <c r="BE84" s="257"/>
      <c r="BF84" s="257"/>
      <c r="BG84" s="257"/>
      <c r="BH84" s="257"/>
      <c r="BI84" s="257"/>
      <c r="BJ84" s="257"/>
      <c r="BK84" s="257"/>
      <c r="BL84" s="257"/>
      <c r="BM84" s="257"/>
      <c r="BN84" s="257"/>
      <c r="BO84" s="257"/>
      <c r="BP84" s="257"/>
      <c r="BQ84" s="257"/>
      <c r="BR84" s="257"/>
      <c r="BS84" s="257"/>
      <c r="BT84" s="257"/>
      <c r="BU84" s="257"/>
      <c r="BV84" s="257"/>
      <c r="BW84" s="257"/>
      <c r="BX84" s="257"/>
      <c r="BY84" s="257"/>
      <c r="BZ84" s="257"/>
      <c r="CA84" s="257"/>
      <c r="CB84" s="257"/>
      <c r="CC84" s="257"/>
      <c r="CD84" s="257"/>
      <c r="CE84" s="257"/>
      <c r="CF84" s="257"/>
      <c r="CG84" s="257"/>
      <c r="CH84" s="257"/>
      <c r="CI84" s="257"/>
      <c r="CJ84" s="257"/>
      <c r="CK84" s="257"/>
      <c r="CL84" s="257"/>
      <c r="CM84" s="257"/>
      <c r="CN84" s="257"/>
      <c r="CO84" s="257"/>
      <c r="CP84" s="257"/>
      <c r="CQ84" s="257"/>
      <c r="CR84" s="257"/>
      <c r="CS84" s="257"/>
      <c r="CT84" s="257"/>
      <c r="CU84" s="257"/>
      <c r="CV84" s="257"/>
      <c r="CW84" s="257"/>
      <c r="CX84" s="257"/>
      <c r="CY84" s="257"/>
      <c r="CZ84" s="257"/>
      <c r="DA84" s="257"/>
      <c r="DB84" s="257"/>
      <c r="DC84" s="257"/>
      <c r="DD84" s="257"/>
      <c r="DE84" s="257"/>
      <c r="DF84" s="257"/>
      <c r="DG84" s="257"/>
      <c r="DH84" s="257"/>
      <c r="DI84" s="257"/>
      <c r="DJ84" s="257"/>
      <c r="DK84" s="257"/>
      <c r="DL84" s="257"/>
      <c r="DM84" s="257"/>
      <c r="DN84" s="257"/>
      <c r="DO84" s="257"/>
      <c r="DP84" s="257"/>
      <c r="DQ84" s="254"/>
      <c r="DR84" s="254"/>
      <c r="DS84" s="254"/>
      <c r="DU84" s="254"/>
      <c r="DV84" s="254"/>
      <c r="DW84" s="254"/>
      <c r="DX84" s="257"/>
      <c r="DY84" s="254"/>
      <c r="DZ84" s="254"/>
      <c r="EA84" s="254"/>
      <c r="EB84" s="254"/>
      <c r="EC84" s="254"/>
      <c r="ED84" s="254"/>
      <c r="EE84" s="254"/>
      <c r="EF84" s="254"/>
      <c r="EG84" s="254"/>
      <c r="EH84" s="254"/>
      <c r="EI84" s="254"/>
      <c r="EJ84" s="254"/>
      <c r="EK84" s="254"/>
      <c r="EL84" s="254"/>
      <c r="EM84" s="14" t="str">
        <f>IF($J84=$EO$24,9,IF($J84=$EO$25,10,IF($J84=$EO$26,11,IFERROR(HLOOKUP([2]Resumo!$D$3,[2]Resumo!$D$3:$D$49,(ROW(84:84)-7)*3+2,FALSE),""))))</f>
        <v/>
      </c>
      <c r="EN84" s="301"/>
      <c r="EQ84" s="254"/>
      <c r="ER84" s="254"/>
      <c r="ES84" s="254"/>
      <c r="ET84" s="254"/>
      <c r="EU84" s="254"/>
      <c r="EV84" s="254"/>
      <c r="EW84" s="254"/>
      <c r="EX84" s="254"/>
      <c r="EY84" s="254"/>
      <c r="EZ84" s="254"/>
      <c r="FA84" s="254"/>
      <c r="FB84" s="254"/>
      <c r="FC84" s="254"/>
    </row>
    <row r="85" spans="1:159" s="253" customFormat="1">
      <c r="A85" s="254"/>
      <c r="B85" s="257"/>
      <c r="C85" s="257"/>
      <c r="D85" s="257"/>
      <c r="E85" s="257"/>
      <c r="F85" s="257"/>
      <c r="G85" s="257"/>
      <c r="H85" s="257"/>
      <c r="I85" s="257"/>
      <c r="J85" s="257"/>
      <c r="K85" s="257"/>
      <c r="L85" s="257"/>
      <c r="M85" s="257"/>
      <c r="N85" s="257"/>
      <c r="O85" s="257"/>
      <c r="P85" s="257"/>
      <c r="Q85" s="257"/>
      <c r="R85" s="257"/>
      <c r="S85" s="257"/>
      <c r="T85" s="257"/>
      <c r="U85" s="257"/>
      <c r="V85" s="257"/>
      <c r="W85" s="257"/>
      <c r="X85" s="257"/>
      <c r="Y85" s="257"/>
      <c r="Z85" s="257"/>
      <c r="AA85" s="257"/>
      <c r="AB85" s="257"/>
      <c r="AC85" s="257"/>
      <c r="AD85" s="257"/>
      <c r="AE85" s="257"/>
      <c r="AF85" s="257"/>
      <c r="AG85" s="257"/>
      <c r="AH85" s="257"/>
      <c r="AI85" s="257"/>
      <c r="AJ85" s="257"/>
      <c r="AK85" s="257"/>
      <c r="AL85" s="257"/>
      <c r="AM85" s="257"/>
      <c r="AN85" s="257"/>
      <c r="AO85" s="257"/>
      <c r="AP85" s="257"/>
      <c r="AQ85" s="257"/>
      <c r="AR85" s="257"/>
      <c r="AS85" s="257"/>
      <c r="AT85" s="257"/>
      <c r="AU85" s="257"/>
      <c r="AV85" s="257"/>
      <c r="AW85" s="257"/>
      <c r="AX85" s="257"/>
      <c r="AY85" s="257"/>
      <c r="AZ85" s="257"/>
      <c r="BA85" s="257"/>
      <c r="BB85" s="257"/>
      <c r="BC85" s="257"/>
      <c r="BD85" s="257"/>
      <c r="BE85" s="257"/>
      <c r="BF85" s="257"/>
      <c r="BG85" s="257"/>
      <c r="BH85" s="257"/>
      <c r="BI85" s="257"/>
      <c r="BJ85" s="257"/>
      <c r="BK85" s="257"/>
      <c r="BL85" s="257"/>
      <c r="BM85" s="257"/>
      <c r="BN85" s="257"/>
      <c r="BO85" s="257"/>
      <c r="BP85" s="257"/>
      <c r="BQ85" s="257"/>
      <c r="BR85" s="257"/>
      <c r="BS85" s="257"/>
      <c r="BT85" s="257"/>
      <c r="BU85" s="257"/>
      <c r="BV85" s="257"/>
      <c r="BW85" s="257"/>
      <c r="BX85" s="257"/>
      <c r="BY85" s="257"/>
      <c r="BZ85" s="257"/>
      <c r="CA85" s="257"/>
      <c r="CB85" s="257"/>
      <c r="CC85" s="257"/>
      <c r="CD85" s="257"/>
      <c r="CE85" s="257"/>
      <c r="CF85" s="257"/>
      <c r="CG85" s="257"/>
      <c r="CH85" s="257"/>
      <c r="CI85" s="257"/>
      <c r="CJ85" s="257"/>
      <c r="CK85" s="257"/>
      <c r="CL85" s="257"/>
      <c r="CM85" s="257"/>
      <c r="CN85" s="257"/>
      <c r="CO85" s="257"/>
      <c r="CP85" s="257"/>
      <c r="CQ85" s="257"/>
      <c r="CR85" s="257"/>
      <c r="CS85" s="257"/>
      <c r="CT85" s="257"/>
      <c r="CU85" s="257"/>
      <c r="CV85" s="257"/>
      <c r="CW85" s="257"/>
      <c r="CX85" s="257"/>
      <c r="CY85" s="257"/>
      <c r="CZ85" s="257"/>
      <c r="DA85" s="257"/>
      <c r="DB85" s="257"/>
      <c r="DC85" s="257"/>
      <c r="DD85" s="257"/>
      <c r="DE85" s="257"/>
      <c r="DF85" s="257"/>
      <c r="DG85" s="257"/>
      <c r="DH85" s="257"/>
      <c r="DI85" s="257"/>
      <c r="DJ85" s="257"/>
      <c r="DK85" s="257"/>
      <c r="DL85" s="257"/>
      <c r="DM85" s="257"/>
      <c r="DN85" s="257"/>
      <c r="DO85" s="257"/>
      <c r="DP85" s="257"/>
      <c r="DQ85" s="254"/>
      <c r="DR85" s="254"/>
      <c r="DS85" s="254"/>
      <c r="DU85" s="254"/>
      <c r="DV85" s="254"/>
      <c r="DW85" s="254"/>
      <c r="DX85" s="257"/>
      <c r="DY85" s="254"/>
      <c r="DZ85" s="254"/>
      <c r="EA85" s="254"/>
      <c r="EB85" s="254"/>
      <c r="EC85" s="254"/>
      <c r="ED85" s="254"/>
      <c r="EE85" s="254"/>
      <c r="EF85" s="254"/>
      <c r="EG85" s="254"/>
      <c r="EH85" s="254"/>
      <c r="EI85" s="254"/>
      <c r="EJ85" s="254"/>
      <c r="EK85" s="254"/>
      <c r="EL85" s="254"/>
      <c r="EM85" s="14" t="str">
        <f>IF($J85=$EO$24,9,IF($J85=$EO$25,10,IF($J85=$EO$26,11,IFERROR(HLOOKUP([2]Resumo!$D$3,[2]Resumo!$D$3:$D$49,(ROW(85:85)-7)*3+2,FALSE),""))))</f>
        <v/>
      </c>
      <c r="EN85" s="301"/>
      <c r="EQ85" s="254"/>
      <c r="ER85" s="254"/>
      <c r="ES85" s="254"/>
      <c r="ET85" s="254"/>
      <c r="EU85" s="254"/>
      <c r="EV85" s="254"/>
      <c r="EW85" s="254"/>
      <c r="EX85" s="254"/>
      <c r="EY85" s="254"/>
      <c r="EZ85" s="254"/>
      <c r="FA85" s="254"/>
      <c r="FB85" s="254"/>
      <c r="FC85" s="254"/>
    </row>
    <row r="86" spans="1:159" s="253" customFormat="1">
      <c r="A86" s="254"/>
      <c r="B86" s="257"/>
      <c r="C86" s="257"/>
      <c r="D86" s="257"/>
      <c r="E86" s="257"/>
      <c r="F86" s="257"/>
      <c r="G86" s="257"/>
      <c r="H86" s="257"/>
      <c r="I86" s="257"/>
      <c r="J86" s="257"/>
      <c r="K86" s="257"/>
      <c r="L86" s="257"/>
      <c r="M86" s="257"/>
      <c r="N86" s="257"/>
      <c r="O86" s="257"/>
      <c r="P86" s="257"/>
      <c r="Q86" s="257"/>
      <c r="R86" s="257"/>
      <c r="S86" s="257"/>
      <c r="T86" s="257"/>
      <c r="U86" s="257"/>
      <c r="V86" s="257"/>
      <c r="W86" s="257"/>
      <c r="X86" s="257"/>
      <c r="Y86" s="257"/>
      <c r="Z86" s="257"/>
      <c r="AA86" s="257"/>
      <c r="AB86" s="257"/>
      <c r="AC86" s="257"/>
      <c r="AD86" s="257"/>
      <c r="AE86" s="257"/>
      <c r="AF86" s="257"/>
      <c r="AG86" s="257"/>
      <c r="AH86" s="257"/>
      <c r="AI86" s="257"/>
      <c r="AJ86" s="257"/>
      <c r="AK86" s="257"/>
      <c r="AL86" s="257"/>
      <c r="AM86" s="257"/>
      <c r="AN86" s="257"/>
      <c r="AO86" s="257"/>
      <c r="AP86" s="257"/>
      <c r="AQ86" s="257"/>
      <c r="AR86" s="257"/>
      <c r="AS86" s="257"/>
      <c r="AT86" s="257"/>
      <c r="AU86" s="257"/>
      <c r="AV86" s="257"/>
      <c r="AW86" s="257"/>
      <c r="AX86" s="257"/>
      <c r="AY86" s="257"/>
      <c r="AZ86" s="257"/>
      <c r="BA86" s="257"/>
      <c r="BB86" s="257"/>
      <c r="BC86" s="257"/>
      <c r="BD86" s="257"/>
      <c r="BE86" s="257"/>
      <c r="BF86" s="257"/>
      <c r="BG86" s="257"/>
      <c r="BH86" s="257"/>
      <c r="BI86" s="257"/>
      <c r="BJ86" s="257"/>
      <c r="BK86" s="257"/>
      <c r="BL86" s="257"/>
      <c r="BM86" s="257"/>
      <c r="BN86" s="257"/>
      <c r="BO86" s="257"/>
      <c r="BP86" s="257"/>
      <c r="BQ86" s="257"/>
      <c r="BR86" s="257"/>
      <c r="BS86" s="257"/>
      <c r="BT86" s="257"/>
      <c r="BU86" s="257"/>
      <c r="BV86" s="257"/>
      <c r="BW86" s="257"/>
      <c r="BX86" s="257"/>
      <c r="BY86" s="257"/>
      <c r="BZ86" s="257"/>
      <c r="CA86" s="257"/>
      <c r="CB86" s="257"/>
      <c r="CC86" s="257"/>
      <c r="CD86" s="257"/>
      <c r="CE86" s="257"/>
      <c r="CF86" s="257"/>
      <c r="CG86" s="257"/>
      <c r="CH86" s="257"/>
      <c r="CI86" s="257"/>
      <c r="CJ86" s="257"/>
      <c r="CK86" s="257"/>
      <c r="CL86" s="257"/>
      <c r="CM86" s="257"/>
      <c r="CN86" s="257"/>
      <c r="CO86" s="257"/>
      <c r="CP86" s="257"/>
      <c r="CQ86" s="257"/>
      <c r="CR86" s="257"/>
      <c r="CS86" s="257"/>
      <c r="CT86" s="257"/>
      <c r="CU86" s="257"/>
      <c r="CV86" s="257"/>
      <c r="CW86" s="257"/>
      <c r="CX86" s="257"/>
      <c r="CY86" s="257"/>
      <c r="CZ86" s="257"/>
      <c r="DA86" s="257"/>
      <c r="DB86" s="257"/>
      <c r="DC86" s="257"/>
      <c r="DD86" s="257"/>
      <c r="DE86" s="257"/>
      <c r="DF86" s="257"/>
      <c r="DG86" s="257"/>
      <c r="DH86" s="257"/>
      <c r="DI86" s="257"/>
      <c r="DJ86" s="257"/>
      <c r="DK86" s="257"/>
      <c r="DL86" s="257"/>
      <c r="DM86" s="257"/>
      <c r="DN86" s="257"/>
      <c r="DO86" s="257"/>
      <c r="DP86" s="257"/>
      <c r="DQ86" s="254"/>
      <c r="DR86" s="254"/>
      <c r="DS86" s="254"/>
      <c r="DU86" s="254"/>
      <c r="DV86" s="254"/>
      <c r="DW86" s="254"/>
      <c r="DX86" s="257"/>
      <c r="DY86" s="254"/>
      <c r="DZ86" s="254"/>
      <c r="EA86" s="254"/>
      <c r="EB86" s="254"/>
      <c r="EC86" s="254"/>
      <c r="ED86" s="254"/>
      <c r="EE86" s="254"/>
      <c r="EF86" s="254"/>
      <c r="EG86" s="254"/>
      <c r="EH86" s="254"/>
      <c r="EI86" s="254"/>
      <c r="EJ86" s="254"/>
      <c r="EK86" s="254"/>
      <c r="EL86" s="254"/>
      <c r="EM86" s="14" t="str">
        <f>IF($J86=$EO$24,9,IF($J86=$EO$25,10,IF($J86=$EO$26,11,IFERROR(HLOOKUP([2]Resumo!$D$3,[2]Resumo!$D$3:$D$49,(ROW(86:86)-7)*3+2,FALSE),""))))</f>
        <v/>
      </c>
      <c r="EN86" s="301"/>
      <c r="EQ86" s="254"/>
      <c r="ER86" s="254"/>
      <c r="ES86" s="254"/>
      <c r="ET86" s="254"/>
      <c r="EU86" s="254"/>
      <c r="EV86" s="254"/>
      <c r="EW86" s="254"/>
      <c r="EX86" s="254"/>
      <c r="EY86" s="254"/>
      <c r="EZ86" s="254"/>
      <c r="FA86" s="254"/>
      <c r="FB86" s="254"/>
      <c r="FC86" s="254"/>
    </row>
    <row r="87" spans="1:159" s="253" customFormat="1">
      <c r="A87" s="254"/>
      <c r="B87" s="257"/>
      <c r="C87" s="257"/>
      <c r="D87" s="257"/>
      <c r="E87" s="257"/>
      <c r="F87" s="257"/>
      <c r="G87" s="257"/>
      <c r="H87" s="257"/>
      <c r="I87" s="257"/>
      <c r="J87" s="257"/>
      <c r="K87" s="257"/>
      <c r="L87" s="257"/>
      <c r="M87" s="257"/>
      <c r="N87" s="257"/>
      <c r="O87" s="257"/>
      <c r="P87" s="257"/>
      <c r="Q87" s="257"/>
      <c r="R87" s="257"/>
      <c r="S87" s="257"/>
      <c r="T87" s="257"/>
      <c r="U87" s="257"/>
      <c r="V87" s="257"/>
      <c r="W87" s="257"/>
      <c r="X87" s="257"/>
      <c r="Y87" s="257"/>
      <c r="Z87" s="257"/>
      <c r="AA87" s="257"/>
      <c r="AB87" s="257"/>
      <c r="AC87" s="257"/>
      <c r="AD87" s="257"/>
      <c r="AE87" s="257"/>
      <c r="AF87" s="257"/>
      <c r="AG87" s="257"/>
      <c r="AH87" s="257"/>
      <c r="AI87" s="257"/>
      <c r="AJ87" s="257"/>
      <c r="AK87" s="257"/>
      <c r="AL87" s="257"/>
      <c r="AM87" s="257"/>
      <c r="AN87" s="257"/>
      <c r="AO87" s="257"/>
      <c r="AP87" s="257"/>
      <c r="AQ87" s="257"/>
      <c r="AR87" s="257"/>
      <c r="AS87" s="257"/>
      <c r="AT87" s="257"/>
      <c r="AU87" s="257"/>
      <c r="AV87" s="257"/>
      <c r="AW87" s="257"/>
      <c r="AX87" s="257"/>
      <c r="AY87" s="257"/>
      <c r="AZ87" s="257"/>
      <c r="BA87" s="257"/>
      <c r="BB87" s="257"/>
      <c r="BC87" s="257"/>
      <c r="BD87" s="257"/>
      <c r="BE87" s="257"/>
      <c r="BF87" s="257"/>
      <c r="BG87" s="257"/>
      <c r="BH87" s="257"/>
      <c r="BI87" s="257"/>
      <c r="BJ87" s="257"/>
      <c r="BK87" s="257"/>
      <c r="BL87" s="257"/>
      <c r="BM87" s="257"/>
      <c r="BN87" s="257"/>
      <c r="BO87" s="257"/>
      <c r="BP87" s="257"/>
      <c r="BQ87" s="257"/>
      <c r="BR87" s="257"/>
      <c r="BS87" s="257"/>
      <c r="BT87" s="257"/>
      <c r="BU87" s="257"/>
      <c r="BV87" s="257"/>
      <c r="BW87" s="257"/>
      <c r="BX87" s="257"/>
      <c r="BY87" s="257"/>
      <c r="BZ87" s="257"/>
      <c r="CA87" s="257"/>
      <c r="CB87" s="257"/>
      <c r="CC87" s="257"/>
      <c r="CD87" s="257"/>
      <c r="CE87" s="257"/>
      <c r="CF87" s="257"/>
      <c r="CG87" s="257"/>
      <c r="CH87" s="257"/>
      <c r="CI87" s="257"/>
      <c r="CJ87" s="257"/>
      <c r="CK87" s="257"/>
      <c r="CL87" s="257"/>
      <c r="CM87" s="257"/>
      <c r="CN87" s="257"/>
      <c r="CO87" s="257"/>
      <c r="CP87" s="257"/>
      <c r="CQ87" s="257"/>
      <c r="CR87" s="257"/>
      <c r="CS87" s="257"/>
      <c r="CT87" s="257"/>
      <c r="CU87" s="257"/>
      <c r="CV87" s="257"/>
      <c r="CW87" s="257"/>
      <c r="CX87" s="257"/>
      <c r="CY87" s="257"/>
      <c r="CZ87" s="257"/>
      <c r="DA87" s="257"/>
      <c r="DB87" s="257"/>
      <c r="DC87" s="257"/>
      <c r="DD87" s="257"/>
      <c r="DE87" s="257"/>
      <c r="DF87" s="257"/>
      <c r="DG87" s="257"/>
      <c r="DH87" s="257"/>
      <c r="DI87" s="257"/>
      <c r="DJ87" s="257"/>
      <c r="DK87" s="257"/>
      <c r="DL87" s="257"/>
      <c r="DM87" s="257"/>
      <c r="DN87" s="257"/>
      <c r="DO87" s="257"/>
      <c r="DP87" s="257"/>
      <c r="DQ87" s="254"/>
      <c r="DR87" s="254"/>
      <c r="DS87" s="254"/>
      <c r="DU87" s="254"/>
      <c r="DV87" s="254"/>
      <c r="DW87" s="254"/>
      <c r="DX87" s="257"/>
      <c r="DY87" s="254"/>
      <c r="DZ87" s="254"/>
      <c r="EA87" s="254"/>
      <c r="EB87" s="254"/>
      <c r="EC87" s="254"/>
      <c r="ED87" s="254"/>
      <c r="EE87" s="254"/>
      <c r="EF87" s="254"/>
      <c r="EG87" s="254"/>
      <c r="EH87" s="254"/>
      <c r="EI87" s="254"/>
      <c r="EJ87" s="254"/>
      <c r="EK87" s="254"/>
      <c r="EL87" s="254"/>
      <c r="EM87" s="14" t="str">
        <f>IF($J87=$EO$24,9,IF($J87=$EO$25,10,IF($J87=$EO$26,11,IFERROR(HLOOKUP([2]Resumo!$D$3,[2]Resumo!$D$3:$D$49,(ROW(87:87)-7)*3+2,FALSE),""))))</f>
        <v/>
      </c>
      <c r="EN87" s="301"/>
      <c r="EQ87" s="254"/>
      <c r="ER87" s="254"/>
      <c r="ES87" s="254"/>
      <c r="ET87" s="254"/>
      <c r="EU87" s="254"/>
      <c r="EV87" s="254"/>
      <c r="EW87" s="254"/>
      <c r="EX87" s="254"/>
      <c r="EY87" s="254"/>
      <c r="EZ87" s="254"/>
      <c r="FA87" s="254"/>
      <c r="FB87" s="254"/>
      <c r="FC87" s="254"/>
    </row>
    <row r="88" spans="1:159" s="253" customFormat="1">
      <c r="A88" s="254"/>
      <c r="B88" s="257"/>
      <c r="C88" s="257"/>
      <c r="D88" s="257"/>
      <c r="E88" s="257"/>
      <c r="F88" s="257"/>
      <c r="G88" s="257"/>
      <c r="H88" s="257"/>
      <c r="I88" s="257"/>
      <c r="J88" s="257"/>
      <c r="K88" s="257"/>
      <c r="L88" s="257"/>
      <c r="M88" s="257"/>
      <c r="N88" s="257"/>
      <c r="O88" s="257"/>
      <c r="P88" s="257"/>
      <c r="Q88" s="257"/>
      <c r="R88" s="257"/>
      <c r="S88" s="257"/>
      <c r="T88" s="257"/>
      <c r="U88" s="257"/>
      <c r="V88" s="257"/>
      <c r="W88" s="257"/>
      <c r="X88" s="257"/>
      <c r="Y88" s="257"/>
      <c r="Z88" s="257"/>
      <c r="AA88" s="257"/>
      <c r="AB88" s="257"/>
      <c r="AC88" s="257"/>
      <c r="AD88" s="257"/>
      <c r="AE88" s="257"/>
      <c r="AF88" s="257"/>
      <c r="AG88" s="257"/>
      <c r="AH88" s="257"/>
      <c r="AI88" s="257"/>
      <c r="AJ88" s="257"/>
      <c r="AK88" s="257"/>
      <c r="AL88" s="257"/>
      <c r="AM88" s="257"/>
      <c r="AN88" s="257"/>
      <c r="AO88" s="257"/>
      <c r="AP88" s="257"/>
      <c r="AQ88" s="257"/>
      <c r="AR88" s="257"/>
      <c r="AS88" s="257"/>
      <c r="AT88" s="257"/>
      <c r="AU88" s="257"/>
      <c r="AV88" s="257"/>
      <c r="AW88" s="257"/>
      <c r="AX88" s="257"/>
      <c r="AY88" s="257"/>
      <c r="AZ88" s="257"/>
      <c r="BA88" s="257"/>
      <c r="BB88" s="257"/>
      <c r="BC88" s="257"/>
      <c r="BD88" s="257"/>
      <c r="BE88" s="257"/>
      <c r="BF88" s="257"/>
      <c r="BG88" s="257"/>
      <c r="BH88" s="257"/>
      <c r="BI88" s="257"/>
      <c r="BJ88" s="257"/>
      <c r="BK88" s="257"/>
      <c r="BL88" s="257"/>
      <c r="BM88" s="257"/>
      <c r="BN88" s="257"/>
      <c r="BO88" s="257"/>
      <c r="BP88" s="257"/>
      <c r="BQ88" s="257"/>
      <c r="BR88" s="257"/>
      <c r="BS88" s="257"/>
      <c r="BT88" s="257"/>
      <c r="BU88" s="257"/>
      <c r="BV88" s="257"/>
      <c r="BW88" s="257"/>
      <c r="BX88" s="257"/>
      <c r="BY88" s="257"/>
      <c r="BZ88" s="257"/>
      <c r="CA88" s="257"/>
      <c r="CB88" s="257"/>
      <c r="CC88" s="257"/>
      <c r="CD88" s="257"/>
      <c r="CE88" s="257"/>
      <c r="CF88" s="257"/>
      <c r="CG88" s="257"/>
      <c r="CH88" s="257"/>
      <c r="CI88" s="257"/>
      <c r="CJ88" s="257"/>
      <c r="CK88" s="257"/>
      <c r="CL88" s="257"/>
      <c r="CM88" s="257"/>
      <c r="CN88" s="257"/>
      <c r="CO88" s="257"/>
      <c r="CP88" s="257"/>
      <c r="CQ88" s="257"/>
      <c r="CR88" s="257"/>
      <c r="CS88" s="257"/>
      <c r="CT88" s="257"/>
      <c r="CU88" s="257"/>
      <c r="CV88" s="257"/>
      <c r="CW88" s="257"/>
      <c r="CX88" s="257"/>
      <c r="CY88" s="257"/>
      <c r="CZ88" s="257"/>
      <c r="DA88" s="257"/>
      <c r="DB88" s="257"/>
      <c r="DC88" s="257"/>
      <c r="DD88" s="257"/>
      <c r="DE88" s="257"/>
      <c r="DF88" s="257"/>
      <c r="DG88" s="257"/>
      <c r="DH88" s="257"/>
      <c r="DI88" s="257"/>
      <c r="DJ88" s="257"/>
      <c r="DK88" s="257"/>
      <c r="DL88" s="257"/>
      <c r="DM88" s="257"/>
      <c r="DN88" s="257"/>
      <c r="DO88" s="257"/>
      <c r="DP88" s="257"/>
      <c r="DQ88" s="254"/>
      <c r="DR88" s="254"/>
      <c r="DS88" s="254"/>
      <c r="DU88" s="254"/>
      <c r="DV88" s="254"/>
      <c r="DW88" s="254"/>
      <c r="DX88" s="257"/>
      <c r="DY88" s="254"/>
      <c r="DZ88" s="254"/>
      <c r="EA88" s="254"/>
      <c r="EB88" s="254"/>
      <c r="EC88" s="254"/>
      <c r="ED88" s="254"/>
      <c r="EE88" s="254"/>
      <c r="EF88" s="254"/>
      <c r="EG88" s="254"/>
      <c r="EH88" s="254"/>
      <c r="EI88" s="254"/>
      <c r="EJ88" s="254"/>
      <c r="EK88" s="254"/>
      <c r="EL88" s="254"/>
      <c r="EM88" s="14" t="str">
        <f>IF($J88=$EO$24,9,IF($J88=$EO$25,10,IF($J88=$EO$26,11,IFERROR(HLOOKUP([2]Resumo!$D$3,[2]Resumo!$D$3:$D$49,(ROW(88:88)-7)*3+2,FALSE),""))))</f>
        <v/>
      </c>
      <c r="EN88" s="301"/>
      <c r="EQ88" s="254"/>
      <c r="ER88" s="254"/>
      <c r="ES88" s="254"/>
      <c r="ET88" s="254"/>
      <c r="EU88" s="254"/>
      <c r="EV88" s="254"/>
      <c r="EW88" s="254"/>
      <c r="EX88" s="254"/>
      <c r="EY88" s="254"/>
      <c r="EZ88" s="254"/>
      <c r="FA88" s="254"/>
      <c r="FB88" s="254"/>
      <c r="FC88" s="254"/>
    </row>
    <row r="89" spans="1:159" s="253" customFormat="1">
      <c r="A89" s="254"/>
      <c r="B89" s="257"/>
      <c r="C89" s="257"/>
      <c r="D89" s="257"/>
      <c r="E89" s="257"/>
      <c r="F89" s="257"/>
      <c r="G89" s="257"/>
      <c r="H89" s="257"/>
      <c r="I89" s="257"/>
      <c r="J89" s="257"/>
      <c r="K89" s="257"/>
      <c r="L89" s="257"/>
      <c r="M89" s="257"/>
      <c r="N89" s="257"/>
      <c r="O89" s="257"/>
      <c r="P89" s="257"/>
      <c r="Q89" s="257"/>
      <c r="R89" s="257"/>
      <c r="S89" s="257"/>
      <c r="T89" s="257"/>
      <c r="U89" s="257"/>
      <c r="V89" s="257"/>
      <c r="W89" s="257"/>
      <c r="X89" s="257"/>
      <c r="Y89" s="257"/>
      <c r="Z89" s="257"/>
      <c r="AA89" s="257"/>
      <c r="AB89" s="257"/>
      <c r="AC89" s="257"/>
      <c r="AD89" s="257"/>
      <c r="AE89" s="257"/>
      <c r="AF89" s="257"/>
      <c r="AG89" s="257"/>
      <c r="AH89" s="257"/>
      <c r="AI89" s="257"/>
      <c r="AJ89" s="257"/>
      <c r="AK89" s="257"/>
      <c r="AL89" s="257"/>
      <c r="AM89" s="257"/>
      <c r="AN89" s="257"/>
      <c r="AO89" s="257"/>
      <c r="AP89" s="257"/>
      <c r="AQ89" s="257"/>
      <c r="AR89" s="257"/>
      <c r="AS89" s="257"/>
      <c r="AT89" s="257"/>
      <c r="AU89" s="257"/>
      <c r="AV89" s="257"/>
      <c r="AW89" s="257"/>
      <c r="AX89" s="257"/>
      <c r="AY89" s="257"/>
      <c r="AZ89" s="257"/>
      <c r="BA89" s="257"/>
      <c r="BB89" s="257"/>
      <c r="BC89" s="257"/>
      <c r="BD89" s="257"/>
      <c r="BE89" s="257"/>
      <c r="BF89" s="257"/>
      <c r="BG89" s="257"/>
      <c r="BH89" s="257"/>
      <c r="BI89" s="257"/>
      <c r="BJ89" s="257"/>
      <c r="BK89" s="257"/>
      <c r="BL89" s="257"/>
      <c r="BM89" s="257"/>
      <c r="BN89" s="257"/>
      <c r="BO89" s="257"/>
      <c r="BP89" s="257"/>
      <c r="BQ89" s="257"/>
      <c r="BR89" s="257"/>
      <c r="BS89" s="257"/>
      <c r="BT89" s="257"/>
      <c r="BU89" s="257"/>
      <c r="BV89" s="257"/>
      <c r="BW89" s="257"/>
      <c r="BX89" s="257"/>
      <c r="BY89" s="257"/>
      <c r="BZ89" s="257"/>
      <c r="CA89" s="257"/>
      <c r="CB89" s="257"/>
      <c r="CC89" s="257"/>
      <c r="CD89" s="257"/>
      <c r="CE89" s="257"/>
      <c r="CF89" s="257"/>
      <c r="CG89" s="257"/>
      <c r="CH89" s="257"/>
      <c r="CI89" s="257"/>
      <c r="CJ89" s="257"/>
      <c r="CK89" s="257"/>
      <c r="CL89" s="257"/>
      <c r="CM89" s="257"/>
      <c r="CN89" s="257"/>
      <c r="CO89" s="257"/>
      <c r="CP89" s="257"/>
      <c r="CQ89" s="257"/>
      <c r="CR89" s="257"/>
      <c r="CS89" s="257"/>
      <c r="CT89" s="257"/>
      <c r="CU89" s="257"/>
      <c r="CV89" s="257"/>
      <c r="CW89" s="257"/>
      <c r="CX89" s="257"/>
      <c r="CY89" s="257"/>
      <c r="CZ89" s="257"/>
      <c r="DA89" s="257"/>
      <c r="DB89" s="257"/>
      <c r="DC89" s="257"/>
      <c r="DD89" s="257"/>
      <c r="DE89" s="257"/>
      <c r="DF89" s="257"/>
      <c r="DG89" s="257"/>
      <c r="DH89" s="257"/>
      <c r="DI89" s="257"/>
      <c r="DJ89" s="257"/>
      <c r="DK89" s="257"/>
      <c r="DL89" s="257"/>
      <c r="DM89" s="257"/>
      <c r="DN89" s="257"/>
      <c r="DO89" s="257"/>
      <c r="DP89" s="257"/>
      <c r="DQ89" s="254"/>
      <c r="DR89" s="254"/>
      <c r="DS89" s="254"/>
      <c r="DU89" s="254"/>
      <c r="DV89" s="254"/>
      <c r="DW89" s="254"/>
      <c r="DX89" s="257"/>
      <c r="DY89" s="254"/>
      <c r="DZ89" s="254"/>
      <c r="EA89" s="254"/>
      <c r="EB89" s="254"/>
      <c r="EC89" s="254"/>
      <c r="ED89" s="254"/>
      <c r="EE89" s="254"/>
      <c r="EF89" s="254"/>
      <c r="EG89" s="254"/>
      <c r="EH89" s="254"/>
      <c r="EI89" s="254"/>
      <c r="EJ89" s="254"/>
      <c r="EK89" s="254"/>
      <c r="EL89" s="254"/>
      <c r="EM89" s="14" t="str">
        <f>IF($J89=$EO$24,9,IF($J89=$EO$25,10,IF($J89=$EO$26,11,IFERROR(HLOOKUP([2]Resumo!$D$3,[2]Resumo!$D$3:$D$49,(ROW(89:89)-7)*3+2,FALSE),""))))</f>
        <v/>
      </c>
      <c r="EN89" s="301"/>
      <c r="EQ89" s="254"/>
      <c r="ER89" s="254"/>
      <c r="ES89" s="254"/>
      <c r="ET89" s="254"/>
      <c r="EU89" s="254"/>
      <c r="EV89" s="254"/>
      <c r="EW89" s="254"/>
      <c r="EX89" s="254"/>
      <c r="EY89" s="254"/>
      <c r="EZ89" s="254"/>
      <c r="FA89" s="254"/>
      <c r="FB89" s="254"/>
      <c r="FC89" s="254"/>
    </row>
    <row r="90" spans="1:159" s="253" customFormat="1">
      <c r="A90" s="254"/>
      <c r="B90" s="257"/>
      <c r="C90" s="257"/>
      <c r="D90" s="257"/>
      <c r="E90" s="257"/>
      <c r="F90" s="257"/>
      <c r="G90" s="257"/>
      <c r="H90" s="257"/>
      <c r="I90" s="257"/>
      <c r="J90" s="257"/>
      <c r="K90" s="257"/>
      <c r="L90" s="257"/>
      <c r="M90" s="257"/>
      <c r="N90" s="257"/>
      <c r="O90" s="257"/>
      <c r="P90" s="257"/>
      <c r="Q90" s="257"/>
      <c r="R90" s="257"/>
      <c r="S90" s="257"/>
      <c r="T90" s="257"/>
      <c r="U90" s="257"/>
      <c r="V90" s="257"/>
      <c r="W90" s="257"/>
      <c r="X90" s="257"/>
      <c r="Y90" s="257"/>
      <c r="Z90" s="257"/>
      <c r="AA90" s="257"/>
      <c r="AB90" s="257"/>
      <c r="AC90" s="257"/>
      <c r="AD90" s="257"/>
      <c r="AE90" s="257"/>
      <c r="AF90" s="257"/>
      <c r="AG90" s="257"/>
      <c r="AH90" s="257"/>
      <c r="AI90" s="257"/>
      <c r="AJ90" s="257"/>
      <c r="AK90" s="257"/>
      <c r="AL90" s="257"/>
      <c r="AM90" s="257"/>
      <c r="AN90" s="257"/>
      <c r="AO90" s="257"/>
      <c r="AP90" s="257"/>
      <c r="AQ90" s="257"/>
      <c r="AR90" s="257"/>
      <c r="AS90" s="257"/>
      <c r="AT90" s="257"/>
      <c r="AU90" s="257"/>
      <c r="AV90" s="257"/>
      <c r="AW90" s="257"/>
      <c r="AX90" s="257"/>
      <c r="AY90" s="257"/>
      <c r="AZ90" s="257"/>
      <c r="BA90" s="257"/>
      <c r="BB90" s="257"/>
      <c r="BC90" s="257"/>
      <c r="BD90" s="257"/>
      <c r="BE90" s="257"/>
      <c r="BF90" s="257"/>
      <c r="BG90" s="257"/>
      <c r="BH90" s="257"/>
      <c r="BI90" s="257"/>
      <c r="BJ90" s="257"/>
      <c r="BK90" s="257"/>
      <c r="BL90" s="257"/>
      <c r="BM90" s="257"/>
      <c r="BN90" s="257"/>
      <c r="BO90" s="257"/>
      <c r="BP90" s="257"/>
      <c r="BQ90" s="257"/>
      <c r="BR90" s="257"/>
      <c r="BS90" s="257"/>
      <c r="BT90" s="257"/>
      <c r="BU90" s="257"/>
      <c r="BV90" s="257"/>
      <c r="BW90" s="257"/>
      <c r="BX90" s="257"/>
      <c r="BY90" s="257"/>
      <c r="BZ90" s="257"/>
      <c r="CA90" s="257"/>
      <c r="CB90" s="257"/>
      <c r="CC90" s="257"/>
      <c r="CD90" s="257"/>
      <c r="CE90" s="257"/>
      <c r="CF90" s="257"/>
      <c r="CG90" s="257"/>
      <c r="CH90" s="257"/>
      <c r="CI90" s="257"/>
      <c r="CJ90" s="257"/>
      <c r="CK90" s="257"/>
      <c r="CL90" s="257"/>
      <c r="CM90" s="257"/>
      <c r="CN90" s="257"/>
      <c r="CO90" s="257"/>
      <c r="CP90" s="257"/>
      <c r="CQ90" s="257"/>
      <c r="CR90" s="257"/>
      <c r="CS90" s="257"/>
      <c r="CT90" s="257"/>
      <c r="CU90" s="257"/>
      <c r="CV90" s="257"/>
      <c r="CW90" s="257"/>
      <c r="CX90" s="257"/>
      <c r="CY90" s="257"/>
      <c r="CZ90" s="257"/>
      <c r="DA90" s="257"/>
      <c r="DB90" s="257"/>
      <c r="DC90" s="257"/>
      <c r="DD90" s="257"/>
      <c r="DE90" s="257"/>
      <c r="DF90" s="257"/>
      <c r="DG90" s="257"/>
      <c r="DH90" s="257"/>
      <c r="DI90" s="257"/>
      <c r="DJ90" s="257"/>
      <c r="DK90" s="257"/>
      <c r="DL90" s="257"/>
      <c r="DM90" s="257"/>
      <c r="DN90" s="257"/>
      <c r="DO90" s="257"/>
      <c r="DP90" s="257"/>
      <c r="DQ90" s="254"/>
      <c r="DR90" s="254"/>
      <c r="DS90" s="254"/>
      <c r="DU90" s="254"/>
      <c r="DV90" s="254"/>
      <c r="DW90" s="254"/>
      <c r="DX90" s="257"/>
      <c r="DY90" s="254"/>
      <c r="DZ90" s="254"/>
      <c r="EA90" s="254"/>
      <c r="EB90" s="254"/>
      <c r="EC90" s="254"/>
      <c r="ED90" s="254"/>
      <c r="EE90" s="254"/>
      <c r="EF90" s="254"/>
      <c r="EG90" s="254"/>
      <c r="EH90" s="254"/>
      <c r="EI90" s="254"/>
      <c r="EJ90" s="254"/>
      <c r="EK90" s="254"/>
      <c r="EL90" s="254"/>
      <c r="EM90" s="14" t="str">
        <f>IF($J90=$EO$24,9,IF($J90=$EO$25,10,IF($J90=$EO$26,11,IFERROR(HLOOKUP([2]Resumo!$D$3,[2]Resumo!$D$3:$D$49,(ROW(90:90)-7)*3+2,FALSE),""))))</f>
        <v/>
      </c>
      <c r="EN90" s="301"/>
      <c r="EQ90" s="254"/>
      <c r="ER90" s="254"/>
      <c r="ES90" s="254"/>
      <c r="ET90" s="254"/>
      <c r="EU90" s="254"/>
      <c r="EV90" s="254"/>
      <c r="EW90" s="254"/>
      <c r="EX90" s="254"/>
      <c r="EY90" s="254"/>
      <c r="EZ90" s="254"/>
      <c r="FA90" s="254"/>
      <c r="FB90" s="254"/>
      <c r="FC90" s="254"/>
    </row>
    <row r="91" spans="1:159" s="253" customFormat="1">
      <c r="A91" s="254"/>
      <c r="B91" s="257"/>
      <c r="C91" s="257"/>
      <c r="D91" s="257"/>
      <c r="E91" s="257"/>
      <c r="F91" s="257"/>
      <c r="G91" s="257"/>
      <c r="H91" s="257"/>
      <c r="I91" s="257"/>
      <c r="J91" s="257"/>
      <c r="K91" s="257"/>
      <c r="L91" s="257"/>
      <c r="M91" s="257"/>
      <c r="N91" s="257"/>
      <c r="O91" s="257"/>
      <c r="P91" s="257"/>
      <c r="Q91" s="257"/>
      <c r="R91" s="257"/>
      <c r="S91" s="257"/>
      <c r="T91" s="257"/>
      <c r="U91" s="257"/>
      <c r="V91" s="257"/>
      <c r="W91" s="257"/>
      <c r="X91" s="257"/>
      <c r="Y91" s="257"/>
      <c r="Z91" s="257"/>
      <c r="AA91" s="257"/>
      <c r="AB91" s="257"/>
      <c r="AC91" s="257"/>
      <c r="AD91" s="257"/>
      <c r="AE91" s="257"/>
      <c r="AF91" s="257"/>
      <c r="AG91" s="257"/>
      <c r="AH91" s="257"/>
      <c r="AI91" s="257"/>
      <c r="AJ91" s="257"/>
      <c r="AK91" s="257"/>
      <c r="AL91" s="257"/>
      <c r="AM91" s="257"/>
      <c r="AN91" s="257"/>
      <c r="AO91" s="257"/>
      <c r="AP91" s="257"/>
      <c r="AQ91" s="257"/>
      <c r="AR91" s="257"/>
      <c r="AS91" s="257"/>
      <c r="AT91" s="257"/>
      <c r="AU91" s="257"/>
      <c r="AV91" s="257"/>
      <c r="AW91" s="257"/>
      <c r="AX91" s="257"/>
      <c r="AY91" s="257"/>
      <c r="AZ91" s="257"/>
      <c r="BA91" s="257"/>
      <c r="BB91" s="257"/>
      <c r="BC91" s="257"/>
      <c r="BD91" s="257"/>
      <c r="BE91" s="257"/>
      <c r="BF91" s="257"/>
      <c r="BG91" s="257"/>
      <c r="BH91" s="257"/>
      <c r="BI91" s="257"/>
      <c r="BJ91" s="257"/>
      <c r="BK91" s="257"/>
      <c r="BL91" s="257"/>
      <c r="BM91" s="257"/>
      <c r="BN91" s="257"/>
      <c r="BO91" s="257"/>
      <c r="BP91" s="257"/>
      <c r="BQ91" s="257"/>
      <c r="BR91" s="257"/>
      <c r="BS91" s="257"/>
      <c r="BT91" s="257"/>
      <c r="BU91" s="257"/>
      <c r="BV91" s="257"/>
      <c r="BW91" s="257"/>
      <c r="BX91" s="257"/>
      <c r="BY91" s="257"/>
      <c r="BZ91" s="257"/>
      <c r="CA91" s="257"/>
      <c r="CB91" s="257"/>
      <c r="CC91" s="257"/>
      <c r="CD91" s="257"/>
      <c r="CE91" s="257"/>
      <c r="CF91" s="257"/>
      <c r="CG91" s="257"/>
      <c r="CH91" s="257"/>
      <c r="CI91" s="257"/>
      <c r="CJ91" s="257"/>
      <c r="CK91" s="257"/>
      <c r="CL91" s="257"/>
      <c r="CM91" s="257"/>
      <c r="CN91" s="257"/>
      <c r="CO91" s="257"/>
      <c r="CP91" s="257"/>
      <c r="CQ91" s="257"/>
      <c r="CR91" s="257"/>
      <c r="CS91" s="257"/>
      <c r="CT91" s="257"/>
      <c r="CU91" s="257"/>
      <c r="CV91" s="257"/>
      <c r="CW91" s="257"/>
      <c r="CX91" s="257"/>
      <c r="CY91" s="257"/>
      <c r="CZ91" s="257"/>
      <c r="DA91" s="257"/>
      <c r="DB91" s="257"/>
      <c r="DC91" s="257"/>
      <c r="DD91" s="257"/>
      <c r="DE91" s="257"/>
      <c r="DF91" s="257"/>
      <c r="DG91" s="257"/>
      <c r="DH91" s="257"/>
      <c r="DI91" s="257"/>
      <c r="DJ91" s="257"/>
      <c r="DK91" s="257"/>
      <c r="DL91" s="257"/>
      <c r="DM91" s="257"/>
      <c r="DN91" s="257"/>
      <c r="DO91" s="257"/>
      <c r="DP91" s="257"/>
      <c r="DQ91" s="254"/>
      <c r="DR91" s="254"/>
      <c r="DS91" s="254"/>
      <c r="DU91" s="254"/>
      <c r="DV91" s="254"/>
      <c r="DW91" s="254"/>
      <c r="DX91" s="257"/>
      <c r="DY91" s="254"/>
      <c r="DZ91" s="254"/>
      <c r="EA91" s="254"/>
      <c r="EB91" s="254"/>
      <c r="EC91" s="254"/>
      <c r="ED91" s="254"/>
      <c r="EE91" s="254"/>
      <c r="EF91" s="254"/>
      <c r="EG91" s="254"/>
      <c r="EH91" s="254"/>
      <c r="EI91" s="254"/>
      <c r="EJ91" s="254"/>
      <c r="EK91" s="254"/>
      <c r="EL91" s="254"/>
      <c r="EM91" s="14" t="str">
        <f>IF($J91=$EO$24,9,IF($J91=$EO$25,10,IF($J91=$EO$26,11,IFERROR(HLOOKUP([2]Resumo!$D$3,[2]Resumo!$D$3:$D$49,(ROW(91:91)-7)*3+2,FALSE),""))))</f>
        <v/>
      </c>
      <c r="EN91" s="301"/>
      <c r="EQ91" s="254"/>
      <c r="ER91" s="254"/>
      <c r="ES91" s="254"/>
      <c r="ET91" s="254"/>
      <c r="EU91" s="254"/>
      <c r="EV91" s="254"/>
      <c r="EW91" s="254"/>
      <c r="EX91" s="254"/>
      <c r="EY91" s="254"/>
      <c r="EZ91" s="254"/>
      <c r="FA91" s="254"/>
      <c r="FB91" s="254"/>
      <c r="FC91" s="254"/>
    </row>
    <row r="92" spans="1:159" s="253" customFormat="1">
      <c r="A92" s="254"/>
      <c r="B92" s="257"/>
      <c r="C92" s="257"/>
      <c r="D92" s="257"/>
      <c r="E92" s="257"/>
      <c r="F92" s="257"/>
      <c r="G92" s="257"/>
      <c r="H92" s="257"/>
      <c r="I92" s="257"/>
      <c r="J92" s="257"/>
      <c r="K92" s="257"/>
      <c r="L92" s="257"/>
      <c r="M92" s="257"/>
      <c r="N92" s="257"/>
      <c r="O92" s="257"/>
      <c r="P92" s="257"/>
      <c r="Q92" s="257"/>
      <c r="R92" s="257"/>
      <c r="S92" s="257"/>
      <c r="T92" s="257"/>
      <c r="U92" s="257"/>
      <c r="V92" s="257"/>
      <c r="W92" s="257"/>
      <c r="X92" s="257"/>
      <c r="Y92" s="257"/>
      <c r="Z92" s="257"/>
      <c r="AA92" s="257"/>
      <c r="AB92" s="257"/>
      <c r="AC92" s="257"/>
      <c r="AD92" s="257"/>
      <c r="AE92" s="257"/>
      <c r="AF92" s="257"/>
      <c r="AG92" s="257"/>
      <c r="AH92" s="257"/>
      <c r="AI92" s="257"/>
      <c r="AJ92" s="257"/>
      <c r="AK92" s="257"/>
      <c r="AL92" s="257"/>
      <c r="AM92" s="257"/>
      <c r="AN92" s="257"/>
      <c r="AO92" s="257"/>
      <c r="AP92" s="257"/>
      <c r="AQ92" s="257"/>
      <c r="AR92" s="257"/>
      <c r="AS92" s="257"/>
      <c r="AT92" s="257"/>
      <c r="AU92" s="257"/>
      <c r="AV92" s="257"/>
      <c r="AW92" s="257"/>
      <c r="AX92" s="257"/>
      <c r="AY92" s="257"/>
      <c r="AZ92" s="257"/>
      <c r="BA92" s="257"/>
      <c r="BB92" s="257"/>
      <c r="BC92" s="257"/>
      <c r="BD92" s="257"/>
      <c r="BE92" s="257"/>
      <c r="BF92" s="257"/>
      <c r="BG92" s="257"/>
      <c r="BH92" s="257"/>
      <c r="BI92" s="257"/>
      <c r="BJ92" s="257"/>
      <c r="BK92" s="257"/>
      <c r="BL92" s="257"/>
      <c r="BM92" s="257"/>
      <c r="BN92" s="257"/>
      <c r="BO92" s="257"/>
      <c r="BP92" s="257"/>
      <c r="BQ92" s="257"/>
      <c r="BR92" s="257"/>
      <c r="BS92" s="257"/>
      <c r="BT92" s="257"/>
      <c r="BU92" s="257"/>
      <c r="BV92" s="257"/>
      <c r="BW92" s="257"/>
      <c r="BX92" s="257"/>
      <c r="BY92" s="257"/>
      <c r="BZ92" s="257"/>
      <c r="CA92" s="257"/>
      <c r="CB92" s="257"/>
      <c r="CC92" s="257"/>
      <c r="CD92" s="257"/>
      <c r="CE92" s="257"/>
      <c r="CF92" s="257"/>
      <c r="CG92" s="257"/>
      <c r="CH92" s="257"/>
      <c r="CI92" s="257"/>
      <c r="CJ92" s="257"/>
      <c r="CK92" s="257"/>
      <c r="CL92" s="257"/>
      <c r="CM92" s="257"/>
      <c r="CN92" s="257"/>
      <c r="CO92" s="257"/>
      <c r="CP92" s="257"/>
      <c r="CQ92" s="257"/>
      <c r="CR92" s="257"/>
      <c r="CS92" s="257"/>
      <c r="CT92" s="257"/>
      <c r="CU92" s="257"/>
      <c r="CV92" s="257"/>
      <c r="CW92" s="257"/>
      <c r="CX92" s="257"/>
      <c r="CY92" s="257"/>
      <c r="CZ92" s="257"/>
      <c r="DA92" s="257"/>
      <c r="DB92" s="257"/>
      <c r="DC92" s="257"/>
      <c r="DD92" s="257"/>
      <c r="DE92" s="257"/>
      <c r="DF92" s="257"/>
      <c r="DG92" s="257"/>
      <c r="DH92" s="257"/>
      <c r="DI92" s="257"/>
      <c r="DJ92" s="257"/>
      <c r="DK92" s="257"/>
      <c r="DL92" s="257"/>
      <c r="DM92" s="257"/>
      <c r="DN92" s="257"/>
      <c r="DO92" s="257"/>
      <c r="DP92" s="257"/>
      <c r="DQ92" s="254"/>
      <c r="DR92" s="254"/>
      <c r="DS92" s="254"/>
      <c r="DU92" s="254"/>
      <c r="DV92" s="254"/>
      <c r="DW92" s="254"/>
      <c r="DX92" s="257"/>
      <c r="DY92" s="254"/>
      <c r="DZ92" s="254"/>
      <c r="EA92" s="254"/>
      <c r="EB92" s="254"/>
      <c r="EC92" s="254"/>
      <c r="ED92" s="254"/>
      <c r="EE92" s="254"/>
      <c r="EF92" s="254"/>
      <c r="EG92" s="254"/>
      <c r="EH92" s="254"/>
      <c r="EI92" s="254"/>
      <c r="EJ92" s="254"/>
      <c r="EK92" s="254"/>
      <c r="EL92" s="254"/>
      <c r="EM92" s="14" t="str">
        <f>IF($J92=$EO$24,9,IF($J92=$EO$25,10,IF($J92=$EO$26,11,IFERROR(HLOOKUP([2]Resumo!$D$3,[2]Resumo!$D$3:$D$49,(ROW(92:92)-7)*3+2,FALSE),""))))</f>
        <v/>
      </c>
      <c r="EN92" s="301"/>
      <c r="EQ92" s="254"/>
      <c r="ER92" s="254"/>
      <c r="ES92" s="254"/>
      <c r="ET92" s="254"/>
      <c r="EU92" s="254"/>
      <c r="EV92" s="254"/>
      <c r="EW92" s="254"/>
      <c r="EX92" s="254"/>
      <c r="EY92" s="254"/>
      <c r="EZ92" s="254"/>
      <c r="FA92" s="254"/>
      <c r="FB92" s="254"/>
      <c r="FC92" s="254"/>
    </row>
    <row r="93" spans="1:159" s="253" customFormat="1">
      <c r="A93" s="254"/>
      <c r="B93" s="257"/>
      <c r="C93" s="257"/>
      <c r="D93" s="257"/>
      <c r="E93" s="257"/>
      <c r="F93" s="257"/>
      <c r="G93" s="257"/>
      <c r="H93" s="257"/>
      <c r="I93" s="257"/>
      <c r="J93" s="257"/>
      <c r="K93" s="257"/>
      <c r="L93" s="257"/>
      <c r="M93" s="257"/>
      <c r="N93" s="257"/>
      <c r="O93" s="257"/>
      <c r="P93" s="257"/>
      <c r="Q93" s="257"/>
      <c r="R93" s="257"/>
      <c r="S93" s="257"/>
      <c r="T93" s="257"/>
      <c r="U93" s="257"/>
      <c r="V93" s="257"/>
      <c r="W93" s="257"/>
      <c r="X93" s="257"/>
      <c r="Y93" s="257"/>
      <c r="Z93" s="257"/>
      <c r="AA93" s="257"/>
      <c r="AB93" s="257"/>
      <c r="AC93" s="257"/>
      <c r="AD93" s="257"/>
      <c r="AE93" s="257"/>
      <c r="AF93" s="257"/>
      <c r="AG93" s="257"/>
      <c r="AH93" s="257"/>
      <c r="AI93" s="257"/>
      <c r="AJ93" s="257"/>
      <c r="AK93" s="257"/>
      <c r="AL93" s="257"/>
      <c r="AM93" s="257"/>
      <c r="AN93" s="257"/>
      <c r="AO93" s="257"/>
      <c r="AP93" s="257"/>
      <c r="AQ93" s="257"/>
      <c r="AR93" s="257"/>
      <c r="AS93" s="257"/>
      <c r="AT93" s="257"/>
      <c r="AU93" s="257"/>
      <c r="AV93" s="257"/>
      <c r="AW93" s="257"/>
      <c r="AX93" s="257"/>
      <c r="AY93" s="257"/>
      <c r="AZ93" s="257"/>
      <c r="BA93" s="257"/>
      <c r="BB93" s="257"/>
      <c r="BC93" s="257"/>
      <c r="BD93" s="257"/>
      <c r="BE93" s="257"/>
      <c r="BF93" s="257"/>
      <c r="BG93" s="257"/>
      <c r="BH93" s="257"/>
      <c r="BI93" s="257"/>
      <c r="BJ93" s="257"/>
      <c r="BK93" s="257"/>
      <c r="BL93" s="257"/>
      <c r="BM93" s="257"/>
      <c r="BN93" s="257"/>
      <c r="BO93" s="257"/>
      <c r="BP93" s="257"/>
      <c r="BQ93" s="257"/>
      <c r="BR93" s="257"/>
      <c r="BS93" s="257"/>
      <c r="BT93" s="257"/>
      <c r="BU93" s="257"/>
      <c r="BV93" s="257"/>
      <c r="BW93" s="257"/>
      <c r="BX93" s="257"/>
      <c r="BY93" s="257"/>
      <c r="BZ93" s="257"/>
      <c r="CA93" s="257"/>
      <c r="CB93" s="257"/>
      <c r="CC93" s="257"/>
      <c r="CD93" s="257"/>
      <c r="CE93" s="257"/>
      <c r="CF93" s="257"/>
      <c r="CG93" s="257"/>
      <c r="CH93" s="257"/>
      <c r="CI93" s="257"/>
      <c r="CJ93" s="257"/>
      <c r="CK93" s="257"/>
      <c r="CL93" s="257"/>
      <c r="CM93" s="257"/>
      <c r="CN93" s="257"/>
      <c r="CO93" s="257"/>
      <c r="CP93" s="257"/>
      <c r="CQ93" s="257"/>
      <c r="CR93" s="257"/>
      <c r="CS93" s="257"/>
      <c r="CT93" s="257"/>
      <c r="CU93" s="257"/>
      <c r="CV93" s="257"/>
      <c r="CW93" s="257"/>
      <c r="CX93" s="257"/>
      <c r="CY93" s="257"/>
      <c r="CZ93" s="257"/>
      <c r="DA93" s="257"/>
      <c r="DB93" s="257"/>
      <c r="DC93" s="257"/>
      <c r="DD93" s="257"/>
      <c r="DE93" s="257"/>
      <c r="DF93" s="257"/>
      <c r="DG93" s="257"/>
      <c r="DH93" s="257"/>
      <c r="DI93" s="257"/>
      <c r="DJ93" s="257"/>
      <c r="DK93" s="257"/>
      <c r="DL93" s="257"/>
      <c r="DM93" s="257"/>
      <c r="DN93" s="257"/>
      <c r="DO93" s="257"/>
      <c r="DP93" s="257"/>
      <c r="DQ93" s="254"/>
      <c r="DR93" s="254"/>
      <c r="DS93" s="254"/>
      <c r="DU93" s="254"/>
      <c r="DV93" s="254"/>
      <c r="DW93" s="254"/>
      <c r="DX93" s="257"/>
      <c r="DY93" s="254"/>
      <c r="DZ93" s="254"/>
      <c r="EA93" s="254"/>
      <c r="EB93" s="254"/>
      <c r="EC93" s="254"/>
      <c r="ED93" s="254"/>
      <c r="EE93" s="254"/>
      <c r="EF93" s="254"/>
      <c r="EG93" s="254"/>
      <c r="EH93" s="254"/>
      <c r="EI93" s="254"/>
      <c r="EJ93" s="254"/>
      <c r="EK93" s="254"/>
      <c r="EL93" s="254"/>
      <c r="EM93" s="14" t="str">
        <f>IF($J93=$EO$24,9,IF($J93=$EO$25,10,IF($J93=$EO$26,11,IFERROR(HLOOKUP([2]Resumo!$D$3,[2]Resumo!$D$3:$D$49,(ROW(93:93)-7)*3+2,FALSE),""))))</f>
        <v/>
      </c>
      <c r="EN93" s="301"/>
      <c r="EQ93" s="254"/>
      <c r="ER93" s="254"/>
      <c r="ES93" s="254"/>
      <c r="ET93" s="254"/>
      <c r="EU93" s="254"/>
      <c r="EV93" s="254"/>
      <c r="EW93" s="254"/>
      <c r="EX93" s="254"/>
      <c r="EY93" s="254"/>
      <c r="EZ93" s="254"/>
      <c r="FA93" s="254"/>
      <c r="FB93" s="254"/>
      <c r="FC93" s="254"/>
    </row>
    <row r="94" spans="1:159" s="253" customFormat="1">
      <c r="A94" s="254"/>
      <c r="B94" s="257"/>
      <c r="C94" s="257"/>
      <c r="D94" s="257"/>
      <c r="E94" s="257"/>
      <c r="F94" s="257"/>
      <c r="G94" s="257"/>
      <c r="H94" s="257"/>
      <c r="I94" s="257"/>
      <c r="J94" s="257"/>
      <c r="K94" s="257"/>
      <c r="L94" s="257"/>
      <c r="M94" s="257"/>
      <c r="N94" s="257"/>
      <c r="O94" s="257"/>
      <c r="P94" s="257"/>
      <c r="Q94" s="257"/>
      <c r="R94" s="257"/>
      <c r="S94" s="257"/>
      <c r="T94" s="257"/>
      <c r="U94" s="257"/>
      <c r="V94" s="257"/>
      <c r="W94" s="257"/>
      <c r="X94" s="257"/>
      <c r="Y94" s="257"/>
      <c r="Z94" s="257"/>
      <c r="AA94" s="257"/>
      <c r="AB94" s="257"/>
      <c r="AC94" s="257"/>
      <c r="AD94" s="257"/>
      <c r="AE94" s="257"/>
      <c r="AF94" s="257"/>
      <c r="AG94" s="257"/>
      <c r="AH94" s="257"/>
      <c r="AI94" s="257"/>
      <c r="AJ94" s="257"/>
      <c r="AK94" s="257"/>
      <c r="AL94" s="257"/>
      <c r="AM94" s="257"/>
      <c r="AN94" s="257"/>
      <c r="AO94" s="257"/>
      <c r="AP94" s="257"/>
      <c r="AQ94" s="257"/>
      <c r="AR94" s="257"/>
      <c r="AS94" s="257"/>
      <c r="AT94" s="257"/>
      <c r="AU94" s="257"/>
      <c r="AV94" s="257"/>
      <c r="AW94" s="257"/>
      <c r="AX94" s="257"/>
      <c r="AY94" s="257"/>
      <c r="AZ94" s="257"/>
      <c r="BA94" s="257"/>
      <c r="BB94" s="257"/>
      <c r="BC94" s="257"/>
      <c r="BD94" s="257"/>
      <c r="BE94" s="257"/>
      <c r="BF94" s="257"/>
      <c r="BG94" s="257"/>
      <c r="BH94" s="257"/>
      <c r="BI94" s="257"/>
      <c r="BJ94" s="257"/>
      <c r="BK94" s="257"/>
      <c r="BL94" s="257"/>
      <c r="BM94" s="257"/>
      <c r="BN94" s="257"/>
      <c r="BO94" s="257"/>
      <c r="BP94" s="257"/>
      <c r="BQ94" s="257"/>
      <c r="BR94" s="257"/>
      <c r="BS94" s="257"/>
      <c r="BT94" s="257"/>
      <c r="BU94" s="257"/>
      <c r="BV94" s="257"/>
      <c r="BW94" s="257"/>
      <c r="BX94" s="257"/>
      <c r="BY94" s="257"/>
      <c r="BZ94" s="257"/>
      <c r="CA94" s="257"/>
      <c r="CB94" s="257"/>
      <c r="CC94" s="257"/>
      <c r="CD94" s="257"/>
      <c r="CE94" s="257"/>
      <c r="CF94" s="257"/>
      <c r="CG94" s="257"/>
      <c r="CH94" s="257"/>
      <c r="CI94" s="257"/>
      <c r="CJ94" s="257"/>
      <c r="CK94" s="257"/>
      <c r="CL94" s="257"/>
      <c r="CM94" s="257"/>
      <c r="CN94" s="257"/>
      <c r="CO94" s="257"/>
      <c r="CP94" s="257"/>
      <c r="CQ94" s="257"/>
      <c r="CR94" s="257"/>
      <c r="CS94" s="257"/>
      <c r="CT94" s="257"/>
      <c r="CU94" s="257"/>
      <c r="CV94" s="257"/>
      <c r="CW94" s="257"/>
      <c r="CX94" s="257"/>
      <c r="CY94" s="257"/>
      <c r="CZ94" s="257"/>
      <c r="DA94" s="257"/>
      <c r="DB94" s="257"/>
      <c r="DC94" s="257"/>
      <c r="DD94" s="257"/>
      <c r="DE94" s="257"/>
      <c r="DF94" s="257"/>
      <c r="DG94" s="257"/>
      <c r="DH94" s="257"/>
      <c r="DI94" s="257"/>
      <c r="DJ94" s="257"/>
      <c r="DK94" s="257"/>
      <c r="DL94" s="257"/>
      <c r="DM94" s="257"/>
      <c r="DN94" s="257"/>
      <c r="DO94" s="257"/>
      <c r="DP94" s="257"/>
      <c r="DQ94" s="254"/>
      <c r="DR94" s="254"/>
      <c r="DS94" s="254"/>
      <c r="DU94" s="254"/>
      <c r="DV94" s="254"/>
      <c r="DW94" s="254"/>
      <c r="DX94" s="257"/>
      <c r="DY94" s="254"/>
      <c r="DZ94" s="254"/>
      <c r="EA94" s="254"/>
      <c r="EB94" s="254"/>
      <c r="EC94" s="254"/>
      <c r="ED94" s="254"/>
      <c r="EE94" s="254"/>
      <c r="EF94" s="254"/>
      <c r="EG94" s="254"/>
      <c r="EH94" s="254"/>
      <c r="EI94" s="254"/>
      <c r="EJ94" s="254"/>
      <c r="EK94" s="254"/>
      <c r="EL94" s="254"/>
      <c r="EM94" s="14" t="str">
        <f>IF($J94=$EO$24,9,IF($J94=$EO$25,10,IF($J94=$EO$26,11,IFERROR(HLOOKUP([2]Resumo!$D$3,[2]Resumo!$D$3:$D$49,(ROW(94:94)-7)*3+2,FALSE),""))))</f>
        <v/>
      </c>
      <c r="EN94" s="301"/>
      <c r="EQ94" s="254"/>
      <c r="ER94" s="254"/>
      <c r="ES94" s="254"/>
      <c r="ET94" s="254"/>
      <c r="EU94" s="254"/>
      <c r="EV94" s="254"/>
      <c r="EW94" s="254"/>
      <c r="EX94" s="254"/>
      <c r="EY94" s="254"/>
      <c r="EZ94" s="254"/>
      <c r="FA94" s="254"/>
      <c r="FB94" s="254"/>
      <c r="FC94" s="254"/>
    </row>
    <row r="95" spans="1:159" s="253" customFormat="1">
      <c r="A95" s="254"/>
      <c r="B95" s="257"/>
      <c r="C95" s="257"/>
      <c r="D95" s="257"/>
      <c r="E95" s="257"/>
      <c r="F95" s="257"/>
      <c r="G95" s="257"/>
      <c r="H95" s="257"/>
      <c r="I95" s="257"/>
      <c r="J95" s="257"/>
      <c r="K95" s="257"/>
      <c r="L95" s="257"/>
      <c r="M95" s="257"/>
      <c r="N95" s="257"/>
      <c r="O95" s="257"/>
      <c r="P95" s="257"/>
      <c r="Q95" s="257"/>
      <c r="R95" s="257"/>
      <c r="S95" s="257"/>
      <c r="T95" s="257"/>
      <c r="U95" s="257"/>
      <c r="V95" s="257"/>
      <c r="W95" s="257"/>
      <c r="X95" s="257"/>
      <c r="Y95" s="257"/>
      <c r="Z95" s="257"/>
      <c r="AA95" s="257"/>
      <c r="AB95" s="257"/>
      <c r="AC95" s="257"/>
      <c r="AD95" s="257"/>
      <c r="AE95" s="257"/>
      <c r="AF95" s="257"/>
      <c r="AG95" s="257"/>
      <c r="AH95" s="257"/>
      <c r="AI95" s="257"/>
      <c r="AJ95" s="257"/>
      <c r="AK95" s="257"/>
      <c r="AL95" s="257"/>
      <c r="AM95" s="257"/>
      <c r="AN95" s="257"/>
      <c r="AO95" s="257"/>
      <c r="AP95" s="257"/>
      <c r="AQ95" s="257"/>
      <c r="AR95" s="257"/>
      <c r="AS95" s="257"/>
      <c r="AT95" s="257"/>
      <c r="AU95" s="257"/>
      <c r="AV95" s="257"/>
      <c r="AW95" s="257"/>
      <c r="AX95" s="257"/>
      <c r="AY95" s="257"/>
      <c r="AZ95" s="257"/>
      <c r="BA95" s="257"/>
      <c r="BB95" s="257"/>
      <c r="BC95" s="257"/>
      <c r="BD95" s="257"/>
      <c r="BE95" s="257"/>
      <c r="BF95" s="257"/>
      <c r="BG95" s="257"/>
      <c r="BH95" s="257"/>
      <c r="BI95" s="257"/>
      <c r="BJ95" s="257"/>
      <c r="BK95" s="257"/>
      <c r="BL95" s="257"/>
      <c r="BM95" s="257"/>
      <c r="BN95" s="257"/>
      <c r="BO95" s="257"/>
      <c r="BP95" s="257"/>
      <c r="BQ95" s="257"/>
      <c r="BR95" s="257"/>
      <c r="BS95" s="257"/>
      <c r="BT95" s="257"/>
      <c r="BU95" s="257"/>
      <c r="BV95" s="257"/>
      <c r="BW95" s="257"/>
      <c r="BX95" s="257"/>
      <c r="BY95" s="257"/>
      <c r="BZ95" s="257"/>
      <c r="CA95" s="257"/>
      <c r="CB95" s="257"/>
      <c r="CC95" s="257"/>
      <c r="CD95" s="257"/>
      <c r="CE95" s="257"/>
      <c r="CF95" s="257"/>
      <c r="CG95" s="257"/>
      <c r="CH95" s="257"/>
      <c r="CI95" s="257"/>
      <c r="CJ95" s="257"/>
      <c r="CK95" s="257"/>
      <c r="CL95" s="257"/>
      <c r="CM95" s="257"/>
      <c r="CN95" s="257"/>
      <c r="CO95" s="257"/>
      <c r="CP95" s="257"/>
      <c r="CQ95" s="257"/>
      <c r="CR95" s="257"/>
      <c r="CS95" s="257"/>
      <c r="CT95" s="257"/>
      <c r="CU95" s="257"/>
      <c r="CV95" s="257"/>
      <c r="CW95" s="257"/>
      <c r="CX95" s="257"/>
      <c r="CY95" s="257"/>
      <c r="CZ95" s="257"/>
      <c r="DA95" s="257"/>
      <c r="DB95" s="257"/>
      <c r="DC95" s="257"/>
      <c r="DD95" s="257"/>
      <c r="DE95" s="257"/>
      <c r="DF95" s="257"/>
      <c r="DG95" s="257"/>
      <c r="DH95" s="257"/>
      <c r="DI95" s="257"/>
      <c r="DJ95" s="257"/>
      <c r="DK95" s="257"/>
      <c r="DL95" s="257"/>
      <c r="DM95" s="257"/>
      <c r="DN95" s="257"/>
      <c r="DO95" s="257"/>
      <c r="DP95" s="257"/>
      <c r="DQ95" s="254"/>
      <c r="DR95" s="254"/>
      <c r="DS95" s="254"/>
      <c r="DU95" s="254"/>
      <c r="DV95" s="254"/>
      <c r="DW95" s="254"/>
      <c r="DX95" s="257"/>
      <c r="DY95" s="254"/>
      <c r="DZ95" s="254"/>
      <c r="EA95" s="254"/>
      <c r="EB95" s="254"/>
      <c r="EC95" s="254"/>
      <c r="ED95" s="254"/>
      <c r="EE95" s="254"/>
      <c r="EF95" s="254"/>
      <c r="EG95" s="254"/>
      <c r="EH95" s="254"/>
      <c r="EI95" s="254"/>
      <c r="EJ95" s="254"/>
      <c r="EK95" s="254"/>
      <c r="EL95" s="254"/>
      <c r="EM95" s="14" t="str">
        <f>IF($J95=$EO$24,9,IF($J95=$EO$25,10,IF($J95=$EO$26,11,IFERROR(HLOOKUP([2]Resumo!$D$3,[2]Resumo!$D$3:$D$49,(ROW(95:95)-7)*3+2,FALSE),""))))</f>
        <v/>
      </c>
      <c r="EN95" s="301"/>
      <c r="EQ95" s="254"/>
      <c r="ER95" s="254"/>
      <c r="ES95" s="254"/>
      <c r="ET95" s="254"/>
      <c r="EU95" s="254"/>
      <c r="EV95" s="254"/>
      <c r="EW95" s="254"/>
      <c r="EX95" s="254"/>
      <c r="EY95" s="254"/>
      <c r="EZ95" s="254"/>
      <c r="FA95" s="254"/>
      <c r="FB95" s="254"/>
      <c r="FC95" s="254"/>
    </row>
    <row r="96" spans="1:159" s="253" customFormat="1">
      <c r="A96" s="254"/>
      <c r="B96" s="257"/>
      <c r="C96" s="257"/>
      <c r="D96" s="257"/>
      <c r="E96" s="257"/>
      <c r="F96" s="257"/>
      <c r="G96" s="257"/>
      <c r="H96" s="257"/>
      <c r="I96" s="257"/>
      <c r="J96" s="257"/>
      <c r="K96" s="257"/>
      <c r="L96" s="257"/>
      <c r="M96" s="257"/>
      <c r="N96" s="257"/>
      <c r="O96" s="257"/>
      <c r="P96" s="257"/>
      <c r="Q96" s="257"/>
      <c r="R96" s="257"/>
      <c r="S96" s="257"/>
      <c r="T96" s="257"/>
      <c r="U96" s="257"/>
      <c r="V96" s="257"/>
      <c r="W96" s="257"/>
      <c r="X96" s="257"/>
      <c r="Y96" s="257"/>
      <c r="Z96" s="257"/>
      <c r="AA96" s="257"/>
      <c r="AB96" s="257"/>
      <c r="AC96" s="257"/>
      <c r="AD96" s="257"/>
      <c r="AE96" s="257"/>
      <c r="AF96" s="257"/>
      <c r="AG96" s="257"/>
      <c r="AH96" s="257"/>
      <c r="AI96" s="257"/>
      <c r="AJ96" s="257"/>
      <c r="AK96" s="257"/>
      <c r="AL96" s="257"/>
      <c r="AM96" s="257"/>
      <c r="AN96" s="257"/>
      <c r="AO96" s="257"/>
      <c r="AP96" s="257"/>
      <c r="AQ96" s="257"/>
      <c r="AR96" s="257"/>
      <c r="AS96" s="257"/>
      <c r="AT96" s="257"/>
      <c r="AU96" s="257"/>
      <c r="AV96" s="257"/>
      <c r="AW96" s="257"/>
      <c r="AX96" s="257"/>
      <c r="AY96" s="257"/>
      <c r="AZ96" s="257"/>
      <c r="BA96" s="257"/>
      <c r="BB96" s="257"/>
      <c r="BC96" s="257"/>
      <c r="BD96" s="257"/>
      <c r="BE96" s="257"/>
      <c r="BF96" s="257"/>
      <c r="BG96" s="257"/>
      <c r="BH96" s="257"/>
      <c r="BI96" s="257"/>
      <c r="BJ96" s="257"/>
      <c r="BK96" s="257"/>
      <c r="BL96" s="257"/>
      <c r="BM96" s="257"/>
      <c r="BN96" s="257"/>
      <c r="BO96" s="257"/>
      <c r="BP96" s="257"/>
      <c r="BQ96" s="257"/>
      <c r="BR96" s="257"/>
      <c r="BS96" s="257"/>
      <c r="BT96" s="257"/>
      <c r="BU96" s="257"/>
      <c r="BV96" s="257"/>
      <c r="BW96" s="257"/>
      <c r="BX96" s="257"/>
      <c r="BY96" s="257"/>
      <c r="BZ96" s="257"/>
      <c r="CA96" s="257"/>
      <c r="CB96" s="257"/>
      <c r="CC96" s="257"/>
      <c r="CD96" s="257"/>
      <c r="CE96" s="257"/>
      <c r="CF96" s="257"/>
      <c r="CG96" s="257"/>
      <c r="CH96" s="257"/>
      <c r="CI96" s="257"/>
      <c r="CJ96" s="257"/>
      <c r="CK96" s="257"/>
      <c r="CL96" s="257"/>
      <c r="CM96" s="257"/>
      <c r="CN96" s="257"/>
      <c r="CO96" s="257"/>
      <c r="CP96" s="257"/>
      <c r="CQ96" s="257"/>
      <c r="CR96" s="257"/>
      <c r="CS96" s="257"/>
      <c r="CT96" s="257"/>
      <c r="CU96" s="257"/>
      <c r="CV96" s="257"/>
      <c r="CW96" s="257"/>
      <c r="CX96" s="257"/>
      <c r="CY96" s="257"/>
      <c r="CZ96" s="257"/>
      <c r="DA96" s="257"/>
      <c r="DB96" s="257"/>
      <c r="DC96" s="257"/>
      <c r="DD96" s="257"/>
      <c r="DE96" s="257"/>
      <c r="DF96" s="257"/>
      <c r="DG96" s="257"/>
      <c r="DH96" s="257"/>
      <c r="DI96" s="257"/>
      <c r="DJ96" s="257"/>
      <c r="DK96" s="257"/>
      <c r="DL96" s="257"/>
      <c r="DM96" s="257"/>
      <c r="DN96" s="257"/>
      <c r="DO96" s="257"/>
      <c r="DP96" s="257"/>
      <c r="DQ96" s="254"/>
      <c r="DR96" s="254"/>
      <c r="DS96" s="254"/>
      <c r="DU96" s="254"/>
      <c r="DV96" s="254"/>
      <c r="DW96" s="254"/>
      <c r="DX96" s="257"/>
      <c r="DY96" s="254"/>
      <c r="DZ96" s="254"/>
      <c r="EA96" s="254"/>
      <c r="EB96" s="254"/>
      <c r="EC96" s="254"/>
      <c r="ED96" s="254"/>
      <c r="EE96" s="254"/>
      <c r="EF96" s="254"/>
      <c r="EG96" s="254"/>
      <c r="EH96" s="254"/>
      <c r="EI96" s="254"/>
      <c r="EJ96" s="254"/>
      <c r="EK96" s="254"/>
      <c r="EL96" s="254"/>
      <c r="EM96" s="14" t="str">
        <f>IF($J96=$EO$24,9,IF($J96=$EO$25,10,IF($J96=$EO$26,11,IFERROR(HLOOKUP([2]Resumo!$D$3,[2]Resumo!$D$3:$D$49,(ROW(96:96)-7)*3+2,FALSE),""))))</f>
        <v/>
      </c>
      <c r="EN96" s="301"/>
      <c r="EQ96" s="254"/>
      <c r="ER96" s="254"/>
      <c r="ES96" s="254"/>
      <c r="ET96" s="254"/>
      <c r="EU96" s="254"/>
      <c r="EV96" s="254"/>
      <c r="EW96" s="254"/>
      <c r="EX96" s="254"/>
      <c r="EY96" s="254"/>
      <c r="EZ96" s="254"/>
      <c r="FA96" s="254"/>
      <c r="FB96" s="254"/>
      <c r="FC96" s="254"/>
    </row>
    <row r="97" spans="1:159" s="253" customFormat="1">
      <c r="A97" s="254"/>
      <c r="B97" s="257"/>
      <c r="C97" s="257"/>
      <c r="D97" s="257"/>
      <c r="E97" s="257"/>
      <c r="F97" s="257"/>
      <c r="G97" s="257"/>
      <c r="H97" s="257"/>
      <c r="I97" s="257"/>
      <c r="J97" s="257"/>
      <c r="K97" s="257"/>
      <c r="L97" s="257"/>
      <c r="M97" s="257"/>
      <c r="N97" s="257"/>
      <c r="O97" s="257"/>
      <c r="P97" s="257"/>
      <c r="Q97" s="257"/>
      <c r="R97" s="257"/>
      <c r="S97" s="257"/>
      <c r="T97" s="257"/>
      <c r="U97" s="257"/>
      <c r="V97" s="257"/>
      <c r="W97" s="257"/>
      <c r="X97" s="257"/>
      <c r="Y97" s="257"/>
      <c r="Z97" s="257"/>
      <c r="AA97" s="257"/>
      <c r="AB97" s="257"/>
      <c r="AC97" s="257"/>
      <c r="AD97" s="257"/>
      <c r="AE97" s="257"/>
      <c r="AF97" s="257"/>
      <c r="AG97" s="257"/>
      <c r="AH97" s="257"/>
      <c r="AI97" s="257"/>
      <c r="AJ97" s="257"/>
      <c r="AK97" s="257"/>
      <c r="AL97" s="257"/>
      <c r="AM97" s="257"/>
      <c r="AN97" s="257"/>
      <c r="AO97" s="257"/>
      <c r="AP97" s="257"/>
      <c r="AQ97" s="257"/>
      <c r="AR97" s="257"/>
      <c r="AS97" s="257"/>
      <c r="AT97" s="257"/>
      <c r="AU97" s="257"/>
      <c r="AV97" s="257"/>
      <c r="AW97" s="257"/>
      <c r="AX97" s="257"/>
      <c r="AY97" s="257"/>
      <c r="AZ97" s="257"/>
      <c r="BA97" s="257"/>
      <c r="BB97" s="257"/>
      <c r="BC97" s="257"/>
      <c r="BD97" s="257"/>
      <c r="BE97" s="257"/>
      <c r="BF97" s="257"/>
      <c r="BG97" s="257"/>
      <c r="BH97" s="257"/>
      <c r="BI97" s="257"/>
      <c r="BJ97" s="257"/>
      <c r="BK97" s="257"/>
      <c r="BL97" s="257"/>
      <c r="BM97" s="257"/>
      <c r="BN97" s="257"/>
      <c r="BO97" s="257"/>
      <c r="BP97" s="257"/>
      <c r="BQ97" s="257"/>
      <c r="BR97" s="257"/>
      <c r="BS97" s="257"/>
      <c r="BT97" s="257"/>
      <c r="BU97" s="257"/>
      <c r="BV97" s="257"/>
      <c r="BW97" s="257"/>
      <c r="BX97" s="257"/>
      <c r="BY97" s="257"/>
      <c r="BZ97" s="257"/>
      <c r="CA97" s="257"/>
      <c r="CB97" s="257"/>
      <c r="CC97" s="257"/>
      <c r="CD97" s="257"/>
      <c r="CE97" s="257"/>
      <c r="CF97" s="257"/>
      <c r="CG97" s="257"/>
      <c r="CH97" s="257"/>
      <c r="CI97" s="257"/>
      <c r="CJ97" s="257"/>
      <c r="CK97" s="257"/>
      <c r="CL97" s="257"/>
      <c r="CM97" s="257"/>
      <c r="CN97" s="257"/>
      <c r="CO97" s="257"/>
      <c r="CP97" s="257"/>
      <c r="CQ97" s="257"/>
      <c r="CR97" s="257"/>
      <c r="CS97" s="257"/>
      <c r="CT97" s="257"/>
      <c r="CU97" s="257"/>
      <c r="CV97" s="257"/>
      <c r="CW97" s="257"/>
      <c r="CX97" s="257"/>
      <c r="CY97" s="257"/>
      <c r="CZ97" s="257"/>
      <c r="DA97" s="257"/>
      <c r="DB97" s="257"/>
      <c r="DC97" s="257"/>
      <c r="DD97" s="257"/>
      <c r="DE97" s="257"/>
      <c r="DF97" s="257"/>
      <c r="DG97" s="257"/>
      <c r="DH97" s="257"/>
      <c r="DI97" s="257"/>
      <c r="DJ97" s="257"/>
      <c r="DK97" s="257"/>
      <c r="DL97" s="257"/>
      <c r="DM97" s="257"/>
      <c r="DN97" s="257"/>
      <c r="DO97" s="257"/>
      <c r="DP97" s="257"/>
      <c r="DQ97" s="254"/>
      <c r="DR97" s="254"/>
      <c r="DS97" s="254"/>
      <c r="DU97" s="254"/>
      <c r="DV97" s="254"/>
      <c r="DW97" s="254"/>
      <c r="DX97" s="257"/>
      <c r="DY97" s="254"/>
      <c r="DZ97" s="254"/>
      <c r="EA97" s="254"/>
      <c r="EB97" s="254"/>
      <c r="EC97" s="254"/>
      <c r="ED97" s="254"/>
      <c r="EE97" s="254"/>
      <c r="EF97" s="254"/>
      <c r="EG97" s="254"/>
      <c r="EH97" s="254"/>
      <c r="EI97" s="254"/>
      <c r="EJ97" s="254"/>
      <c r="EK97" s="254"/>
      <c r="EL97" s="254"/>
      <c r="EM97" s="14" t="str">
        <f>IF($J97=$EO$24,9,IF($J97=$EO$25,10,IF($J97=$EO$26,11,IFERROR(HLOOKUP([2]Resumo!$D$3,[2]Resumo!$D$3:$D$49,(ROW(97:97)-7)*3+2,FALSE),""))))</f>
        <v/>
      </c>
      <c r="EN97" s="301"/>
      <c r="EQ97" s="254"/>
      <c r="ER97" s="254"/>
      <c r="ES97" s="254"/>
      <c r="ET97" s="254"/>
      <c r="EU97" s="254"/>
      <c r="EV97" s="254"/>
      <c r="EW97" s="254"/>
      <c r="EX97" s="254"/>
      <c r="EY97" s="254"/>
      <c r="EZ97" s="254"/>
      <c r="FA97" s="254"/>
      <c r="FB97" s="254"/>
      <c r="FC97" s="254"/>
    </row>
    <row r="98" spans="1:159" s="253" customFormat="1">
      <c r="A98" s="254"/>
      <c r="B98" s="257"/>
      <c r="C98" s="257"/>
      <c r="D98" s="257"/>
      <c r="E98" s="257"/>
      <c r="F98" s="257"/>
      <c r="G98" s="257"/>
      <c r="H98" s="257"/>
      <c r="I98" s="257"/>
      <c r="J98" s="257"/>
      <c r="K98" s="257"/>
      <c r="L98" s="257"/>
      <c r="M98" s="257"/>
      <c r="N98" s="257"/>
      <c r="O98" s="257"/>
      <c r="P98" s="257"/>
      <c r="Q98" s="257"/>
      <c r="R98" s="257"/>
      <c r="S98" s="257"/>
      <c r="T98" s="257"/>
      <c r="U98" s="257"/>
      <c r="V98" s="257"/>
      <c r="W98" s="257"/>
      <c r="X98" s="257"/>
      <c r="Y98" s="257"/>
      <c r="Z98" s="257"/>
      <c r="AA98" s="257"/>
      <c r="AB98" s="257"/>
      <c r="AC98" s="257"/>
      <c r="AD98" s="257"/>
      <c r="AE98" s="257"/>
      <c r="AF98" s="257"/>
      <c r="AG98" s="257"/>
      <c r="AH98" s="257"/>
      <c r="AI98" s="257"/>
      <c r="AJ98" s="257"/>
      <c r="AK98" s="257"/>
      <c r="AL98" s="257"/>
      <c r="AM98" s="257"/>
      <c r="AN98" s="257"/>
      <c r="AO98" s="257"/>
      <c r="AP98" s="257"/>
      <c r="AQ98" s="257"/>
      <c r="AR98" s="257"/>
      <c r="AS98" s="257"/>
      <c r="AT98" s="257"/>
      <c r="AU98" s="257"/>
      <c r="AV98" s="257"/>
      <c r="AW98" s="257"/>
      <c r="AX98" s="257"/>
      <c r="AY98" s="257"/>
      <c r="AZ98" s="257"/>
      <c r="BA98" s="257"/>
      <c r="BB98" s="257"/>
      <c r="BC98" s="257"/>
      <c r="BD98" s="257"/>
      <c r="BE98" s="257"/>
      <c r="BF98" s="257"/>
      <c r="BG98" s="257"/>
      <c r="BH98" s="257"/>
      <c r="BI98" s="257"/>
      <c r="BJ98" s="257"/>
      <c r="BK98" s="257"/>
      <c r="BL98" s="257"/>
      <c r="BM98" s="257"/>
      <c r="BN98" s="257"/>
      <c r="BO98" s="257"/>
      <c r="BP98" s="257"/>
      <c r="BQ98" s="257"/>
      <c r="BR98" s="257"/>
      <c r="BS98" s="257"/>
      <c r="BT98" s="257"/>
      <c r="BU98" s="257"/>
      <c r="BV98" s="257"/>
      <c r="BW98" s="257"/>
      <c r="BX98" s="257"/>
      <c r="BY98" s="257"/>
      <c r="BZ98" s="257"/>
      <c r="CA98" s="257"/>
      <c r="CB98" s="257"/>
      <c r="CC98" s="257"/>
      <c r="CD98" s="257"/>
      <c r="CE98" s="257"/>
      <c r="CF98" s="257"/>
      <c r="CG98" s="257"/>
      <c r="CH98" s="257"/>
      <c r="CI98" s="257"/>
      <c r="CJ98" s="257"/>
      <c r="CK98" s="257"/>
      <c r="CL98" s="257"/>
      <c r="CM98" s="257"/>
      <c r="CN98" s="257"/>
      <c r="CO98" s="257"/>
      <c r="CP98" s="257"/>
      <c r="CQ98" s="257"/>
      <c r="CR98" s="257"/>
      <c r="CS98" s="257"/>
      <c r="CT98" s="257"/>
      <c r="CU98" s="257"/>
      <c r="CV98" s="257"/>
      <c r="CW98" s="257"/>
      <c r="CX98" s="257"/>
      <c r="CY98" s="257"/>
      <c r="CZ98" s="257"/>
      <c r="DA98" s="257"/>
      <c r="DB98" s="257"/>
      <c r="DC98" s="257"/>
      <c r="DD98" s="257"/>
      <c r="DE98" s="257"/>
      <c r="DF98" s="257"/>
      <c r="DG98" s="257"/>
      <c r="DH98" s="257"/>
      <c r="DI98" s="257"/>
      <c r="DJ98" s="257"/>
      <c r="DK98" s="257"/>
      <c r="DL98" s="257"/>
      <c r="DM98" s="257"/>
      <c r="DN98" s="257"/>
      <c r="DO98" s="257"/>
      <c r="DP98" s="257"/>
      <c r="DQ98" s="254"/>
      <c r="DR98" s="254"/>
      <c r="DS98" s="254"/>
      <c r="DU98" s="254"/>
      <c r="DV98" s="254"/>
      <c r="DW98" s="254"/>
      <c r="DX98" s="257"/>
      <c r="DY98" s="254"/>
      <c r="DZ98" s="254"/>
      <c r="EA98" s="254"/>
      <c r="EB98" s="254"/>
      <c r="EC98" s="254"/>
      <c r="ED98" s="254"/>
      <c r="EE98" s="254"/>
      <c r="EF98" s="254"/>
      <c r="EG98" s="254"/>
      <c r="EH98" s="254"/>
      <c r="EI98" s="254"/>
      <c r="EJ98" s="254"/>
      <c r="EK98" s="254"/>
      <c r="EL98" s="254"/>
      <c r="EM98" s="14" t="str">
        <f>IF($J98=$EO$24,9,IF($J98=$EO$25,10,IF($J98=$EO$26,11,IFERROR(HLOOKUP([2]Resumo!$D$3,[2]Resumo!$D$3:$D$49,(ROW(98:98)-7)*3+2,FALSE),""))))</f>
        <v/>
      </c>
      <c r="EN98" s="301"/>
      <c r="EQ98" s="254"/>
      <c r="ER98" s="254"/>
      <c r="ES98" s="254"/>
      <c r="ET98" s="254"/>
      <c r="EU98" s="254"/>
      <c r="EV98" s="254"/>
      <c r="EW98" s="254"/>
      <c r="EX98" s="254"/>
      <c r="EY98" s="254"/>
      <c r="EZ98" s="254"/>
      <c r="FA98" s="254"/>
      <c r="FB98" s="254"/>
      <c r="FC98" s="254"/>
    </row>
    <row r="99" spans="1:159" s="253" customFormat="1">
      <c r="A99" s="254"/>
      <c r="B99" s="257"/>
      <c r="C99" s="257"/>
      <c r="D99" s="257"/>
      <c r="E99" s="257"/>
      <c r="F99" s="257"/>
      <c r="G99" s="257"/>
      <c r="H99" s="257"/>
      <c r="I99" s="257"/>
      <c r="J99" s="257"/>
      <c r="K99" s="257"/>
      <c r="L99" s="257"/>
      <c r="M99" s="257"/>
      <c r="N99" s="257"/>
      <c r="O99" s="257"/>
      <c r="P99" s="257"/>
      <c r="Q99" s="257"/>
      <c r="R99" s="257"/>
      <c r="S99" s="257"/>
      <c r="T99" s="257"/>
      <c r="U99" s="257"/>
      <c r="V99" s="257"/>
      <c r="W99" s="257"/>
      <c r="X99" s="257"/>
      <c r="Y99" s="257"/>
      <c r="Z99" s="257"/>
      <c r="AA99" s="257"/>
      <c r="AB99" s="257"/>
      <c r="AC99" s="257"/>
      <c r="AD99" s="257"/>
      <c r="AE99" s="257"/>
      <c r="AF99" s="257"/>
      <c r="AG99" s="257"/>
      <c r="AH99" s="257"/>
      <c r="AI99" s="257"/>
      <c r="AJ99" s="257"/>
      <c r="AK99" s="257"/>
      <c r="AL99" s="257"/>
      <c r="AM99" s="257"/>
      <c r="AN99" s="257"/>
      <c r="AO99" s="257"/>
      <c r="AP99" s="257"/>
      <c r="AQ99" s="257"/>
      <c r="AR99" s="257"/>
      <c r="AS99" s="257"/>
      <c r="AT99" s="257"/>
      <c r="AU99" s="257"/>
      <c r="AV99" s="257"/>
      <c r="AW99" s="257"/>
      <c r="AX99" s="257"/>
      <c r="AY99" s="257"/>
      <c r="AZ99" s="257"/>
      <c r="BA99" s="257"/>
      <c r="BB99" s="257"/>
      <c r="BC99" s="257"/>
      <c r="BD99" s="257"/>
      <c r="BE99" s="257"/>
      <c r="BF99" s="257"/>
      <c r="BG99" s="257"/>
      <c r="BH99" s="257"/>
      <c r="BI99" s="257"/>
      <c r="BJ99" s="257"/>
      <c r="BK99" s="257"/>
      <c r="BL99" s="257"/>
      <c r="BM99" s="257"/>
      <c r="BN99" s="257"/>
      <c r="BO99" s="257"/>
      <c r="BP99" s="257"/>
      <c r="BQ99" s="257"/>
      <c r="BR99" s="257"/>
      <c r="BS99" s="257"/>
      <c r="BT99" s="257"/>
      <c r="BU99" s="257"/>
      <c r="BV99" s="257"/>
      <c r="BW99" s="257"/>
      <c r="BX99" s="257"/>
      <c r="BY99" s="257"/>
      <c r="BZ99" s="257"/>
      <c r="CA99" s="257"/>
      <c r="CB99" s="257"/>
      <c r="CC99" s="257"/>
      <c r="CD99" s="257"/>
      <c r="CE99" s="257"/>
      <c r="CF99" s="257"/>
      <c r="CG99" s="257"/>
      <c r="CH99" s="257"/>
      <c r="CI99" s="257"/>
      <c r="CJ99" s="257"/>
      <c r="CK99" s="257"/>
      <c r="CL99" s="257"/>
      <c r="CM99" s="257"/>
      <c r="CN99" s="257"/>
      <c r="CO99" s="257"/>
      <c r="CP99" s="257"/>
      <c r="CQ99" s="257"/>
      <c r="CR99" s="257"/>
      <c r="CS99" s="257"/>
      <c r="CT99" s="257"/>
      <c r="CU99" s="257"/>
      <c r="CV99" s="257"/>
      <c r="CW99" s="257"/>
      <c r="CX99" s="257"/>
      <c r="CY99" s="257"/>
      <c r="CZ99" s="257"/>
      <c r="DA99" s="257"/>
      <c r="DB99" s="257"/>
      <c r="DC99" s="257"/>
      <c r="DD99" s="257"/>
      <c r="DE99" s="257"/>
      <c r="DF99" s="257"/>
      <c r="DG99" s="257"/>
      <c r="DH99" s="257"/>
      <c r="DI99" s="257"/>
      <c r="DJ99" s="257"/>
      <c r="DK99" s="257"/>
      <c r="DL99" s="257"/>
      <c r="DM99" s="257"/>
      <c r="DN99" s="257"/>
      <c r="DO99" s="257"/>
      <c r="DP99" s="257"/>
      <c r="DQ99" s="254"/>
      <c r="DR99" s="254"/>
      <c r="DS99" s="254"/>
      <c r="DU99" s="254"/>
      <c r="DV99" s="254"/>
      <c r="DW99" s="254"/>
      <c r="DX99" s="257"/>
      <c r="DY99" s="254"/>
      <c r="DZ99" s="254"/>
      <c r="EA99" s="254"/>
      <c r="EB99" s="254"/>
      <c r="EC99" s="254"/>
      <c r="ED99" s="254"/>
      <c r="EE99" s="254"/>
      <c r="EF99" s="254"/>
      <c r="EG99" s="254"/>
      <c r="EH99" s="254"/>
      <c r="EI99" s="254"/>
      <c r="EJ99" s="254"/>
      <c r="EK99" s="254"/>
      <c r="EL99" s="254"/>
      <c r="EM99" s="14" t="str">
        <f>IF($J99=$EO$24,9,IF($J99=$EO$25,10,IF($J99=$EO$26,11,IFERROR(HLOOKUP([2]Resumo!$D$3,[2]Resumo!$D$3:$D$49,(ROW(99:99)-7)*3+2,FALSE),""))))</f>
        <v/>
      </c>
      <c r="EN99" s="301"/>
      <c r="EQ99" s="254"/>
      <c r="ER99" s="254"/>
      <c r="ES99" s="254"/>
      <c r="ET99" s="254"/>
      <c r="EU99" s="254"/>
      <c r="EV99" s="254"/>
      <c r="EW99" s="254"/>
      <c r="EX99" s="254"/>
      <c r="EY99" s="254"/>
      <c r="EZ99" s="254"/>
      <c r="FA99" s="254"/>
      <c r="FB99" s="254"/>
      <c r="FC99" s="254"/>
    </row>
    <row r="100" spans="1:159" s="253" customFormat="1">
      <c r="A100" s="254"/>
      <c r="B100" s="257"/>
      <c r="C100" s="257"/>
      <c r="D100" s="257"/>
      <c r="E100" s="257"/>
      <c r="F100" s="257"/>
      <c r="G100" s="257"/>
      <c r="H100" s="257"/>
      <c r="I100" s="257"/>
      <c r="J100" s="257"/>
      <c r="K100" s="257"/>
      <c r="L100" s="257"/>
      <c r="M100" s="257"/>
      <c r="N100" s="257"/>
      <c r="O100" s="257"/>
      <c r="P100" s="257"/>
      <c r="Q100" s="257"/>
      <c r="R100" s="257"/>
      <c r="S100" s="257"/>
      <c r="T100" s="257"/>
      <c r="U100" s="257"/>
      <c r="V100" s="257"/>
      <c r="W100" s="257"/>
      <c r="X100" s="257"/>
      <c r="Y100" s="257"/>
      <c r="Z100" s="257"/>
      <c r="AA100" s="257"/>
      <c r="AB100" s="257"/>
      <c r="AC100" s="257"/>
      <c r="AD100" s="257"/>
      <c r="AE100" s="257"/>
      <c r="AF100" s="257"/>
      <c r="AG100" s="257"/>
      <c r="AH100" s="257"/>
      <c r="AI100" s="257"/>
      <c r="AJ100" s="257"/>
      <c r="AK100" s="257"/>
      <c r="AL100" s="257"/>
      <c r="AM100" s="257"/>
      <c r="AN100" s="257"/>
      <c r="AO100" s="257"/>
      <c r="AP100" s="257"/>
      <c r="AQ100" s="257"/>
      <c r="AR100" s="257"/>
      <c r="AS100" s="257"/>
      <c r="AT100" s="257"/>
      <c r="AU100" s="257"/>
      <c r="AV100" s="257"/>
      <c r="AW100" s="257"/>
      <c r="AX100" s="257"/>
      <c r="AY100" s="257"/>
      <c r="AZ100" s="257"/>
      <c r="BA100" s="257"/>
      <c r="BB100" s="257"/>
      <c r="BC100" s="257"/>
      <c r="BD100" s="257"/>
      <c r="BE100" s="257"/>
      <c r="BF100" s="257"/>
      <c r="BG100" s="257"/>
      <c r="BH100" s="257"/>
      <c r="BI100" s="257"/>
      <c r="BJ100" s="257"/>
      <c r="BK100" s="257"/>
      <c r="BL100" s="257"/>
      <c r="BM100" s="257"/>
      <c r="BN100" s="257"/>
      <c r="BO100" s="257"/>
      <c r="BP100" s="257"/>
      <c r="BQ100" s="257"/>
      <c r="BR100" s="257"/>
      <c r="BS100" s="257"/>
      <c r="BT100" s="257"/>
      <c r="BU100" s="257"/>
      <c r="BV100" s="257"/>
      <c r="BW100" s="257"/>
      <c r="BX100" s="257"/>
      <c r="BY100" s="257"/>
      <c r="BZ100" s="257"/>
      <c r="CA100" s="257"/>
      <c r="CB100" s="257"/>
      <c r="CC100" s="257"/>
      <c r="CD100" s="257"/>
      <c r="CE100" s="257"/>
      <c r="CF100" s="257"/>
      <c r="CG100" s="257"/>
      <c r="CH100" s="257"/>
      <c r="CI100" s="257"/>
      <c r="CJ100" s="257"/>
      <c r="CK100" s="257"/>
      <c r="CL100" s="257"/>
      <c r="CM100" s="257"/>
      <c r="CN100" s="257"/>
      <c r="CO100" s="257"/>
      <c r="CP100" s="257"/>
      <c r="CQ100" s="257"/>
      <c r="CR100" s="257"/>
      <c r="CS100" s="257"/>
      <c r="CT100" s="257"/>
      <c r="CU100" s="257"/>
      <c r="CV100" s="257"/>
      <c r="CW100" s="257"/>
      <c r="CX100" s="257"/>
      <c r="CY100" s="257"/>
      <c r="CZ100" s="257"/>
      <c r="DA100" s="257"/>
      <c r="DB100" s="257"/>
      <c r="DC100" s="257"/>
      <c r="DD100" s="257"/>
      <c r="DE100" s="257"/>
      <c r="DF100" s="257"/>
      <c r="DG100" s="257"/>
      <c r="DH100" s="257"/>
      <c r="DI100" s="257"/>
      <c r="DJ100" s="257"/>
      <c r="DK100" s="257"/>
      <c r="DL100" s="257"/>
      <c r="DM100" s="257"/>
      <c r="DN100" s="257"/>
      <c r="DO100" s="257"/>
      <c r="DP100" s="257"/>
      <c r="DQ100" s="254"/>
      <c r="DR100" s="254"/>
      <c r="DS100" s="254"/>
      <c r="DU100" s="254"/>
      <c r="DV100" s="254"/>
      <c r="DW100" s="254"/>
      <c r="DX100" s="257"/>
      <c r="DY100" s="254"/>
      <c r="DZ100" s="254"/>
      <c r="EA100" s="254"/>
      <c r="EB100" s="254"/>
      <c r="EC100" s="254"/>
      <c r="ED100" s="254"/>
      <c r="EE100" s="254"/>
      <c r="EF100" s="254"/>
      <c r="EG100" s="254"/>
      <c r="EH100" s="254"/>
      <c r="EI100" s="254"/>
      <c r="EJ100" s="254"/>
      <c r="EK100" s="254"/>
      <c r="EL100" s="254"/>
      <c r="EM100" s="14" t="str">
        <f>IF($J100=$EO$24,9,IF($J100=$EO$25,10,IF($J100=$EO$26,11,IFERROR(HLOOKUP([2]Resumo!$D$3,[2]Resumo!$D$3:$D$49,(ROW(100:100)-7)*3+2,FALSE),""))))</f>
        <v/>
      </c>
      <c r="EN100" s="301"/>
      <c r="EQ100" s="254"/>
      <c r="ER100" s="254"/>
      <c r="ES100" s="254"/>
      <c r="ET100" s="254"/>
      <c r="EU100" s="254"/>
      <c r="EV100" s="254"/>
      <c r="EW100" s="254"/>
      <c r="EX100" s="254"/>
      <c r="EY100" s="254"/>
      <c r="EZ100" s="254"/>
      <c r="FA100" s="254"/>
      <c r="FB100" s="254"/>
      <c r="FC100" s="254"/>
    </row>
    <row r="101" spans="1:159" s="253" customFormat="1">
      <c r="A101" s="254"/>
      <c r="B101" s="257"/>
      <c r="C101" s="257"/>
      <c r="D101" s="257"/>
      <c r="E101" s="257"/>
      <c r="F101" s="257"/>
      <c r="G101" s="257"/>
      <c r="H101" s="257"/>
      <c r="I101" s="257"/>
      <c r="J101" s="257"/>
      <c r="K101" s="257"/>
      <c r="L101" s="257"/>
      <c r="M101" s="257"/>
      <c r="N101" s="257"/>
      <c r="O101" s="257"/>
      <c r="P101" s="257"/>
      <c r="Q101" s="257"/>
      <c r="R101" s="257"/>
      <c r="S101" s="257"/>
      <c r="T101" s="257"/>
      <c r="U101" s="257"/>
      <c r="V101" s="257"/>
      <c r="W101" s="257"/>
      <c r="X101" s="257"/>
      <c r="Y101" s="257"/>
      <c r="Z101" s="257"/>
      <c r="AA101" s="257"/>
      <c r="AB101" s="257"/>
      <c r="AC101" s="257"/>
      <c r="AD101" s="257"/>
      <c r="AE101" s="257"/>
      <c r="AF101" s="257"/>
      <c r="AG101" s="257"/>
      <c r="AH101" s="257"/>
      <c r="AI101" s="257"/>
      <c r="AJ101" s="257"/>
      <c r="AK101" s="257"/>
      <c r="AL101" s="257"/>
      <c r="AM101" s="257"/>
      <c r="AN101" s="257"/>
      <c r="AO101" s="257"/>
      <c r="AP101" s="257"/>
      <c r="AQ101" s="257"/>
      <c r="AR101" s="257"/>
      <c r="AS101" s="257"/>
      <c r="AT101" s="257"/>
      <c r="AU101" s="257"/>
      <c r="AV101" s="257"/>
      <c r="AW101" s="257"/>
      <c r="AX101" s="257"/>
      <c r="AY101" s="257"/>
      <c r="AZ101" s="257"/>
      <c r="BA101" s="257"/>
      <c r="BB101" s="257"/>
      <c r="BC101" s="257"/>
      <c r="BD101" s="257"/>
      <c r="BE101" s="257"/>
      <c r="BF101" s="257"/>
      <c r="BG101" s="257"/>
      <c r="BH101" s="257"/>
      <c r="BI101" s="257"/>
      <c r="BJ101" s="257"/>
      <c r="BK101" s="257"/>
      <c r="BL101" s="257"/>
      <c r="BM101" s="257"/>
      <c r="BN101" s="257"/>
      <c r="BO101" s="257"/>
      <c r="BP101" s="257"/>
      <c r="BQ101" s="257"/>
      <c r="BR101" s="257"/>
      <c r="BS101" s="257"/>
      <c r="BT101" s="257"/>
      <c r="BU101" s="257"/>
      <c r="BV101" s="257"/>
      <c r="BW101" s="257"/>
      <c r="BX101" s="257"/>
      <c r="BY101" s="257"/>
      <c r="BZ101" s="257"/>
      <c r="CA101" s="257"/>
      <c r="CB101" s="257"/>
      <c r="CC101" s="257"/>
      <c r="CD101" s="257"/>
      <c r="CE101" s="257"/>
      <c r="CF101" s="257"/>
      <c r="CG101" s="257"/>
      <c r="CH101" s="257"/>
      <c r="CI101" s="257"/>
      <c r="CJ101" s="257"/>
      <c r="CK101" s="257"/>
      <c r="CL101" s="257"/>
      <c r="CM101" s="257"/>
      <c r="CN101" s="257"/>
      <c r="CO101" s="257"/>
      <c r="CP101" s="257"/>
      <c r="CQ101" s="257"/>
      <c r="CR101" s="257"/>
      <c r="CS101" s="257"/>
      <c r="CT101" s="257"/>
      <c r="CU101" s="257"/>
      <c r="CV101" s="257"/>
      <c r="CW101" s="257"/>
      <c r="CX101" s="257"/>
      <c r="CY101" s="257"/>
      <c r="CZ101" s="257"/>
      <c r="DA101" s="257"/>
      <c r="DB101" s="257"/>
      <c r="DC101" s="257"/>
      <c r="DD101" s="257"/>
      <c r="DE101" s="257"/>
      <c r="DF101" s="257"/>
      <c r="DG101" s="257"/>
      <c r="DH101" s="257"/>
      <c r="DI101" s="257"/>
      <c r="DJ101" s="257"/>
      <c r="DK101" s="257"/>
      <c r="DL101" s="257"/>
      <c r="DM101" s="257"/>
      <c r="DN101" s="257"/>
      <c r="DO101" s="257"/>
      <c r="DP101" s="257"/>
      <c r="DQ101" s="254"/>
      <c r="DR101" s="254"/>
      <c r="DS101" s="254"/>
      <c r="DU101" s="254"/>
      <c r="DV101" s="254"/>
      <c r="DW101" s="254"/>
      <c r="DX101" s="257"/>
      <c r="DY101" s="254"/>
      <c r="DZ101" s="254"/>
      <c r="EA101" s="254"/>
      <c r="EB101" s="254"/>
      <c r="EC101" s="254"/>
      <c r="ED101" s="254"/>
      <c r="EE101" s="254"/>
      <c r="EF101" s="254"/>
      <c r="EG101" s="254"/>
      <c r="EH101" s="254"/>
      <c r="EI101" s="254"/>
      <c r="EJ101" s="254"/>
      <c r="EK101" s="254"/>
      <c r="EL101" s="254"/>
      <c r="EM101" s="14" t="str">
        <f>IF($J101=$EO$24,9,IF($J101=$EO$25,10,IF($J101=$EO$26,11,IFERROR(HLOOKUP([2]Resumo!$D$3,[2]Resumo!$D$3:$D$49,(ROW(101:101)-7)*3+2,FALSE),""))))</f>
        <v/>
      </c>
      <c r="EN101" s="301"/>
      <c r="EQ101" s="254"/>
      <c r="ER101" s="254"/>
      <c r="ES101" s="254"/>
      <c r="ET101" s="254"/>
      <c r="EU101" s="254"/>
      <c r="EV101" s="254"/>
      <c r="EW101" s="254"/>
      <c r="EX101" s="254"/>
      <c r="EY101" s="254"/>
      <c r="EZ101" s="254"/>
      <c r="FA101" s="254"/>
      <c r="FB101" s="254"/>
      <c r="FC101" s="254"/>
    </row>
    <row r="102" spans="1:159" s="253" customFormat="1">
      <c r="A102" s="254"/>
      <c r="B102" s="257"/>
      <c r="C102" s="257"/>
      <c r="D102" s="257"/>
      <c r="E102" s="257"/>
      <c r="F102" s="257"/>
      <c r="G102" s="257"/>
      <c r="H102" s="257"/>
      <c r="I102" s="257"/>
      <c r="J102" s="257"/>
      <c r="K102" s="257"/>
      <c r="L102" s="257"/>
      <c r="M102" s="257"/>
      <c r="N102" s="257"/>
      <c r="O102" s="257"/>
      <c r="P102" s="257"/>
      <c r="Q102" s="257"/>
      <c r="R102" s="257"/>
      <c r="S102" s="257"/>
      <c r="T102" s="257"/>
      <c r="U102" s="257"/>
      <c r="V102" s="257"/>
      <c r="W102" s="257"/>
      <c r="X102" s="257"/>
      <c r="Y102" s="257"/>
      <c r="Z102" s="257"/>
      <c r="AA102" s="257"/>
      <c r="AB102" s="257"/>
      <c r="AC102" s="257"/>
      <c r="AD102" s="257"/>
      <c r="AE102" s="257"/>
      <c r="AF102" s="257"/>
      <c r="AG102" s="257"/>
      <c r="AH102" s="257"/>
      <c r="AI102" s="257"/>
      <c r="AJ102" s="257"/>
      <c r="AK102" s="257"/>
      <c r="AL102" s="257"/>
      <c r="AM102" s="257"/>
      <c r="AN102" s="257"/>
      <c r="AO102" s="257"/>
      <c r="AP102" s="257"/>
      <c r="AQ102" s="257"/>
      <c r="AR102" s="257"/>
      <c r="AS102" s="257"/>
      <c r="AT102" s="257"/>
      <c r="AU102" s="257"/>
      <c r="AV102" s="257"/>
      <c r="AW102" s="257"/>
      <c r="AX102" s="257"/>
      <c r="AY102" s="257"/>
      <c r="AZ102" s="257"/>
      <c r="BA102" s="257"/>
      <c r="BB102" s="257"/>
      <c r="BC102" s="257"/>
      <c r="BD102" s="257"/>
      <c r="BE102" s="257"/>
      <c r="BF102" s="257"/>
      <c r="BG102" s="257"/>
      <c r="BH102" s="257"/>
      <c r="BI102" s="257"/>
      <c r="BJ102" s="257"/>
      <c r="BK102" s="257"/>
      <c r="BL102" s="257"/>
      <c r="BM102" s="257"/>
      <c r="BN102" s="257"/>
      <c r="BO102" s="257"/>
      <c r="BP102" s="257"/>
      <c r="BQ102" s="257"/>
      <c r="BR102" s="257"/>
      <c r="BS102" s="257"/>
      <c r="BT102" s="257"/>
      <c r="BU102" s="257"/>
      <c r="BV102" s="257"/>
      <c r="BW102" s="257"/>
      <c r="BX102" s="257"/>
      <c r="BY102" s="257"/>
      <c r="BZ102" s="257"/>
      <c r="CA102" s="257"/>
      <c r="CB102" s="257"/>
      <c r="CC102" s="257"/>
      <c r="CD102" s="257"/>
      <c r="CE102" s="257"/>
      <c r="CF102" s="257"/>
      <c r="CG102" s="257"/>
      <c r="CH102" s="257"/>
      <c r="CI102" s="257"/>
      <c r="CJ102" s="257"/>
      <c r="CK102" s="257"/>
      <c r="CL102" s="257"/>
      <c r="CM102" s="257"/>
      <c r="CN102" s="257"/>
      <c r="CO102" s="257"/>
      <c r="CP102" s="257"/>
      <c r="CQ102" s="257"/>
      <c r="CR102" s="257"/>
      <c r="CS102" s="257"/>
      <c r="CT102" s="257"/>
      <c r="CU102" s="257"/>
      <c r="CV102" s="257"/>
      <c r="CW102" s="257"/>
      <c r="CX102" s="257"/>
      <c r="CY102" s="257"/>
      <c r="CZ102" s="257"/>
      <c r="DA102" s="257"/>
      <c r="DB102" s="257"/>
      <c r="DC102" s="257"/>
      <c r="DD102" s="257"/>
      <c r="DE102" s="257"/>
      <c r="DF102" s="257"/>
      <c r="DG102" s="257"/>
      <c r="DH102" s="257"/>
      <c r="DI102" s="257"/>
      <c r="DJ102" s="257"/>
      <c r="DK102" s="257"/>
      <c r="DL102" s="257"/>
      <c r="DM102" s="257"/>
      <c r="DN102" s="257"/>
      <c r="DO102" s="257"/>
      <c r="DP102" s="257"/>
      <c r="DQ102" s="254"/>
      <c r="DR102" s="254"/>
      <c r="DS102" s="254"/>
      <c r="DU102" s="254"/>
      <c r="DV102" s="254"/>
      <c r="DW102" s="254"/>
      <c r="DX102" s="257"/>
      <c r="DY102" s="254"/>
      <c r="DZ102" s="254"/>
      <c r="EA102" s="254"/>
      <c r="EB102" s="254"/>
      <c r="EC102" s="254"/>
      <c r="ED102" s="254"/>
      <c r="EE102" s="254"/>
      <c r="EF102" s="254"/>
      <c r="EG102" s="254"/>
      <c r="EH102" s="254"/>
      <c r="EI102" s="254"/>
      <c r="EJ102" s="254"/>
      <c r="EK102" s="254"/>
      <c r="EL102" s="254"/>
      <c r="EM102" s="14" t="str">
        <f>IF($J102=$EO$24,9,IF($J102=$EO$25,10,IF($J102=$EO$26,11,IFERROR(HLOOKUP([2]Resumo!$D$3,[2]Resumo!$D$3:$D$49,(ROW(102:102)-7)*3+2,FALSE),""))))</f>
        <v/>
      </c>
      <c r="EN102" s="301"/>
      <c r="EQ102" s="254"/>
      <c r="ER102" s="254"/>
      <c r="ES102" s="254"/>
      <c r="ET102" s="254"/>
      <c r="EU102" s="254"/>
      <c r="EV102" s="254"/>
      <c r="EW102" s="254"/>
      <c r="EX102" s="254"/>
      <c r="EY102" s="254"/>
      <c r="EZ102" s="254"/>
      <c r="FA102" s="254"/>
      <c r="FB102" s="254"/>
      <c r="FC102" s="254"/>
    </row>
    <row r="103" spans="1:159" s="253" customFormat="1">
      <c r="A103" s="254"/>
      <c r="B103" s="257"/>
      <c r="C103" s="257"/>
      <c r="D103" s="257"/>
      <c r="E103" s="257"/>
      <c r="F103" s="257"/>
      <c r="G103" s="257"/>
      <c r="H103" s="257"/>
      <c r="I103" s="257"/>
      <c r="J103" s="257"/>
      <c r="K103" s="257"/>
      <c r="L103" s="257"/>
      <c r="M103" s="257"/>
      <c r="N103" s="257"/>
      <c r="O103" s="257"/>
      <c r="P103" s="257"/>
      <c r="Q103" s="257"/>
      <c r="R103" s="257"/>
      <c r="S103" s="257"/>
      <c r="T103" s="257"/>
      <c r="U103" s="257"/>
      <c r="V103" s="257"/>
      <c r="W103" s="257"/>
      <c r="X103" s="257"/>
      <c r="Y103" s="257"/>
      <c r="Z103" s="257"/>
      <c r="AA103" s="257"/>
      <c r="AB103" s="257"/>
      <c r="AC103" s="257"/>
      <c r="AD103" s="257"/>
      <c r="AE103" s="257"/>
      <c r="AF103" s="257"/>
      <c r="AG103" s="257"/>
      <c r="AH103" s="257"/>
      <c r="AI103" s="257"/>
      <c r="AJ103" s="257"/>
      <c r="AK103" s="257"/>
      <c r="AL103" s="257"/>
      <c r="AM103" s="257"/>
      <c r="AN103" s="257"/>
      <c r="AO103" s="257"/>
      <c r="AP103" s="257"/>
      <c r="AQ103" s="257"/>
      <c r="AR103" s="257"/>
      <c r="AS103" s="257"/>
      <c r="AT103" s="257"/>
      <c r="AU103" s="257"/>
      <c r="AV103" s="257"/>
      <c r="AW103" s="257"/>
      <c r="AX103" s="257"/>
      <c r="AY103" s="257"/>
      <c r="AZ103" s="257"/>
      <c r="BA103" s="257"/>
      <c r="BB103" s="257"/>
      <c r="BC103" s="257"/>
      <c r="BD103" s="257"/>
      <c r="BE103" s="257"/>
      <c r="BF103" s="257"/>
      <c r="BG103" s="257"/>
      <c r="BH103" s="257"/>
      <c r="BI103" s="257"/>
      <c r="BJ103" s="257"/>
      <c r="BK103" s="257"/>
      <c r="BL103" s="257"/>
      <c r="BM103" s="257"/>
      <c r="BN103" s="257"/>
      <c r="BO103" s="257"/>
      <c r="BP103" s="257"/>
      <c r="BQ103" s="257"/>
      <c r="BR103" s="257"/>
      <c r="BS103" s="257"/>
      <c r="BT103" s="257"/>
      <c r="BU103" s="257"/>
      <c r="BV103" s="257"/>
      <c r="BW103" s="257"/>
      <c r="BX103" s="257"/>
      <c r="BY103" s="257"/>
      <c r="BZ103" s="257"/>
      <c r="CA103" s="257"/>
      <c r="CB103" s="257"/>
      <c r="CC103" s="257"/>
      <c r="CD103" s="257"/>
      <c r="CE103" s="257"/>
      <c r="CF103" s="257"/>
      <c r="CG103" s="257"/>
      <c r="CH103" s="257"/>
      <c r="CI103" s="257"/>
      <c r="CJ103" s="257"/>
      <c r="CK103" s="257"/>
      <c r="CL103" s="257"/>
      <c r="CM103" s="257"/>
      <c r="CN103" s="257"/>
      <c r="CO103" s="257"/>
      <c r="CP103" s="257"/>
      <c r="CQ103" s="257"/>
      <c r="CR103" s="257"/>
      <c r="CS103" s="257"/>
      <c r="CT103" s="257"/>
      <c r="CU103" s="257"/>
      <c r="CV103" s="257"/>
      <c r="CW103" s="257"/>
      <c r="CX103" s="257"/>
      <c r="CY103" s="257"/>
      <c r="CZ103" s="257"/>
      <c r="DA103" s="257"/>
      <c r="DB103" s="257"/>
      <c r="DC103" s="257"/>
      <c r="DD103" s="257"/>
      <c r="DE103" s="257"/>
      <c r="DF103" s="257"/>
      <c r="DG103" s="257"/>
      <c r="DH103" s="257"/>
      <c r="DI103" s="257"/>
      <c r="DJ103" s="257"/>
      <c r="DK103" s="257"/>
      <c r="DL103" s="257"/>
      <c r="DM103" s="257"/>
      <c r="DN103" s="257"/>
      <c r="DO103" s="257"/>
      <c r="DP103" s="257"/>
      <c r="DQ103" s="254"/>
      <c r="DR103" s="254"/>
      <c r="DS103" s="254"/>
      <c r="DU103" s="254"/>
      <c r="DV103" s="254"/>
      <c r="DW103" s="254"/>
      <c r="DX103" s="257"/>
      <c r="DY103" s="254"/>
      <c r="DZ103" s="254"/>
      <c r="EA103" s="254"/>
      <c r="EB103" s="254"/>
      <c r="EC103" s="254"/>
      <c r="ED103" s="254"/>
      <c r="EE103" s="254"/>
      <c r="EF103" s="254"/>
      <c r="EG103" s="254"/>
      <c r="EH103" s="254"/>
      <c r="EI103" s="254"/>
      <c r="EJ103" s="254"/>
      <c r="EK103" s="254"/>
      <c r="EL103" s="254"/>
      <c r="EM103" s="14" t="str">
        <f>IF($J103=$EO$24,9,IF($J103=$EO$25,10,IF($J103=$EO$26,11,IFERROR(HLOOKUP([2]Resumo!$D$3,[2]Resumo!$D$3:$D$49,(ROW(103:103)-7)*3+2,FALSE),""))))</f>
        <v/>
      </c>
      <c r="EN103" s="301"/>
      <c r="EQ103" s="254"/>
      <c r="ER103" s="254"/>
      <c r="ES103" s="254"/>
      <c r="ET103" s="254"/>
      <c r="EU103" s="254"/>
      <c r="EV103" s="254"/>
      <c r="EW103" s="254"/>
      <c r="EX103" s="254"/>
      <c r="EY103" s="254"/>
      <c r="EZ103" s="254"/>
      <c r="FA103" s="254"/>
      <c r="FB103" s="254"/>
      <c r="FC103" s="254"/>
    </row>
    <row r="104" spans="1:159" s="253" customFormat="1">
      <c r="A104" s="254"/>
      <c r="B104" s="257"/>
      <c r="C104" s="257"/>
      <c r="D104" s="257"/>
      <c r="E104" s="257"/>
      <c r="F104" s="257"/>
      <c r="G104" s="257"/>
      <c r="H104" s="257"/>
      <c r="I104" s="257"/>
      <c r="J104" s="257"/>
      <c r="K104" s="257"/>
      <c r="L104" s="257"/>
      <c r="M104" s="257"/>
      <c r="N104" s="257"/>
      <c r="O104" s="257"/>
      <c r="P104" s="257"/>
      <c r="Q104" s="257"/>
      <c r="R104" s="257"/>
      <c r="S104" s="257"/>
      <c r="T104" s="257"/>
      <c r="U104" s="257"/>
      <c r="V104" s="257"/>
      <c r="W104" s="257"/>
      <c r="X104" s="257"/>
      <c r="Y104" s="257"/>
      <c r="Z104" s="257"/>
      <c r="AA104" s="257"/>
      <c r="AB104" s="257"/>
      <c r="AC104" s="257"/>
      <c r="AD104" s="257"/>
      <c r="AE104" s="257"/>
      <c r="AF104" s="257"/>
      <c r="AG104" s="257"/>
      <c r="AH104" s="257"/>
      <c r="AI104" s="257"/>
      <c r="AJ104" s="257"/>
      <c r="AK104" s="257"/>
      <c r="AL104" s="257"/>
      <c r="AM104" s="257"/>
      <c r="AN104" s="257"/>
      <c r="AO104" s="257"/>
      <c r="AP104" s="257"/>
      <c r="AQ104" s="257"/>
      <c r="AR104" s="257"/>
      <c r="AS104" s="257"/>
      <c r="AT104" s="257"/>
      <c r="AU104" s="257"/>
      <c r="AV104" s="257"/>
      <c r="AW104" s="257"/>
      <c r="AX104" s="257"/>
      <c r="AY104" s="257"/>
      <c r="AZ104" s="257"/>
      <c r="BA104" s="257"/>
      <c r="BB104" s="257"/>
      <c r="BC104" s="257"/>
      <c r="BD104" s="257"/>
      <c r="BE104" s="257"/>
      <c r="BF104" s="257"/>
      <c r="BG104" s="257"/>
      <c r="BH104" s="257"/>
      <c r="BI104" s="257"/>
      <c r="BJ104" s="257"/>
      <c r="BK104" s="257"/>
      <c r="BL104" s="257"/>
      <c r="BM104" s="257"/>
      <c r="BN104" s="257"/>
      <c r="BO104" s="257"/>
      <c r="BP104" s="257"/>
      <c r="BQ104" s="257"/>
      <c r="BR104" s="257"/>
      <c r="BS104" s="257"/>
      <c r="BT104" s="257"/>
      <c r="BU104" s="257"/>
      <c r="BV104" s="257"/>
      <c r="BW104" s="257"/>
      <c r="BX104" s="257"/>
      <c r="BY104" s="257"/>
      <c r="BZ104" s="257"/>
      <c r="CA104" s="257"/>
      <c r="CB104" s="257"/>
      <c r="CC104" s="257"/>
      <c r="CD104" s="257"/>
      <c r="CE104" s="257"/>
      <c r="CF104" s="257"/>
      <c r="CG104" s="257"/>
      <c r="CH104" s="257"/>
      <c r="CI104" s="257"/>
      <c r="CJ104" s="257"/>
      <c r="CK104" s="257"/>
      <c r="CL104" s="257"/>
      <c r="CM104" s="257"/>
      <c r="CN104" s="257"/>
      <c r="CO104" s="257"/>
      <c r="CP104" s="257"/>
      <c r="CQ104" s="257"/>
      <c r="CR104" s="257"/>
      <c r="CS104" s="257"/>
      <c r="CT104" s="257"/>
      <c r="CU104" s="257"/>
      <c r="CV104" s="257"/>
      <c r="CW104" s="257"/>
      <c r="CX104" s="257"/>
      <c r="CY104" s="257"/>
      <c r="CZ104" s="257"/>
      <c r="DA104" s="257"/>
      <c r="DB104" s="257"/>
      <c r="DC104" s="257"/>
      <c r="DD104" s="257"/>
      <c r="DE104" s="257"/>
      <c r="DF104" s="257"/>
      <c r="DG104" s="257"/>
      <c r="DH104" s="257"/>
      <c r="DI104" s="257"/>
      <c r="DJ104" s="257"/>
      <c r="DK104" s="257"/>
      <c r="DL104" s="257"/>
      <c r="DM104" s="257"/>
      <c r="DN104" s="257"/>
      <c r="DO104" s="257"/>
      <c r="DP104" s="257"/>
      <c r="DQ104" s="254"/>
      <c r="DR104" s="254"/>
      <c r="DS104" s="254"/>
      <c r="DU104" s="254"/>
      <c r="DV104" s="254"/>
      <c r="DW104" s="254"/>
      <c r="DX104" s="257"/>
      <c r="DY104" s="254"/>
      <c r="DZ104" s="254"/>
      <c r="EA104" s="254"/>
      <c r="EB104" s="254"/>
      <c r="EC104" s="254"/>
      <c r="ED104" s="254"/>
      <c r="EE104" s="254"/>
      <c r="EF104" s="254"/>
      <c r="EG104" s="254"/>
      <c r="EH104" s="254"/>
      <c r="EI104" s="254"/>
      <c r="EJ104" s="254"/>
      <c r="EK104" s="254"/>
      <c r="EL104" s="254"/>
      <c r="EM104" s="14" t="str">
        <f>IF($J104=$EO$24,9,IF($J104=$EO$25,10,IF($J104=$EO$26,11,IFERROR(HLOOKUP([2]Resumo!$D$3,[2]Resumo!$D$3:$D$49,(ROW(104:104)-7)*3+2,FALSE),""))))</f>
        <v/>
      </c>
      <c r="EN104" s="301"/>
      <c r="EQ104" s="254"/>
      <c r="ER104" s="254"/>
      <c r="ES104" s="254"/>
      <c r="ET104" s="254"/>
      <c r="EU104" s="254"/>
      <c r="EV104" s="254"/>
      <c r="EW104" s="254"/>
      <c r="EX104" s="254"/>
      <c r="EY104" s="254"/>
      <c r="EZ104" s="254"/>
      <c r="FA104" s="254"/>
      <c r="FB104" s="254"/>
      <c r="FC104" s="254"/>
    </row>
    <row r="105" spans="1:159" s="253" customFormat="1">
      <c r="A105" s="254"/>
      <c r="B105" s="257"/>
      <c r="C105" s="257"/>
      <c r="D105" s="257"/>
      <c r="E105" s="257"/>
      <c r="F105" s="257"/>
      <c r="G105" s="257"/>
      <c r="H105" s="257"/>
      <c r="I105" s="257"/>
      <c r="J105" s="257"/>
      <c r="K105" s="257"/>
      <c r="L105" s="257"/>
      <c r="M105" s="257"/>
      <c r="N105" s="257"/>
      <c r="O105" s="257"/>
      <c r="P105" s="257"/>
      <c r="Q105" s="257"/>
      <c r="R105" s="257"/>
      <c r="S105" s="257"/>
      <c r="T105" s="257"/>
      <c r="U105" s="257"/>
      <c r="V105" s="257"/>
      <c r="W105" s="257"/>
      <c r="X105" s="257"/>
      <c r="Y105" s="257"/>
      <c r="Z105" s="257"/>
      <c r="AA105" s="257"/>
      <c r="AB105" s="257"/>
      <c r="AC105" s="257"/>
      <c r="AD105" s="257"/>
      <c r="AE105" s="257"/>
      <c r="AF105" s="257"/>
      <c r="AG105" s="257"/>
      <c r="AH105" s="257"/>
      <c r="AI105" s="257"/>
      <c r="AJ105" s="257"/>
      <c r="AK105" s="257"/>
      <c r="AL105" s="257"/>
      <c r="AM105" s="257"/>
      <c r="AN105" s="257"/>
      <c r="AO105" s="257"/>
      <c r="AP105" s="257"/>
      <c r="AQ105" s="257"/>
      <c r="AR105" s="257"/>
      <c r="AS105" s="257"/>
      <c r="AT105" s="257"/>
      <c r="AU105" s="257"/>
      <c r="AV105" s="257"/>
      <c r="AW105" s="257"/>
      <c r="AX105" s="257"/>
      <c r="AY105" s="257"/>
      <c r="AZ105" s="257"/>
      <c r="BA105" s="257"/>
      <c r="BB105" s="257"/>
      <c r="BC105" s="257"/>
      <c r="BD105" s="257"/>
      <c r="BE105" s="257"/>
      <c r="BF105" s="257"/>
      <c r="BG105" s="257"/>
      <c r="BH105" s="257"/>
      <c r="BI105" s="257"/>
      <c r="BJ105" s="257"/>
      <c r="BK105" s="257"/>
      <c r="BL105" s="257"/>
      <c r="BM105" s="257"/>
      <c r="BN105" s="257"/>
      <c r="BO105" s="257"/>
      <c r="BP105" s="257"/>
      <c r="BQ105" s="257"/>
      <c r="BR105" s="257"/>
      <c r="BS105" s="257"/>
      <c r="BT105" s="257"/>
      <c r="BU105" s="257"/>
      <c r="BV105" s="257"/>
      <c r="BW105" s="257"/>
      <c r="BX105" s="257"/>
      <c r="BY105" s="257"/>
      <c r="BZ105" s="257"/>
      <c r="CA105" s="257"/>
      <c r="CB105" s="257"/>
      <c r="CC105" s="257"/>
      <c r="CD105" s="257"/>
      <c r="CE105" s="257"/>
      <c r="CF105" s="257"/>
      <c r="CG105" s="257"/>
      <c r="CH105" s="257"/>
      <c r="CI105" s="257"/>
      <c r="CJ105" s="257"/>
      <c r="CK105" s="257"/>
      <c r="CL105" s="257"/>
      <c r="CM105" s="257"/>
      <c r="CN105" s="257"/>
      <c r="CO105" s="257"/>
      <c r="CP105" s="257"/>
      <c r="CQ105" s="257"/>
      <c r="CR105" s="257"/>
      <c r="CS105" s="257"/>
      <c r="CT105" s="257"/>
      <c r="CU105" s="257"/>
      <c r="CV105" s="257"/>
      <c r="CW105" s="257"/>
      <c r="CX105" s="257"/>
      <c r="CY105" s="257"/>
      <c r="CZ105" s="257"/>
      <c r="DA105" s="257"/>
      <c r="DB105" s="257"/>
      <c r="DC105" s="257"/>
      <c r="DD105" s="257"/>
      <c r="DE105" s="257"/>
      <c r="DF105" s="257"/>
      <c r="DG105" s="257"/>
      <c r="DH105" s="257"/>
      <c r="DI105" s="257"/>
      <c r="DJ105" s="257"/>
      <c r="DK105" s="257"/>
      <c r="DL105" s="257"/>
      <c r="DM105" s="257"/>
      <c r="DN105" s="257"/>
      <c r="DO105" s="257"/>
      <c r="DP105" s="257"/>
      <c r="DQ105" s="254"/>
      <c r="DR105" s="254"/>
      <c r="DS105" s="254"/>
      <c r="DU105" s="254"/>
      <c r="DV105" s="254"/>
      <c r="DW105" s="254"/>
      <c r="DX105" s="257"/>
      <c r="DY105" s="254"/>
      <c r="DZ105" s="254"/>
      <c r="EA105" s="254"/>
      <c r="EB105" s="254"/>
      <c r="EC105" s="254"/>
      <c r="ED105" s="254"/>
      <c r="EE105" s="254"/>
      <c r="EF105" s="254"/>
      <c r="EG105" s="254"/>
      <c r="EH105" s="254"/>
      <c r="EI105" s="254"/>
      <c r="EJ105" s="254"/>
      <c r="EK105" s="254"/>
      <c r="EL105" s="254"/>
      <c r="EM105" s="14" t="str">
        <f>IF($J105=$EO$24,9,IF($J105=$EO$25,10,IF($J105=$EO$26,11,IFERROR(HLOOKUP([2]Resumo!$D$3,[2]Resumo!$D$3:$D$49,(ROW(105:105)-7)*3+2,FALSE),""))))</f>
        <v/>
      </c>
      <c r="EN105" s="301"/>
      <c r="EQ105" s="254"/>
      <c r="ER105" s="254"/>
      <c r="ES105" s="254"/>
      <c r="ET105" s="254"/>
      <c r="EU105" s="254"/>
      <c r="EV105" s="254"/>
      <c r="EW105" s="254"/>
      <c r="EX105" s="254"/>
      <c r="EY105" s="254"/>
      <c r="EZ105" s="254"/>
      <c r="FA105" s="254"/>
      <c r="FB105" s="254"/>
      <c r="FC105" s="254"/>
    </row>
    <row r="106" spans="1:159" s="253" customFormat="1">
      <c r="A106" s="254"/>
      <c r="B106" s="257"/>
      <c r="C106" s="257"/>
      <c r="D106" s="257"/>
      <c r="E106" s="257"/>
      <c r="F106" s="257"/>
      <c r="G106" s="257"/>
      <c r="H106" s="257"/>
      <c r="I106" s="257"/>
      <c r="J106" s="257"/>
      <c r="K106" s="257"/>
      <c r="L106" s="257"/>
      <c r="M106" s="257"/>
      <c r="N106" s="257"/>
      <c r="O106" s="257"/>
      <c r="P106" s="257"/>
      <c r="Q106" s="257"/>
      <c r="R106" s="257"/>
      <c r="S106" s="257"/>
      <c r="T106" s="257"/>
      <c r="U106" s="257"/>
      <c r="V106" s="257"/>
      <c r="W106" s="257"/>
      <c r="X106" s="257"/>
      <c r="Y106" s="257"/>
      <c r="Z106" s="257"/>
      <c r="AA106" s="257"/>
      <c r="AB106" s="257"/>
      <c r="AC106" s="257"/>
      <c r="AD106" s="257"/>
      <c r="AE106" s="257"/>
      <c r="AF106" s="257"/>
      <c r="AG106" s="257"/>
      <c r="AH106" s="257"/>
      <c r="AI106" s="257"/>
      <c r="AJ106" s="257"/>
      <c r="AK106" s="257"/>
      <c r="AL106" s="257"/>
      <c r="AM106" s="257"/>
      <c r="AN106" s="257"/>
      <c r="AO106" s="257"/>
      <c r="AP106" s="257"/>
      <c r="AQ106" s="257"/>
      <c r="AR106" s="257"/>
      <c r="AS106" s="257"/>
      <c r="AT106" s="257"/>
      <c r="AU106" s="257"/>
      <c r="AV106" s="257"/>
      <c r="AW106" s="257"/>
      <c r="AX106" s="257"/>
      <c r="AY106" s="257"/>
      <c r="AZ106" s="257"/>
      <c r="BA106" s="257"/>
      <c r="BB106" s="257"/>
      <c r="BC106" s="257"/>
      <c r="BD106" s="257"/>
      <c r="BE106" s="257"/>
      <c r="BF106" s="257"/>
      <c r="BG106" s="257"/>
      <c r="BH106" s="257"/>
      <c r="BI106" s="257"/>
      <c r="BJ106" s="257"/>
      <c r="BK106" s="257"/>
      <c r="BL106" s="257"/>
      <c r="BM106" s="257"/>
      <c r="BN106" s="257"/>
      <c r="BO106" s="257"/>
      <c r="BP106" s="257"/>
      <c r="BQ106" s="257"/>
      <c r="BR106" s="257"/>
      <c r="BS106" s="257"/>
      <c r="BT106" s="257"/>
      <c r="BU106" s="257"/>
      <c r="BV106" s="257"/>
      <c r="BW106" s="257"/>
      <c r="BX106" s="257"/>
      <c r="BY106" s="257"/>
      <c r="BZ106" s="257"/>
      <c r="CA106" s="257"/>
      <c r="CB106" s="257"/>
      <c r="CC106" s="257"/>
      <c r="CD106" s="257"/>
      <c r="CE106" s="257"/>
      <c r="CF106" s="257"/>
      <c r="CG106" s="257"/>
      <c r="CH106" s="257"/>
      <c r="CI106" s="257"/>
      <c r="CJ106" s="257"/>
      <c r="CK106" s="257"/>
      <c r="CL106" s="257"/>
      <c r="CM106" s="257"/>
      <c r="CN106" s="257"/>
      <c r="CO106" s="257"/>
      <c r="CP106" s="257"/>
      <c r="CQ106" s="257"/>
      <c r="CR106" s="257"/>
      <c r="CS106" s="257"/>
      <c r="CT106" s="257"/>
      <c r="CU106" s="257"/>
      <c r="CV106" s="257"/>
      <c r="CW106" s="257"/>
      <c r="CX106" s="257"/>
      <c r="CY106" s="257"/>
      <c r="CZ106" s="257"/>
      <c r="DA106" s="257"/>
      <c r="DB106" s="257"/>
      <c r="DC106" s="257"/>
      <c r="DD106" s="257"/>
      <c r="DE106" s="257"/>
      <c r="DF106" s="257"/>
      <c r="DG106" s="257"/>
      <c r="DH106" s="257"/>
      <c r="DI106" s="257"/>
      <c r="DJ106" s="257"/>
      <c r="DK106" s="257"/>
      <c r="DL106" s="257"/>
      <c r="DM106" s="257"/>
      <c r="DN106" s="257"/>
      <c r="DO106" s="257"/>
      <c r="DP106" s="257"/>
      <c r="DQ106" s="254"/>
      <c r="DR106" s="254"/>
      <c r="DS106" s="254"/>
      <c r="DU106" s="254"/>
      <c r="DV106" s="254"/>
      <c r="DW106" s="254"/>
      <c r="DX106" s="257"/>
      <c r="DY106" s="254"/>
      <c r="DZ106" s="254"/>
      <c r="EA106" s="254"/>
      <c r="EB106" s="254"/>
      <c r="EC106" s="254"/>
      <c r="ED106" s="254"/>
      <c r="EE106" s="254"/>
      <c r="EF106" s="254"/>
      <c r="EG106" s="254"/>
      <c r="EH106" s="254"/>
      <c r="EI106" s="254"/>
      <c r="EJ106" s="254"/>
      <c r="EK106" s="254"/>
      <c r="EL106" s="254"/>
      <c r="EM106" s="14" t="str">
        <f>IF($J106=$EO$24,9,IF($J106=$EO$25,10,IF($J106=$EO$26,11,IFERROR(HLOOKUP([2]Resumo!$D$3,[2]Resumo!$D$3:$D$49,(ROW(106:106)-7)*3+2,FALSE),""))))</f>
        <v/>
      </c>
      <c r="EN106" s="301"/>
      <c r="EQ106" s="254"/>
      <c r="ER106" s="254"/>
      <c r="ES106" s="254"/>
      <c r="ET106" s="254"/>
      <c r="EU106" s="254"/>
      <c r="EV106" s="254"/>
      <c r="EW106" s="254"/>
      <c r="EX106" s="254"/>
      <c r="EY106" s="254"/>
      <c r="EZ106" s="254"/>
      <c r="FA106" s="254"/>
      <c r="FB106" s="254"/>
      <c r="FC106" s="254"/>
    </row>
    <row r="107" spans="1:159" s="253" customFormat="1">
      <c r="A107" s="254"/>
      <c r="B107" s="257"/>
      <c r="C107" s="257"/>
      <c r="D107" s="257"/>
      <c r="E107" s="257"/>
      <c r="F107" s="257"/>
      <c r="G107" s="257"/>
      <c r="H107" s="257"/>
      <c r="I107" s="257"/>
      <c r="J107" s="257"/>
      <c r="K107" s="257"/>
      <c r="L107" s="257"/>
      <c r="M107" s="257"/>
      <c r="N107" s="257"/>
      <c r="O107" s="257"/>
      <c r="P107" s="257"/>
      <c r="Q107" s="257"/>
      <c r="R107" s="257"/>
      <c r="S107" s="257"/>
      <c r="T107" s="257"/>
      <c r="U107" s="257"/>
      <c r="V107" s="257"/>
      <c r="W107" s="257"/>
      <c r="X107" s="257"/>
      <c r="Y107" s="257"/>
      <c r="Z107" s="257"/>
      <c r="AA107" s="257"/>
      <c r="AB107" s="257"/>
      <c r="AC107" s="257"/>
      <c r="AD107" s="257"/>
      <c r="AE107" s="257"/>
      <c r="AF107" s="257"/>
      <c r="AG107" s="257"/>
      <c r="AH107" s="257"/>
      <c r="AI107" s="257"/>
      <c r="AJ107" s="257"/>
      <c r="AK107" s="257"/>
      <c r="AL107" s="257"/>
      <c r="AM107" s="257"/>
      <c r="AN107" s="257"/>
      <c r="AO107" s="257"/>
      <c r="AP107" s="257"/>
      <c r="AQ107" s="257"/>
      <c r="AR107" s="257"/>
      <c r="AS107" s="257"/>
      <c r="AT107" s="257"/>
      <c r="AU107" s="257"/>
      <c r="AV107" s="257"/>
      <c r="AW107" s="257"/>
      <c r="AX107" s="257"/>
      <c r="AY107" s="257"/>
      <c r="AZ107" s="257"/>
      <c r="BA107" s="257"/>
      <c r="BB107" s="257"/>
      <c r="BC107" s="257"/>
      <c r="BD107" s="257"/>
      <c r="BE107" s="257"/>
      <c r="BF107" s="257"/>
      <c r="BG107" s="257"/>
      <c r="BH107" s="257"/>
      <c r="BI107" s="257"/>
      <c r="BJ107" s="257"/>
      <c r="BK107" s="257"/>
      <c r="BL107" s="257"/>
      <c r="BM107" s="257"/>
      <c r="BN107" s="257"/>
      <c r="BO107" s="257"/>
      <c r="BP107" s="257"/>
      <c r="BQ107" s="257"/>
      <c r="BR107" s="257"/>
      <c r="BS107" s="257"/>
      <c r="BT107" s="257"/>
      <c r="BU107" s="257"/>
      <c r="BV107" s="257"/>
      <c r="BW107" s="257"/>
      <c r="BX107" s="257"/>
      <c r="BY107" s="257"/>
      <c r="BZ107" s="257"/>
      <c r="CA107" s="257"/>
      <c r="CB107" s="257"/>
      <c r="CC107" s="257"/>
      <c r="CD107" s="257"/>
      <c r="CE107" s="257"/>
      <c r="CF107" s="257"/>
      <c r="CG107" s="257"/>
      <c r="CH107" s="257"/>
      <c r="CI107" s="257"/>
      <c r="CJ107" s="257"/>
      <c r="CK107" s="257"/>
      <c r="CL107" s="257"/>
      <c r="CM107" s="257"/>
      <c r="CN107" s="257"/>
      <c r="CO107" s="257"/>
      <c r="CP107" s="257"/>
      <c r="CQ107" s="257"/>
      <c r="CR107" s="257"/>
      <c r="CS107" s="257"/>
      <c r="CT107" s="257"/>
      <c r="CU107" s="257"/>
      <c r="CV107" s="257"/>
      <c r="CW107" s="257"/>
      <c r="CX107" s="257"/>
      <c r="CY107" s="257"/>
      <c r="CZ107" s="257"/>
      <c r="DA107" s="257"/>
      <c r="DB107" s="257"/>
      <c r="DC107" s="257"/>
      <c r="DD107" s="257"/>
      <c r="DE107" s="257"/>
      <c r="DF107" s="257"/>
      <c r="DG107" s="257"/>
      <c r="DH107" s="257"/>
      <c r="DI107" s="257"/>
      <c r="DJ107" s="257"/>
      <c r="DK107" s="257"/>
      <c r="DL107" s="257"/>
      <c r="DM107" s="257"/>
      <c r="DN107" s="257"/>
      <c r="DO107" s="257"/>
      <c r="DP107" s="257"/>
      <c r="DQ107" s="254"/>
      <c r="DR107" s="254"/>
      <c r="DS107" s="254"/>
      <c r="DU107" s="254"/>
      <c r="DV107" s="254"/>
      <c r="DW107" s="254"/>
      <c r="DX107" s="257"/>
      <c r="DY107" s="254"/>
      <c r="DZ107" s="254"/>
      <c r="EA107" s="254"/>
      <c r="EB107" s="254"/>
      <c r="EC107" s="254"/>
      <c r="ED107" s="254"/>
      <c r="EE107" s="254"/>
      <c r="EF107" s="254"/>
      <c r="EG107" s="254"/>
      <c r="EH107" s="254"/>
      <c r="EI107" s="254"/>
      <c r="EJ107" s="254"/>
      <c r="EK107" s="254"/>
      <c r="EL107" s="254"/>
      <c r="EM107" s="14" t="str">
        <f>IF($J107=$EO$24,9,IF($J107=$EO$25,10,IF($J107=$EO$26,11,IFERROR(HLOOKUP([2]Resumo!$D$3,[2]Resumo!$D$3:$D$49,(ROW(107:107)-7)*3+2,FALSE),""))))</f>
        <v/>
      </c>
      <c r="EN107" s="301"/>
      <c r="EQ107" s="254"/>
      <c r="ER107" s="254"/>
      <c r="ES107" s="254"/>
      <c r="ET107" s="254"/>
      <c r="EU107" s="254"/>
      <c r="EV107" s="254"/>
      <c r="EW107" s="254"/>
      <c r="EX107" s="254"/>
      <c r="EY107" s="254"/>
      <c r="EZ107" s="254"/>
      <c r="FA107" s="254"/>
      <c r="FB107" s="254"/>
      <c r="FC107" s="254"/>
    </row>
    <row r="108" spans="1:159" s="253" customFormat="1">
      <c r="A108" s="254"/>
      <c r="B108" s="257"/>
      <c r="C108" s="257"/>
      <c r="D108" s="257"/>
      <c r="E108" s="257"/>
      <c r="F108" s="257"/>
      <c r="G108" s="257"/>
      <c r="H108" s="257"/>
      <c r="I108" s="257"/>
      <c r="J108" s="257"/>
      <c r="K108" s="257"/>
      <c r="L108" s="257"/>
      <c r="M108" s="257"/>
      <c r="N108" s="257"/>
      <c r="O108" s="257"/>
      <c r="P108" s="257"/>
      <c r="Q108" s="257"/>
      <c r="R108" s="257"/>
      <c r="S108" s="257"/>
      <c r="T108" s="257"/>
      <c r="U108" s="257"/>
      <c r="V108" s="257"/>
      <c r="W108" s="257"/>
      <c r="X108" s="257"/>
      <c r="Y108" s="257"/>
      <c r="Z108" s="257"/>
      <c r="AA108" s="257"/>
      <c r="AB108" s="257"/>
      <c r="AC108" s="257"/>
      <c r="AD108" s="257"/>
      <c r="AE108" s="257"/>
      <c r="AF108" s="257"/>
      <c r="AG108" s="257"/>
      <c r="AH108" s="257"/>
      <c r="AI108" s="257"/>
      <c r="AJ108" s="257"/>
      <c r="AK108" s="257"/>
      <c r="AL108" s="257"/>
      <c r="AM108" s="257"/>
      <c r="AN108" s="257"/>
      <c r="AO108" s="257"/>
      <c r="AP108" s="257"/>
      <c r="AQ108" s="257"/>
      <c r="AR108" s="257"/>
      <c r="AS108" s="257"/>
      <c r="AT108" s="257"/>
      <c r="AU108" s="257"/>
      <c r="AV108" s="257"/>
      <c r="AW108" s="257"/>
      <c r="AX108" s="257"/>
      <c r="AY108" s="257"/>
      <c r="AZ108" s="257"/>
      <c r="BA108" s="257"/>
      <c r="BB108" s="257"/>
      <c r="BC108" s="257"/>
      <c r="BD108" s="257"/>
      <c r="BE108" s="257"/>
      <c r="BF108" s="257"/>
      <c r="BG108" s="257"/>
      <c r="BH108" s="257"/>
      <c r="BI108" s="257"/>
      <c r="BJ108" s="257"/>
      <c r="BK108" s="257"/>
      <c r="BL108" s="257"/>
      <c r="BM108" s="257"/>
      <c r="BN108" s="257"/>
      <c r="BO108" s="257"/>
      <c r="BP108" s="257"/>
      <c r="BQ108" s="257"/>
      <c r="BR108" s="257"/>
      <c r="BS108" s="257"/>
      <c r="BT108" s="257"/>
      <c r="BU108" s="257"/>
      <c r="BV108" s="257"/>
      <c r="BW108" s="257"/>
      <c r="BX108" s="257"/>
      <c r="BY108" s="257"/>
      <c r="BZ108" s="257"/>
      <c r="CA108" s="257"/>
      <c r="CB108" s="257"/>
      <c r="CC108" s="257"/>
      <c r="CD108" s="257"/>
      <c r="CE108" s="257"/>
      <c r="CF108" s="257"/>
      <c r="CG108" s="257"/>
      <c r="CH108" s="257"/>
      <c r="CI108" s="257"/>
      <c r="CJ108" s="257"/>
      <c r="CK108" s="257"/>
      <c r="CL108" s="257"/>
      <c r="CM108" s="257"/>
      <c r="CN108" s="257"/>
      <c r="CO108" s="257"/>
      <c r="CP108" s="257"/>
      <c r="CQ108" s="257"/>
      <c r="CR108" s="257"/>
      <c r="CS108" s="257"/>
      <c r="CT108" s="257"/>
      <c r="CU108" s="257"/>
      <c r="CV108" s="257"/>
      <c r="CW108" s="257"/>
      <c r="CX108" s="257"/>
      <c r="CY108" s="257"/>
      <c r="CZ108" s="257"/>
      <c r="DA108" s="257"/>
      <c r="DB108" s="257"/>
      <c r="DC108" s="257"/>
      <c r="DD108" s="257"/>
      <c r="DE108" s="257"/>
      <c r="DF108" s="257"/>
      <c r="DG108" s="257"/>
      <c r="DH108" s="257"/>
      <c r="DI108" s="257"/>
      <c r="DJ108" s="257"/>
      <c r="DK108" s="257"/>
      <c r="DL108" s="257"/>
      <c r="DM108" s="257"/>
      <c r="DN108" s="257"/>
      <c r="DO108" s="257"/>
      <c r="DP108" s="257"/>
      <c r="DQ108" s="254"/>
      <c r="DR108" s="254"/>
      <c r="DS108" s="254"/>
      <c r="DU108" s="254"/>
      <c r="DV108" s="254"/>
      <c r="DW108" s="254"/>
      <c r="DX108" s="257"/>
      <c r="DY108" s="254"/>
      <c r="DZ108" s="254"/>
      <c r="EA108" s="254"/>
      <c r="EB108" s="254"/>
      <c r="EC108" s="254"/>
      <c r="ED108" s="254"/>
      <c r="EE108" s="254"/>
      <c r="EF108" s="254"/>
      <c r="EG108" s="254"/>
      <c r="EH108" s="254"/>
      <c r="EI108" s="254"/>
      <c r="EJ108" s="254"/>
      <c r="EK108" s="254"/>
      <c r="EL108" s="254"/>
      <c r="EM108" s="14" t="str">
        <f>IF($J108=$EO$24,9,IF($J108=$EO$25,10,IF($J108=$EO$26,11,IFERROR(HLOOKUP([2]Resumo!$D$3,[2]Resumo!$D$3:$D$49,(ROW(108:108)-7)*3+2,FALSE),""))))</f>
        <v/>
      </c>
      <c r="EN108" s="301"/>
      <c r="EQ108" s="254"/>
      <c r="ER108" s="254"/>
      <c r="ES108" s="254"/>
      <c r="ET108" s="254"/>
      <c r="EU108" s="254"/>
      <c r="EV108" s="254"/>
      <c r="EW108" s="254"/>
      <c r="EX108" s="254"/>
      <c r="EY108" s="254"/>
      <c r="EZ108" s="254"/>
      <c r="FA108" s="254"/>
      <c r="FB108" s="254"/>
      <c r="FC108" s="254"/>
    </row>
    <row r="109" spans="1:159" s="253" customFormat="1">
      <c r="A109" s="254"/>
      <c r="B109" s="257"/>
      <c r="C109" s="257"/>
      <c r="D109" s="257"/>
      <c r="E109" s="257"/>
      <c r="F109" s="257"/>
      <c r="G109" s="257"/>
      <c r="H109" s="257"/>
      <c r="I109" s="257"/>
      <c r="J109" s="257"/>
      <c r="K109" s="257"/>
      <c r="L109" s="257"/>
      <c r="M109" s="257"/>
      <c r="N109" s="257"/>
      <c r="O109" s="257"/>
      <c r="P109" s="257"/>
      <c r="Q109" s="257"/>
      <c r="R109" s="257"/>
      <c r="S109" s="257"/>
      <c r="T109" s="257"/>
      <c r="U109" s="257"/>
      <c r="V109" s="257"/>
      <c r="W109" s="257"/>
      <c r="X109" s="257"/>
      <c r="Y109" s="257"/>
      <c r="Z109" s="257"/>
      <c r="AA109" s="257"/>
      <c r="AB109" s="257"/>
      <c r="AC109" s="257"/>
      <c r="AD109" s="257"/>
      <c r="AE109" s="257"/>
      <c r="AF109" s="257"/>
      <c r="AG109" s="257"/>
      <c r="AH109" s="257"/>
      <c r="AI109" s="257"/>
      <c r="AJ109" s="257"/>
      <c r="AK109" s="257"/>
      <c r="AL109" s="257"/>
      <c r="AM109" s="257"/>
      <c r="AN109" s="257"/>
      <c r="AO109" s="257"/>
      <c r="AP109" s="257"/>
      <c r="AQ109" s="257"/>
      <c r="AR109" s="257"/>
      <c r="AS109" s="257"/>
      <c r="AT109" s="257"/>
      <c r="AU109" s="257"/>
      <c r="AV109" s="257"/>
      <c r="AW109" s="257"/>
      <c r="AX109" s="257"/>
      <c r="AY109" s="257"/>
      <c r="AZ109" s="257"/>
      <c r="BA109" s="257"/>
      <c r="BB109" s="257"/>
      <c r="BC109" s="257"/>
      <c r="BD109" s="257"/>
      <c r="BE109" s="257"/>
      <c r="BF109" s="257"/>
      <c r="BG109" s="257"/>
      <c r="BH109" s="257"/>
      <c r="BI109" s="257"/>
      <c r="BJ109" s="257"/>
      <c r="BK109" s="257"/>
      <c r="BL109" s="257"/>
      <c r="BM109" s="257"/>
      <c r="BN109" s="257"/>
      <c r="BO109" s="257"/>
      <c r="BP109" s="257"/>
      <c r="BQ109" s="257"/>
      <c r="BR109" s="257"/>
      <c r="BS109" s="257"/>
      <c r="BT109" s="257"/>
      <c r="BU109" s="257"/>
      <c r="BV109" s="257"/>
      <c r="BW109" s="257"/>
      <c r="BX109" s="257"/>
      <c r="BY109" s="257"/>
      <c r="BZ109" s="257"/>
      <c r="CA109" s="257"/>
      <c r="CB109" s="257"/>
      <c r="CC109" s="257"/>
      <c r="CD109" s="257"/>
      <c r="CE109" s="257"/>
      <c r="CF109" s="257"/>
      <c r="CG109" s="257"/>
      <c r="CH109" s="257"/>
      <c r="CI109" s="257"/>
      <c r="CJ109" s="257"/>
      <c r="CK109" s="257"/>
      <c r="CL109" s="257"/>
      <c r="CM109" s="257"/>
      <c r="CN109" s="257"/>
      <c r="CO109" s="257"/>
      <c r="CP109" s="257"/>
      <c r="CQ109" s="257"/>
      <c r="CR109" s="257"/>
      <c r="CS109" s="257"/>
      <c r="CT109" s="257"/>
      <c r="CU109" s="257"/>
      <c r="CV109" s="257"/>
      <c r="CW109" s="257"/>
      <c r="CX109" s="257"/>
      <c r="CY109" s="257"/>
      <c r="CZ109" s="257"/>
      <c r="DA109" s="257"/>
      <c r="DB109" s="257"/>
      <c r="DC109" s="257"/>
      <c r="DD109" s="257"/>
      <c r="DE109" s="257"/>
      <c r="DF109" s="257"/>
      <c r="DG109" s="257"/>
      <c r="DH109" s="257"/>
      <c r="DI109" s="257"/>
      <c r="DJ109" s="257"/>
      <c r="DK109" s="257"/>
      <c r="DL109" s="257"/>
      <c r="DM109" s="257"/>
      <c r="DN109" s="257"/>
      <c r="DO109" s="257"/>
      <c r="DP109" s="257"/>
      <c r="DQ109" s="254"/>
      <c r="DR109" s="254"/>
      <c r="DS109" s="254"/>
      <c r="DU109" s="254"/>
      <c r="DV109" s="254"/>
      <c r="DW109" s="254"/>
      <c r="DX109" s="257"/>
      <c r="DY109" s="254"/>
      <c r="DZ109" s="254"/>
      <c r="EA109" s="254"/>
      <c r="EB109" s="254"/>
      <c r="EC109" s="254"/>
      <c r="ED109" s="254"/>
      <c r="EE109" s="254"/>
      <c r="EF109" s="254"/>
      <c r="EG109" s="254"/>
      <c r="EH109" s="254"/>
      <c r="EI109" s="254"/>
      <c r="EJ109" s="254"/>
      <c r="EK109" s="254"/>
      <c r="EL109" s="254"/>
      <c r="EM109" s="14" t="str">
        <f>IF($J109=$EO$24,9,IF($J109=$EO$25,10,IF($J109=$EO$26,11,IFERROR(HLOOKUP([2]Resumo!$D$3,[2]Resumo!$D$3:$D$49,(ROW(109:109)-7)*3+2,FALSE),""))))</f>
        <v/>
      </c>
      <c r="EN109" s="301"/>
      <c r="EQ109" s="254"/>
      <c r="ER109" s="254"/>
      <c r="ES109" s="254"/>
      <c r="ET109" s="254"/>
      <c r="EU109" s="254"/>
      <c r="EV109" s="254"/>
      <c r="EW109" s="254"/>
      <c r="EX109" s="254"/>
      <c r="EY109" s="254"/>
      <c r="EZ109" s="254"/>
      <c r="FA109" s="254"/>
      <c r="FB109" s="254"/>
      <c r="FC109" s="254"/>
    </row>
    <row r="110" spans="1:159" s="253" customFormat="1">
      <c r="A110" s="254"/>
      <c r="B110" s="257"/>
      <c r="C110" s="257"/>
      <c r="D110" s="257"/>
      <c r="E110" s="257"/>
      <c r="F110" s="257"/>
      <c r="G110" s="257"/>
      <c r="H110" s="257"/>
      <c r="I110" s="257"/>
      <c r="J110" s="257"/>
      <c r="K110" s="257"/>
      <c r="L110" s="257"/>
      <c r="M110" s="257"/>
      <c r="N110" s="257"/>
      <c r="O110" s="257"/>
      <c r="P110" s="257"/>
      <c r="Q110" s="257"/>
      <c r="R110" s="257"/>
      <c r="S110" s="257"/>
      <c r="T110" s="257"/>
      <c r="U110" s="257"/>
      <c r="V110" s="257"/>
      <c r="W110" s="257"/>
      <c r="X110" s="257"/>
      <c r="Y110" s="257"/>
      <c r="Z110" s="257"/>
      <c r="AA110" s="257"/>
      <c r="AB110" s="257"/>
      <c r="AC110" s="257"/>
      <c r="AD110" s="257"/>
      <c r="AE110" s="257"/>
      <c r="AF110" s="257"/>
      <c r="AG110" s="257"/>
      <c r="AH110" s="257"/>
      <c r="AI110" s="257"/>
      <c r="AJ110" s="257"/>
      <c r="AK110" s="257"/>
      <c r="AL110" s="257"/>
      <c r="AM110" s="257"/>
      <c r="AN110" s="257"/>
      <c r="AO110" s="257"/>
      <c r="AP110" s="257"/>
      <c r="AQ110" s="257"/>
      <c r="AR110" s="257"/>
      <c r="AS110" s="257"/>
      <c r="AT110" s="257"/>
      <c r="AU110" s="257"/>
      <c r="AV110" s="257"/>
      <c r="AW110" s="257"/>
      <c r="AX110" s="257"/>
      <c r="AY110" s="257"/>
      <c r="AZ110" s="257"/>
      <c r="BA110" s="257"/>
      <c r="BB110" s="257"/>
      <c r="BC110" s="257"/>
      <c r="BD110" s="257"/>
      <c r="BE110" s="257"/>
      <c r="BF110" s="257"/>
      <c r="BG110" s="257"/>
      <c r="BH110" s="257"/>
      <c r="BI110" s="257"/>
      <c r="BJ110" s="257"/>
      <c r="BK110" s="257"/>
      <c r="BL110" s="257"/>
      <c r="BM110" s="257"/>
      <c r="BN110" s="257"/>
      <c r="BO110" s="257"/>
      <c r="BP110" s="257"/>
      <c r="BQ110" s="257"/>
      <c r="BR110" s="257"/>
      <c r="BS110" s="257"/>
      <c r="BT110" s="257"/>
      <c r="BU110" s="257"/>
      <c r="BV110" s="257"/>
      <c r="BW110" s="257"/>
      <c r="BX110" s="257"/>
      <c r="BY110" s="257"/>
      <c r="BZ110" s="257"/>
      <c r="CA110" s="257"/>
      <c r="CB110" s="257"/>
      <c r="CC110" s="257"/>
      <c r="CD110" s="257"/>
      <c r="CE110" s="257"/>
      <c r="CF110" s="257"/>
      <c r="CG110" s="257"/>
      <c r="CH110" s="257"/>
      <c r="CI110" s="257"/>
      <c r="CJ110" s="257"/>
      <c r="CK110" s="257"/>
      <c r="CL110" s="257"/>
      <c r="CM110" s="257"/>
      <c r="CN110" s="257"/>
      <c r="CO110" s="257"/>
      <c r="CP110" s="257"/>
      <c r="CQ110" s="257"/>
      <c r="CR110" s="257"/>
      <c r="CS110" s="257"/>
      <c r="CT110" s="257"/>
      <c r="CU110" s="257"/>
      <c r="CV110" s="257"/>
      <c r="CW110" s="257"/>
      <c r="CX110" s="257"/>
      <c r="CY110" s="257"/>
      <c r="CZ110" s="257"/>
      <c r="DA110" s="257"/>
      <c r="DB110" s="257"/>
      <c r="DC110" s="257"/>
      <c r="DD110" s="257"/>
      <c r="DE110" s="257"/>
      <c r="DF110" s="257"/>
      <c r="DG110" s="257"/>
      <c r="DH110" s="257"/>
      <c r="DI110" s="257"/>
      <c r="DJ110" s="257"/>
      <c r="DK110" s="257"/>
      <c r="DL110" s="257"/>
      <c r="DM110" s="257"/>
      <c r="DN110" s="257"/>
      <c r="DO110" s="257"/>
      <c r="DP110" s="257"/>
      <c r="DQ110" s="254"/>
      <c r="DR110" s="254"/>
      <c r="DS110" s="254"/>
      <c r="DU110" s="254"/>
      <c r="DV110" s="254"/>
      <c r="DW110" s="254"/>
      <c r="DX110" s="257"/>
      <c r="DY110" s="254"/>
      <c r="DZ110" s="254"/>
      <c r="EA110" s="254"/>
      <c r="EB110" s="254"/>
      <c r="EC110" s="254"/>
      <c r="ED110" s="254"/>
      <c r="EE110" s="254"/>
      <c r="EF110" s="254"/>
      <c r="EG110" s="254"/>
      <c r="EH110" s="254"/>
      <c r="EI110" s="254"/>
      <c r="EJ110" s="254"/>
      <c r="EK110" s="254"/>
      <c r="EL110" s="254"/>
      <c r="EM110" s="14" t="str">
        <f>IF($J110=$EO$24,9,IF($J110=$EO$25,10,IF($J110=$EO$26,11,IFERROR(HLOOKUP([2]Resumo!$D$3,[2]Resumo!$D$3:$D$49,(ROW(110:110)-7)*3+2,FALSE),""))))</f>
        <v/>
      </c>
      <c r="EN110" s="301"/>
      <c r="EQ110" s="254"/>
      <c r="ER110" s="254"/>
      <c r="ES110" s="254"/>
      <c r="ET110" s="254"/>
      <c r="EU110" s="254"/>
      <c r="EV110" s="254"/>
      <c r="EW110" s="254"/>
      <c r="EX110" s="254"/>
      <c r="EY110" s="254"/>
      <c r="EZ110" s="254"/>
      <c r="FA110" s="254"/>
      <c r="FB110" s="254"/>
      <c r="FC110" s="254"/>
    </row>
    <row r="111" spans="1:159" s="253" customFormat="1">
      <c r="A111" s="254"/>
      <c r="B111" s="257"/>
      <c r="C111" s="257"/>
      <c r="D111" s="257"/>
      <c r="E111" s="257"/>
      <c r="F111" s="257"/>
      <c r="G111" s="257"/>
      <c r="H111" s="257"/>
      <c r="I111" s="257"/>
      <c r="J111" s="257"/>
      <c r="K111" s="257"/>
      <c r="L111" s="257"/>
      <c r="M111" s="257"/>
      <c r="N111" s="257"/>
      <c r="O111" s="257"/>
      <c r="P111" s="257"/>
      <c r="Q111" s="257"/>
      <c r="R111" s="257"/>
      <c r="S111" s="257"/>
      <c r="T111" s="257"/>
      <c r="U111" s="257"/>
      <c r="V111" s="257"/>
      <c r="W111" s="257"/>
      <c r="X111" s="257"/>
      <c r="Y111" s="257"/>
      <c r="Z111" s="257"/>
      <c r="AA111" s="257"/>
      <c r="AB111" s="257"/>
      <c r="AC111" s="257"/>
      <c r="AD111" s="257"/>
      <c r="AE111" s="257"/>
      <c r="AF111" s="257"/>
      <c r="AG111" s="257"/>
      <c r="AH111" s="257"/>
      <c r="AI111" s="257"/>
      <c r="AJ111" s="257"/>
      <c r="AK111" s="257"/>
      <c r="AL111" s="257"/>
      <c r="AM111" s="257"/>
      <c r="AN111" s="257"/>
      <c r="AO111" s="257"/>
      <c r="AP111" s="257"/>
      <c r="AQ111" s="257"/>
      <c r="AR111" s="257"/>
      <c r="AS111" s="257"/>
      <c r="AT111" s="257"/>
      <c r="AU111" s="257"/>
      <c r="AV111" s="257"/>
      <c r="AW111" s="257"/>
      <c r="AX111" s="257"/>
      <c r="AY111" s="257"/>
      <c r="AZ111" s="257"/>
      <c r="BA111" s="257"/>
      <c r="BB111" s="257"/>
      <c r="BC111" s="257"/>
      <c r="BD111" s="257"/>
      <c r="BE111" s="257"/>
      <c r="BF111" s="257"/>
      <c r="BG111" s="257"/>
      <c r="BH111" s="257"/>
      <c r="BI111" s="257"/>
      <c r="BJ111" s="257"/>
      <c r="BK111" s="257"/>
      <c r="BL111" s="257"/>
      <c r="BM111" s="257"/>
      <c r="BN111" s="257"/>
      <c r="BO111" s="257"/>
      <c r="BP111" s="257"/>
      <c r="BQ111" s="257"/>
      <c r="BR111" s="257"/>
      <c r="BS111" s="257"/>
      <c r="BT111" s="257"/>
      <c r="BU111" s="257"/>
      <c r="BV111" s="257"/>
      <c r="BW111" s="257"/>
      <c r="BX111" s="257"/>
      <c r="BY111" s="257"/>
      <c r="BZ111" s="257"/>
      <c r="CA111" s="257"/>
      <c r="CB111" s="257"/>
      <c r="CC111" s="257"/>
      <c r="CD111" s="257"/>
      <c r="CE111" s="257"/>
      <c r="CF111" s="257"/>
      <c r="CG111" s="257"/>
      <c r="CH111" s="257"/>
      <c r="CI111" s="257"/>
      <c r="CJ111" s="257"/>
      <c r="CK111" s="257"/>
      <c r="CL111" s="257"/>
      <c r="CM111" s="257"/>
      <c r="CN111" s="257"/>
      <c r="CO111" s="257"/>
      <c r="CP111" s="257"/>
      <c r="CQ111" s="257"/>
      <c r="CR111" s="257"/>
      <c r="CS111" s="257"/>
      <c r="CT111" s="257"/>
      <c r="CU111" s="257"/>
      <c r="CV111" s="257"/>
      <c r="CW111" s="257"/>
      <c r="CX111" s="257"/>
      <c r="CY111" s="257"/>
      <c r="CZ111" s="257"/>
      <c r="DA111" s="257"/>
      <c r="DB111" s="257"/>
      <c r="DC111" s="257"/>
      <c r="DD111" s="257"/>
      <c r="DE111" s="257"/>
      <c r="DF111" s="257"/>
      <c r="DG111" s="257"/>
      <c r="DH111" s="257"/>
      <c r="DI111" s="257"/>
      <c r="DJ111" s="257"/>
      <c r="DK111" s="257"/>
      <c r="DL111" s="257"/>
      <c r="DM111" s="257"/>
      <c r="DN111" s="257"/>
      <c r="DO111" s="257"/>
      <c r="DP111" s="257"/>
      <c r="DQ111" s="254"/>
      <c r="DR111" s="254"/>
      <c r="DS111" s="254"/>
      <c r="DU111" s="254"/>
      <c r="DV111" s="254"/>
      <c r="DW111" s="254"/>
      <c r="DX111" s="257"/>
      <c r="DY111" s="254"/>
      <c r="DZ111" s="254"/>
      <c r="EA111" s="254"/>
      <c r="EB111" s="254"/>
      <c r="EC111" s="254"/>
      <c r="ED111" s="254"/>
      <c r="EE111" s="254"/>
      <c r="EF111" s="254"/>
      <c r="EG111" s="254"/>
      <c r="EH111" s="254"/>
      <c r="EI111" s="254"/>
      <c r="EJ111" s="254"/>
      <c r="EK111" s="254"/>
      <c r="EL111" s="254"/>
      <c r="EM111" s="14" t="str">
        <f>IF($J111=$EO$24,9,IF($J111=$EO$25,10,IF($J111=$EO$26,11,IFERROR(HLOOKUP([2]Resumo!$D$3,[2]Resumo!$D$3:$D$49,(ROW(111:111)-7)*3+2,FALSE),""))))</f>
        <v/>
      </c>
      <c r="EN111" s="301"/>
      <c r="EQ111" s="254"/>
      <c r="ER111" s="254"/>
      <c r="ES111" s="254"/>
      <c r="ET111" s="254"/>
      <c r="EU111" s="254"/>
      <c r="EV111" s="254"/>
      <c r="EW111" s="254"/>
      <c r="EX111" s="254"/>
      <c r="EY111" s="254"/>
      <c r="EZ111" s="254"/>
      <c r="FA111" s="254"/>
      <c r="FB111" s="254"/>
      <c r="FC111" s="254"/>
    </row>
  </sheetData>
  <dataConsolidate/>
  <mergeCells count="18">
    <mergeCell ref="A5:B5"/>
    <mergeCell ref="A6:I6"/>
    <mergeCell ref="A7:G7"/>
    <mergeCell ref="H7:I7"/>
    <mergeCell ref="J7:K7"/>
    <mergeCell ref="L7:W7"/>
    <mergeCell ref="X7:AR7"/>
    <mergeCell ref="AS7:BE7"/>
    <mergeCell ref="J6:DX6"/>
    <mergeCell ref="DY6:EW6"/>
    <mergeCell ref="BF7:BQ7"/>
    <mergeCell ref="BR7:CU7"/>
    <mergeCell ref="CV7:DH7"/>
    <mergeCell ref="DI7:DR7"/>
    <mergeCell ref="DS7:DX7"/>
    <mergeCell ref="DY7:EA7"/>
    <mergeCell ref="EB7:EF7"/>
    <mergeCell ref="EG7:EW7"/>
  </mergeCells>
  <conditionalFormatting sqref="B11:C26">
    <cfRule type="containsText" dxfId="251" priority="91" operator="containsText" text="PIU">
      <formula>NOT(ISERROR(SEARCH("PIU",B11)))</formula>
    </cfRule>
  </conditionalFormatting>
  <conditionalFormatting sqref="B10:C26">
    <cfRule type="containsText" dxfId="250" priority="90" operator="containsText" text="Projeto">
      <formula>NOT(ISERROR(SEARCH("Projeto",B10)))</formula>
    </cfRule>
  </conditionalFormatting>
  <conditionalFormatting sqref="B11:B29 C11:C24 C26:C29">
    <cfRule type="containsText" dxfId="249" priority="82" operator="containsText" text="PIU">
      <formula>NOT(ISERROR(SEARCH("PIU",B11)))</formula>
    </cfRule>
  </conditionalFormatting>
  <conditionalFormatting sqref="B10:B29 C10:C24 C26:C29">
    <cfRule type="containsText" dxfId="248" priority="81" operator="containsText" text="Projeto">
      <formula>NOT(ISERROR(SEARCH("Projeto",B10)))</formula>
    </cfRule>
  </conditionalFormatting>
  <conditionalFormatting sqref="B18:C18">
    <cfRule type="containsText" dxfId="247" priority="80" operator="containsText" text="PIU">
      <formula>NOT(ISERROR(SEARCH("PIU",B18)))</formula>
    </cfRule>
  </conditionalFormatting>
  <conditionalFormatting sqref="B18:C18">
    <cfRule type="containsText" dxfId="246" priority="79" operator="containsText" text="Projeto">
      <formula>NOT(ISERROR(SEARCH("Projeto",B18)))</formula>
    </cfRule>
  </conditionalFormatting>
  <conditionalFormatting sqref="B11:C11">
    <cfRule type="containsText" dxfId="245" priority="78" operator="containsText" text="PIU">
      <formula>NOT(ISERROR(SEARCH("PIU",B11)))</formula>
    </cfRule>
  </conditionalFormatting>
  <conditionalFormatting sqref="B11:C11">
    <cfRule type="containsText" dxfId="244" priority="77" operator="containsText" text="Projeto">
      <formula>NOT(ISERROR(SEARCH("Projeto",B11)))</formula>
    </cfRule>
  </conditionalFormatting>
  <conditionalFormatting sqref="C25">
    <cfRule type="containsText" dxfId="243" priority="76" operator="containsText" text="PIU">
      <formula>NOT(ISERROR(SEARCH("PIU",C25)))</formula>
    </cfRule>
  </conditionalFormatting>
  <conditionalFormatting sqref="C25">
    <cfRule type="containsText" dxfId="242" priority="75" operator="containsText" text="Projeto">
      <formula>NOT(ISERROR(SEARCH("Projeto",C25)))</formula>
    </cfRule>
  </conditionalFormatting>
  <conditionalFormatting sqref="C26">
    <cfRule type="containsText" dxfId="241" priority="74" operator="containsText" text="PIU">
      <formula>NOT(ISERROR(SEARCH("PIU",C26)))</formula>
    </cfRule>
  </conditionalFormatting>
  <conditionalFormatting sqref="C26">
    <cfRule type="containsText" dxfId="240" priority="73" operator="containsText" text="Projeto">
      <formula>NOT(ISERROR(SEARCH("Projeto",C26)))</formula>
    </cfRule>
  </conditionalFormatting>
  <conditionalFormatting sqref="B11:B29 C11:C24 C26:C29">
    <cfRule type="containsText" dxfId="239" priority="72" operator="containsText" text="PIU">
      <formula>NOT(ISERROR(SEARCH("PIU",B11)))</formula>
    </cfRule>
  </conditionalFormatting>
  <conditionalFormatting sqref="B10:B29 C10:C24 C26:C29">
    <cfRule type="containsText" dxfId="238" priority="71" operator="containsText" text="Projeto">
      <formula>NOT(ISERROR(SEARCH("Projeto",B10)))</formula>
    </cfRule>
  </conditionalFormatting>
  <conditionalFormatting sqref="B18:C18">
    <cfRule type="containsText" dxfId="237" priority="70" operator="containsText" text="PIU">
      <formula>NOT(ISERROR(SEARCH("PIU",B18)))</formula>
    </cfRule>
  </conditionalFormatting>
  <conditionalFormatting sqref="B18:C18">
    <cfRule type="containsText" dxfId="236" priority="69" operator="containsText" text="Projeto">
      <formula>NOT(ISERROR(SEARCH("Projeto",B18)))</formula>
    </cfRule>
  </conditionalFormatting>
  <conditionalFormatting sqref="B11:C11">
    <cfRule type="containsText" dxfId="235" priority="68" operator="containsText" text="PIU">
      <formula>NOT(ISERROR(SEARCH("PIU",B11)))</formula>
    </cfRule>
  </conditionalFormatting>
  <conditionalFormatting sqref="B11:C11">
    <cfRule type="containsText" dxfId="234" priority="67" operator="containsText" text="Projeto">
      <formula>NOT(ISERROR(SEARCH("Projeto",B11)))</formula>
    </cfRule>
  </conditionalFormatting>
  <conditionalFormatting sqref="C25">
    <cfRule type="containsText" dxfId="233" priority="66" operator="containsText" text="PIU">
      <formula>NOT(ISERROR(SEARCH("PIU",C25)))</formula>
    </cfRule>
  </conditionalFormatting>
  <conditionalFormatting sqref="C25">
    <cfRule type="containsText" dxfId="232" priority="65" operator="containsText" text="Projeto">
      <formula>NOT(ISERROR(SEARCH("Projeto",C25)))</formula>
    </cfRule>
  </conditionalFormatting>
  <conditionalFormatting sqref="C26">
    <cfRule type="containsText" dxfId="231" priority="64" operator="containsText" text="PIU">
      <formula>NOT(ISERROR(SEARCH("PIU",C26)))</formula>
    </cfRule>
  </conditionalFormatting>
  <conditionalFormatting sqref="C26">
    <cfRule type="containsText" dxfId="230" priority="63" operator="containsText" text="Projeto">
      <formula>NOT(ISERROR(SEARCH("Projeto",C26)))</formula>
    </cfRule>
  </conditionalFormatting>
  <conditionalFormatting sqref="B17:C18">
    <cfRule type="containsText" dxfId="229" priority="62" operator="containsText" text="PIU">
      <formula>NOT(ISERROR(SEARCH("PIU",B17)))</formula>
    </cfRule>
  </conditionalFormatting>
  <conditionalFormatting sqref="B17:C18">
    <cfRule type="containsText" dxfId="228" priority="61" operator="containsText" text="Projeto">
      <formula>NOT(ISERROR(SEARCH("Projeto",B17)))</formula>
    </cfRule>
  </conditionalFormatting>
  <conditionalFormatting sqref="B17:C18">
    <cfRule type="containsText" dxfId="227" priority="60" operator="containsText" text="PIU">
      <formula>NOT(ISERROR(SEARCH("PIU",B17)))</formula>
    </cfRule>
  </conditionalFormatting>
  <conditionalFormatting sqref="B17:C18">
    <cfRule type="containsText" dxfId="226" priority="59" operator="containsText" text="Projeto">
      <formula>NOT(ISERROR(SEARCH("Projeto",B17)))</formula>
    </cfRule>
  </conditionalFormatting>
  <conditionalFormatting sqref="B18:C18">
    <cfRule type="containsText" dxfId="225" priority="58" operator="containsText" text="PIU">
      <formula>NOT(ISERROR(SEARCH("PIU",B18)))</formula>
    </cfRule>
  </conditionalFormatting>
  <conditionalFormatting sqref="B18:C18">
    <cfRule type="containsText" dxfId="224" priority="57" operator="containsText" text="Projeto">
      <formula>NOT(ISERROR(SEARCH("Projeto",B18)))</formula>
    </cfRule>
  </conditionalFormatting>
  <conditionalFormatting sqref="B24:C26">
    <cfRule type="containsText" dxfId="223" priority="56" operator="containsText" text="PIU">
      <formula>NOT(ISERROR(SEARCH("PIU",B24)))</formula>
    </cfRule>
  </conditionalFormatting>
  <conditionalFormatting sqref="B24:C26">
    <cfRule type="containsText" dxfId="222" priority="55" operator="containsText" text="Projeto">
      <formula>NOT(ISERROR(SEARCH("Projeto",B24)))</formula>
    </cfRule>
  </conditionalFormatting>
  <conditionalFormatting sqref="B24:B26 C24 C26">
    <cfRule type="containsText" dxfId="221" priority="54" operator="containsText" text="PIU">
      <formula>NOT(ISERROR(SEARCH("PIU",B24)))</formula>
    </cfRule>
  </conditionalFormatting>
  <conditionalFormatting sqref="B24:B26 C24 C26">
    <cfRule type="containsText" dxfId="220" priority="53" operator="containsText" text="Projeto">
      <formula>NOT(ISERROR(SEARCH("Projeto",B24)))</formula>
    </cfRule>
  </conditionalFormatting>
  <conditionalFormatting sqref="C25">
    <cfRule type="containsText" dxfId="219" priority="52" operator="containsText" text="PIU">
      <formula>NOT(ISERROR(SEARCH("PIU",C25)))</formula>
    </cfRule>
  </conditionalFormatting>
  <conditionalFormatting sqref="C25">
    <cfRule type="containsText" dxfId="218" priority="51" operator="containsText" text="Projeto">
      <formula>NOT(ISERROR(SEARCH("Projeto",C25)))</formula>
    </cfRule>
  </conditionalFormatting>
  <conditionalFormatting sqref="C26">
    <cfRule type="containsText" dxfId="217" priority="50" operator="containsText" text="PIU">
      <formula>NOT(ISERROR(SEARCH("PIU",C26)))</formula>
    </cfRule>
  </conditionalFormatting>
  <conditionalFormatting sqref="C26">
    <cfRule type="containsText" dxfId="216" priority="49" operator="containsText" text="Projeto">
      <formula>NOT(ISERROR(SEARCH("Projeto",C26)))</formula>
    </cfRule>
  </conditionalFormatting>
  <conditionalFormatting sqref="B11:B29 C11:C24 C26:C29">
    <cfRule type="containsText" dxfId="215" priority="48" operator="containsText" text="PIU">
      <formula>NOT(ISERROR(SEARCH("PIU",B11)))</formula>
    </cfRule>
  </conditionalFormatting>
  <conditionalFormatting sqref="B10:B29 C10:C24 C26:C29">
    <cfRule type="containsText" dxfId="214" priority="47" operator="containsText" text="Projeto">
      <formula>NOT(ISERROR(SEARCH("Projeto",B10)))</formula>
    </cfRule>
  </conditionalFormatting>
  <conditionalFormatting sqref="B18:C18">
    <cfRule type="containsText" dxfId="213" priority="46" operator="containsText" text="PIU">
      <formula>NOT(ISERROR(SEARCH("PIU",B18)))</formula>
    </cfRule>
  </conditionalFormatting>
  <conditionalFormatting sqref="B18:C18">
    <cfRule type="containsText" dxfId="212" priority="45" operator="containsText" text="Projeto">
      <formula>NOT(ISERROR(SEARCH("Projeto",B18)))</formula>
    </cfRule>
  </conditionalFormatting>
  <conditionalFormatting sqref="B11:C11">
    <cfRule type="containsText" dxfId="211" priority="44" operator="containsText" text="PIU">
      <formula>NOT(ISERROR(SEARCH("PIU",B11)))</formula>
    </cfRule>
  </conditionalFormatting>
  <conditionalFormatting sqref="B11:C11">
    <cfRule type="containsText" dxfId="210" priority="43" operator="containsText" text="Projeto">
      <formula>NOT(ISERROR(SEARCH("Projeto",B11)))</formula>
    </cfRule>
  </conditionalFormatting>
  <conditionalFormatting sqref="C25">
    <cfRule type="containsText" dxfId="209" priority="42" operator="containsText" text="PIU">
      <formula>NOT(ISERROR(SEARCH("PIU",C25)))</formula>
    </cfRule>
  </conditionalFormatting>
  <conditionalFormatting sqref="C25">
    <cfRule type="containsText" dxfId="208" priority="41" operator="containsText" text="Projeto">
      <formula>NOT(ISERROR(SEARCH("Projeto",C25)))</formula>
    </cfRule>
  </conditionalFormatting>
  <conditionalFormatting sqref="C26">
    <cfRule type="containsText" dxfId="207" priority="40" operator="containsText" text="PIU">
      <formula>NOT(ISERROR(SEARCH("PIU",C26)))</formula>
    </cfRule>
  </conditionalFormatting>
  <conditionalFormatting sqref="C26">
    <cfRule type="containsText" dxfId="206" priority="39" operator="containsText" text="Projeto">
      <formula>NOT(ISERROR(SEARCH("Projeto",C26)))</formula>
    </cfRule>
  </conditionalFormatting>
  <conditionalFormatting sqref="B17:C18">
    <cfRule type="containsText" dxfId="205" priority="38" operator="containsText" text="PIU">
      <formula>NOT(ISERROR(SEARCH("PIU",B17)))</formula>
    </cfRule>
  </conditionalFormatting>
  <conditionalFormatting sqref="B17:C18">
    <cfRule type="containsText" dxfId="204" priority="37" operator="containsText" text="Projeto">
      <formula>NOT(ISERROR(SEARCH("Projeto",B17)))</formula>
    </cfRule>
  </conditionalFormatting>
  <conditionalFormatting sqref="B17:C18">
    <cfRule type="containsText" dxfId="203" priority="36" operator="containsText" text="PIU">
      <formula>NOT(ISERROR(SEARCH("PIU",B17)))</formula>
    </cfRule>
  </conditionalFormatting>
  <conditionalFormatting sqref="B17:C18">
    <cfRule type="containsText" dxfId="202" priority="35" operator="containsText" text="Projeto">
      <formula>NOT(ISERROR(SEARCH("Projeto",B17)))</formula>
    </cfRule>
  </conditionalFormatting>
  <conditionalFormatting sqref="B18:C18">
    <cfRule type="containsText" dxfId="201" priority="34" operator="containsText" text="PIU">
      <formula>NOT(ISERROR(SEARCH("PIU",B18)))</formula>
    </cfRule>
  </conditionalFormatting>
  <conditionalFormatting sqref="B18:C18">
    <cfRule type="containsText" dxfId="200" priority="33" operator="containsText" text="Projeto">
      <formula>NOT(ISERROR(SEARCH("Projeto",B18)))</formula>
    </cfRule>
  </conditionalFormatting>
  <conditionalFormatting sqref="B24:C26">
    <cfRule type="containsText" dxfId="199" priority="32" operator="containsText" text="PIU">
      <formula>NOT(ISERROR(SEARCH("PIU",B24)))</formula>
    </cfRule>
  </conditionalFormatting>
  <conditionalFormatting sqref="B24:C26">
    <cfRule type="containsText" dxfId="198" priority="31" operator="containsText" text="Projeto">
      <formula>NOT(ISERROR(SEARCH("Projeto",B24)))</formula>
    </cfRule>
  </conditionalFormatting>
  <conditionalFormatting sqref="B24:B26 C24 C26">
    <cfRule type="containsText" dxfId="197" priority="30" operator="containsText" text="PIU">
      <formula>NOT(ISERROR(SEARCH("PIU",B24)))</formula>
    </cfRule>
  </conditionalFormatting>
  <conditionalFormatting sqref="B24:B26 C24 C26">
    <cfRule type="containsText" dxfId="196" priority="29" operator="containsText" text="Projeto">
      <formula>NOT(ISERROR(SEARCH("Projeto",B24)))</formula>
    </cfRule>
  </conditionalFormatting>
  <conditionalFormatting sqref="C25">
    <cfRule type="containsText" dxfId="195" priority="28" operator="containsText" text="PIU">
      <formula>NOT(ISERROR(SEARCH("PIU",C25)))</formula>
    </cfRule>
  </conditionalFormatting>
  <conditionalFormatting sqref="C25">
    <cfRule type="containsText" dxfId="194" priority="27" operator="containsText" text="Projeto">
      <formula>NOT(ISERROR(SEARCH("Projeto",C25)))</formula>
    </cfRule>
  </conditionalFormatting>
  <conditionalFormatting sqref="C26">
    <cfRule type="containsText" dxfId="193" priority="26" operator="containsText" text="PIU">
      <formula>NOT(ISERROR(SEARCH("PIU",C26)))</formula>
    </cfRule>
  </conditionalFormatting>
  <conditionalFormatting sqref="C26">
    <cfRule type="containsText" dxfId="192" priority="25" operator="containsText" text="Projeto">
      <formula>NOT(ISERROR(SEARCH("Projeto",C26)))</formula>
    </cfRule>
  </conditionalFormatting>
  <conditionalFormatting sqref="B11:B29 C11:C24 C26:C29">
    <cfRule type="containsText" dxfId="191" priority="24" operator="containsText" text="PIU">
      <formula>NOT(ISERROR(SEARCH("PIU",B11)))</formula>
    </cfRule>
  </conditionalFormatting>
  <conditionalFormatting sqref="B10:B29 C10:C24 C26:C29">
    <cfRule type="containsText" dxfId="190" priority="23" operator="containsText" text="Projeto">
      <formula>NOT(ISERROR(SEARCH("Projeto",B10)))</formula>
    </cfRule>
  </conditionalFormatting>
  <conditionalFormatting sqref="B18:C18">
    <cfRule type="containsText" dxfId="189" priority="22" operator="containsText" text="PIU">
      <formula>NOT(ISERROR(SEARCH("PIU",B18)))</formula>
    </cfRule>
  </conditionalFormatting>
  <conditionalFormatting sqref="B18:C18">
    <cfRule type="containsText" dxfId="188" priority="21" operator="containsText" text="Projeto">
      <formula>NOT(ISERROR(SEARCH("Projeto",B18)))</formula>
    </cfRule>
  </conditionalFormatting>
  <conditionalFormatting sqref="B11:C11">
    <cfRule type="containsText" dxfId="187" priority="20" operator="containsText" text="PIU">
      <formula>NOT(ISERROR(SEARCH("PIU",B11)))</formula>
    </cfRule>
  </conditionalFormatting>
  <conditionalFormatting sqref="B11:C11">
    <cfRule type="containsText" dxfId="186" priority="19" operator="containsText" text="Projeto">
      <formula>NOT(ISERROR(SEARCH("Projeto",B11)))</formula>
    </cfRule>
  </conditionalFormatting>
  <conditionalFormatting sqref="C25">
    <cfRule type="containsText" dxfId="185" priority="18" operator="containsText" text="PIU">
      <formula>NOT(ISERROR(SEARCH("PIU",C25)))</formula>
    </cfRule>
  </conditionalFormatting>
  <conditionalFormatting sqref="C25">
    <cfRule type="containsText" dxfId="184" priority="17" operator="containsText" text="Projeto">
      <formula>NOT(ISERROR(SEARCH("Projeto",C25)))</formula>
    </cfRule>
  </conditionalFormatting>
  <conditionalFormatting sqref="C26">
    <cfRule type="containsText" dxfId="183" priority="16" operator="containsText" text="PIU">
      <formula>NOT(ISERROR(SEARCH("PIU",C26)))</formula>
    </cfRule>
  </conditionalFormatting>
  <conditionalFormatting sqref="C26">
    <cfRule type="containsText" dxfId="182" priority="15" operator="containsText" text="Projeto">
      <formula>NOT(ISERROR(SEARCH("Projeto",C26)))</formula>
    </cfRule>
  </conditionalFormatting>
  <conditionalFormatting sqref="B17:C18">
    <cfRule type="containsText" dxfId="181" priority="14" operator="containsText" text="PIU">
      <formula>NOT(ISERROR(SEARCH("PIU",B17)))</formula>
    </cfRule>
  </conditionalFormatting>
  <conditionalFormatting sqref="B17:C18">
    <cfRule type="containsText" dxfId="180" priority="13" operator="containsText" text="Projeto">
      <formula>NOT(ISERROR(SEARCH("Projeto",B17)))</formula>
    </cfRule>
  </conditionalFormatting>
  <conditionalFormatting sqref="B17:C18">
    <cfRule type="containsText" dxfId="179" priority="12" operator="containsText" text="PIU">
      <formula>NOT(ISERROR(SEARCH("PIU",B17)))</formula>
    </cfRule>
  </conditionalFormatting>
  <conditionalFormatting sqref="B17:C18">
    <cfRule type="containsText" dxfId="178" priority="11" operator="containsText" text="Projeto">
      <formula>NOT(ISERROR(SEARCH("Projeto",B17)))</formula>
    </cfRule>
  </conditionalFormatting>
  <conditionalFormatting sqref="B18:C18">
    <cfRule type="containsText" dxfId="177" priority="10" operator="containsText" text="PIU">
      <formula>NOT(ISERROR(SEARCH("PIU",B18)))</formula>
    </cfRule>
  </conditionalFormatting>
  <conditionalFormatting sqref="B18:C18">
    <cfRule type="containsText" dxfId="176" priority="9" operator="containsText" text="Projeto">
      <formula>NOT(ISERROR(SEARCH("Projeto",B18)))</formula>
    </cfRule>
  </conditionalFormatting>
  <conditionalFormatting sqref="B24:C26">
    <cfRule type="containsText" dxfId="175" priority="8" operator="containsText" text="PIU">
      <formula>NOT(ISERROR(SEARCH("PIU",B24)))</formula>
    </cfRule>
  </conditionalFormatting>
  <conditionalFormatting sqref="B24:C26">
    <cfRule type="containsText" dxfId="174" priority="7" operator="containsText" text="Projeto">
      <formula>NOT(ISERROR(SEARCH("Projeto",B24)))</formula>
    </cfRule>
  </conditionalFormatting>
  <conditionalFormatting sqref="B24:B26 C24 C26">
    <cfRule type="containsText" dxfId="173" priority="6" operator="containsText" text="PIU">
      <formula>NOT(ISERROR(SEARCH("PIU",B24)))</formula>
    </cfRule>
  </conditionalFormatting>
  <conditionalFormatting sqref="B24:B26 C24 C26">
    <cfRule type="containsText" dxfId="172" priority="5" operator="containsText" text="Projeto">
      <formula>NOT(ISERROR(SEARCH("Projeto",B24)))</formula>
    </cfRule>
  </conditionalFormatting>
  <conditionalFormatting sqref="C25">
    <cfRule type="containsText" dxfId="171" priority="4" operator="containsText" text="PIU">
      <formula>NOT(ISERROR(SEARCH("PIU",C25)))</formula>
    </cfRule>
  </conditionalFormatting>
  <conditionalFormatting sqref="C25">
    <cfRule type="containsText" dxfId="170" priority="3" operator="containsText" text="Projeto">
      <formula>NOT(ISERROR(SEARCH("Projeto",C25)))</formula>
    </cfRule>
  </conditionalFormatting>
  <conditionalFormatting sqref="C26">
    <cfRule type="containsText" dxfId="169" priority="2" operator="containsText" text="PIU">
      <formula>NOT(ISERROR(SEARCH("PIU",C26)))</formula>
    </cfRule>
  </conditionalFormatting>
  <conditionalFormatting sqref="C26">
    <cfRule type="containsText" dxfId="168" priority="1" operator="containsText" text="Projeto">
      <formula>NOT(ISERROR(SEARCH("Projeto",C26)))</formula>
    </cfRule>
  </conditionalFormatting>
  <dataValidations count="5">
    <dataValidation type="custom" allowBlank="1" showInputMessage="1" showErrorMessage="1" sqref="EH11:EH20 EH24:EH29">
      <formula1>SUM(FC11:FC13)</formula1>
    </dataValidation>
    <dataValidation type="custom" allowBlank="1" showInputMessage="1" showErrorMessage="1" sqref="EH21:EH23">
      <formula1>SUM(FC21:FC27)</formula1>
    </dataValidation>
    <dataValidation type="list" allowBlank="1" showInputMessage="1" showErrorMessage="1" sqref="L28:L29 M11 M27:N29">
      <formula1>$EZ$9:$EZ$24</formula1>
    </dataValidation>
    <dataValidation type="list" allowBlank="1" showInputMessage="1" showErrorMessage="1" sqref="K11:K29">
      <formula1>$FA$8:$FA$13</formula1>
    </dataValidation>
    <dataValidation type="list" allowBlank="1" showInputMessage="1" showErrorMessage="1" sqref="J11:J29">
      <formula1>$EZ$9:$EZ$28</formula1>
    </dataValidation>
  </dataValidations>
  <hyperlinks>
    <hyperlink ref="H15" r:id="rId1" display="https://sei.prefeitura.sp.gov.br/sei/controlador.php?acao=procedimento_trabalhar&amp;acao_origem=procedimento_visualizar&amp;id_procedimento=8644111&amp;infra_sistema=100000100&amp;infra_unidade_atual=110004910&amp;infra_hash=5351fb765db5588723efa96428a92f8342186b42438a5e7b8e5840deb1c6d8e6"/>
    <hyperlink ref="L12" r:id="rId2"/>
    <hyperlink ref="T12" r:id="rId3"/>
    <hyperlink ref="AE12" r:id="rId4"/>
    <hyperlink ref="AF12" r:id="rId5" display="..\01_Documentação\02_PIU_Vila_Leopoldina\2_Consulta publica inicial\Audiência Pública\Registro Contribuicoes"/>
    <hyperlink ref="AO12" r:id="rId6"/>
    <hyperlink ref="BK12" r:id="rId7" display="email (comunicação) -  contribuição (oficio)"/>
    <hyperlink ref="BS12" r:id="rId8"/>
    <hyperlink ref="BX12" r:id="rId9"/>
    <hyperlink ref="CB12" r:id="rId10"/>
    <hyperlink ref="CC12" r:id="rId11"/>
    <hyperlink ref="AB12" r:id="rId12"/>
    <hyperlink ref="AB19" r:id="rId13"/>
    <hyperlink ref="AE19" r:id="rId14"/>
    <hyperlink ref="AH19" r:id="rId15"/>
    <hyperlink ref="S19" r:id="rId16"/>
    <hyperlink ref="AH20" r:id="rId17"/>
    <hyperlink ref="AB20" r:id="rId18"/>
    <hyperlink ref="AE20" r:id="rId19"/>
    <hyperlink ref="S12" r:id="rId20" display="SIM 4 (Juridico, DDE, DEUSO, DEURB,AJ SMDU, Gabinete SMDU"/>
    <hyperlink ref="AH12" r:id="rId21" display="Notícia"/>
    <hyperlink ref="AQ12" r:id="rId22"/>
    <hyperlink ref="BC12" r:id="rId23" display="ESCANEAR PA (4 parecer) - despacho, aj,deurb e pareceres anteriores  (DEURB/ DEUSO)"/>
    <hyperlink ref="BH12" r:id="rId24"/>
    <hyperlink ref="L14" r:id="rId25"/>
    <hyperlink ref="T14" r:id="rId26"/>
    <hyperlink ref="AB14" r:id="rId27"/>
    <hyperlink ref="AE14" r:id="rId28"/>
    <hyperlink ref="AF14" r:id="rId29" display="..\01_Documentação\04_PIU_NESP\2_Consulta publica inicial\Audiencia Publica\Contribuicoes"/>
    <hyperlink ref="AH14" r:id="rId30"/>
    <hyperlink ref="AO14" r:id="rId31" display="SIM"/>
    <hyperlink ref="CQ14" r:id="rId32"/>
    <hyperlink ref="CR14" r:id="rId33"/>
    <hyperlink ref="CN14" r:id="rId34" display="DOM 06/12/2016 fl. 102"/>
    <hyperlink ref="T15" r:id="rId35"/>
    <hyperlink ref="AH15" r:id="rId36"/>
    <hyperlink ref="AO15" r:id="rId37"/>
    <hyperlink ref="DN15" r:id="rId38"/>
    <hyperlink ref="CH15" r:id="rId39"/>
    <hyperlink ref="CG15" r:id="rId40"/>
    <hyperlink ref="L18" r:id="rId41"/>
    <hyperlink ref="T18" r:id="rId42"/>
    <hyperlink ref="AO18" r:id="rId43"/>
    <hyperlink ref="S18" r:id="rId44"/>
    <hyperlink ref="CZ18" r:id="rId45"/>
    <hyperlink ref="DN18" r:id="rId46"/>
    <hyperlink ref="CK18" r:id="rId47" display="Não publicado"/>
    <hyperlink ref="BC18" r:id="rId48"/>
    <hyperlink ref="CG18" r:id="rId49"/>
    <hyperlink ref="T11" r:id="rId50"/>
    <hyperlink ref="AH11" r:id="rId51"/>
    <hyperlink ref="AO11" r:id="rId52"/>
    <hyperlink ref="CQ15" r:id="rId53"/>
    <hyperlink ref="CR15" r:id="rId54"/>
    <hyperlink ref="T17" r:id="rId55"/>
    <hyperlink ref="T19" r:id="rId56"/>
    <hyperlink ref="T20" r:id="rId57"/>
    <hyperlink ref="T24" r:id="rId58"/>
    <hyperlink ref="AH24" r:id="rId59"/>
    <hyperlink ref="AO24" r:id="rId60"/>
    <hyperlink ref="CB24" r:id="rId61"/>
    <hyperlink ref="CC24" r:id="rId62"/>
    <hyperlink ref="T25" r:id="rId63"/>
    <hyperlink ref="AH25" r:id="rId64"/>
    <hyperlink ref="AO25" r:id="rId65"/>
    <hyperlink ref="CB25" r:id="rId66"/>
    <hyperlink ref="CC25" r:id="rId67"/>
    <hyperlink ref="T26" r:id="rId68"/>
    <hyperlink ref="AH26" r:id="rId69"/>
    <hyperlink ref="AO26" r:id="rId70"/>
    <hyperlink ref="CB26" r:id="rId71"/>
    <hyperlink ref="CC26" r:id="rId72"/>
    <hyperlink ref="AQ24" r:id="rId73"/>
    <hyperlink ref="AQ25" r:id="rId74"/>
    <hyperlink ref="AQ26" r:id="rId75"/>
    <hyperlink ref="AQ18" r:id="rId76"/>
    <hyperlink ref="CR12" r:id="rId77" display="Ata"/>
    <hyperlink ref="CQ12" r:id="rId78"/>
    <hyperlink ref="BU12" r:id="rId79"/>
    <hyperlink ref="CT12" r:id="rId80"/>
    <hyperlink ref="CH18" r:id="rId81"/>
    <hyperlink ref="AH17" r:id="rId82"/>
    <hyperlink ref="C18" r:id="rId83"/>
    <hyperlink ref="C17" r:id="rId84"/>
    <hyperlink ref="C24" r:id="rId85"/>
    <hyperlink ref="C25" r:id="rId86"/>
    <hyperlink ref="C26" r:id="rId87"/>
    <hyperlink ref="DQ18" r:id="rId88"/>
    <hyperlink ref="DQ14" r:id="rId89"/>
    <hyperlink ref="DG18" r:id="rId90"/>
    <hyperlink ref="L19" r:id="rId91"/>
  </hyperlinks>
  <pageMargins left="0.51181102362204722" right="0.51181102362204722" top="0.78740157480314965" bottom="0.78740157480314965" header="0.31496062992125984" footer="0.31496062992125984"/>
  <pageSetup paperSize="9" scale="10" orientation="landscape" horizontalDpi="4294967295" verticalDpi="4294967295" r:id="rId92"/>
  <headerFooter>
    <oddHeader>&amp;L&amp;D</oddHeader>
    <oddFooter>&amp;L&amp;Z&amp;F</oddFooter>
  </headerFooter>
  <drawing r:id="rId93"/>
  <legacyDrawing r:id="rId94"/>
</worksheet>
</file>

<file path=xl/worksheets/sheet3.xml><?xml version="1.0" encoding="utf-8"?>
<worksheet xmlns="http://schemas.openxmlformats.org/spreadsheetml/2006/main" xmlns:r="http://schemas.openxmlformats.org/officeDocument/2006/relationships">
  <sheetPr codeName="Plan2"/>
  <dimension ref="A1:N158"/>
  <sheetViews>
    <sheetView zoomScale="70" zoomScaleNormal="70" workbookViewId="0">
      <selection activeCell="A101" sqref="A101:B101"/>
    </sheetView>
  </sheetViews>
  <sheetFormatPr defaultRowHeight="15"/>
  <cols>
    <col min="1" max="1" width="5.140625" style="199" bestFit="1" customWidth="1"/>
    <col min="2" max="2" width="52.42578125" style="199" bestFit="1" customWidth="1"/>
    <col min="3" max="3" width="7.5703125" style="199" bestFit="1" customWidth="1"/>
    <col min="4" max="4" width="7.42578125" style="199" bestFit="1" customWidth="1"/>
    <col min="5" max="5" width="7.42578125" style="199" customWidth="1"/>
    <col min="6" max="6" width="9.5703125" style="200" bestFit="1" customWidth="1"/>
    <col min="7" max="7" width="27.85546875" style="199" bestFit="1" customWidth="1"/>
    <col min="8" max="8" width="77.42578125" style="353" bestFit="1" customWidth="1"/>
    <col min="9" max="9" width="33.42578125" bestFit="1" customWidth="1"/>
    <col min="10" max="10" width="27.7109375" bestFit="1" customWidth="1"/>
    <col min="11" max="11" width="33.85546875" bestFit="1" customWidth="1"/>
    <col min="12" max="12" width="12.7109375" bestFit="1" customWidth="1"/>
    <col min="13" max="13" width="27.85546875" customWidth="1"/>
    <col min="14" max="14" width="13.140625" bestFit="1" customWidth="1"/>
    <col min="15" max="15" width="8.5703125" bestFit="1" customWidth="1"/>
    <col min="16" max="16" width="8.7109375" bestFit="1" customWidth="1"/>
    <col min="17" max="17" width="10.7109375" bestFit="1" customWidth="1"/>
    <col min="18" max="18" width="11.7109375" bestFit="1" customWidth="1"/>
    <col min="19" max="19" width="8.42578125" bestFit="1" customWidth="1"/>
    <col min="20" max="20" width="8.28515625" bestFit="1" customWidth="1"/>
    <col min="21" max="21" width="11.7109375" bestFit="1" customWidth="1"/>
    <col min="22" max="22" width="11.140625" bestFit="1" customWidth="1"/>
    <col min="23" max="23" width="7.7109375" bestFit="1" customWidth="1"/>
    <col min="24" max="24" width="15.42578125" bestFit="1" customWidth="1"/>
    <col min="25" max="25" width="16.5703125" bestFit="1" customWidth="1"/>
    <col min="26" max="26" width="8.28515625" bestFit="1" customWidth="1"/>
    <col min="27" max="27" width="10.42578125" bestFit="1" customWidth="1"/>
    <col min="28" max="29" width="10.7109375" bestFit="1" customWidth="1"/>
    <col min="30" max="30" width="9.7109375" bestFit="1" customWidth="1"/>
    <col min="31" max="31" width="9" bestFit="1" customWidth="1"/>
    <col min="32" max="32" width="10.140625" bestFit="1" customWidth="1"/>
    <col min="33" max="33" width="10.5703125" bestFit="1" customWidth="1"/>
    <col min="34" max="34" width="11" bestFit="1" customWidth="1"/>
    <col min="35" max="35" width="11.28515625" bestFit="1" customWidth="1"/>
    <col min="36" max="36" width="12.42578125" bestFit="1" customWidth="1"/>
    <col min="37" max="37" width="11" bestFit="1" customWidth="1"/>
    <col min="38" max="38" width="8.42578125" bestFit="1" customWidth="1"/>
    <col min="39" max="39" width="8.5703125" bestFit="1" customWidth="1"/>
    <col min="40" max="41" width="8.42578125" bestFit="1" customWidth="1"/>
    <col min="42" max="42" width="13.140625" bestFit="1" customWidth="1"/>
    <col min="43" max="44" width="11" bestFit="1" customWidth="1"/>
    <col min="45" max="45" width="14.85546875" bestFit="1" customWidth="1"/>
    <col min="46" max="46" width="13.85546875" bestFit="1" customWidth="1"/>
    <col min="47" max="47" width="10.42578125" bestFit="1" customWidth="1"/>
    <col min="48" max="48" width="7.7109375" bestFit="1" customWidth="1"/>
    <col min="49" max="49" width="8.85546875" bestFit="1" customWidth="1"/>
    <col min="50" max="50" width="8.42578125" bestFit="1" customWidth="1"/>
    <col min="51" max="51" width="16.42578125" bestFit="1" customWidth="1"/>
    <col min="52" max="52" width="6.28515625" bestFit="1" customWidth="1"/>
    <col min="53" max="53" width="11.42578125" bestFit="1" customWidth="1"/>
    <col min="54" max="54" width="9.85546875" bestFit="1" customWidth="1"/>
    <col min="55" max="55" width="10.42578125" bestFit="1" customWidth="1"/>
    <col min="56" max="56" width="8" bestFit="1" customWidth="1"/>
    <col min="57" max="57" width="10.85546875" bestFit="1" customWidth="1"/>
    <col min="58" max="58" width="11.5703125" bestFit="1" customWidth="1"/>
    <col min="59" max="59" width="9" bestFit="1" customWidth="1"/>
    <col min="60" max="60" width="16.5703125" bestFit="1" customWidth="1"/>
    <col min="61" max="61" width="13.85546875" bestFit="1" customWidth="1"/>
    <col min="62" max="62" width="10.140625" bestFit="1" customWidth="1"/>
    <col min="63" max="63" width="10.5703125" bestFit="1" customWidth="1"/>
    <col min="64" max="64" width="8.85546875" bestFit="1" customWidth="1"/>
    <col min="65" max="65" width="10.7109375" bestFit="1" customWidth="1"/>
    <col min="66" max="66" width="8.7109375" bestFit="1" customWidth="1"/>
    <col min="67" max="68" width="16.42578125" bestFit="1" customWidth="1"/>
    <col min="69" max="69" width="13.85546875" bestFit="1" customWidth="1"/>
    <col min="70" max="70" width="20" bestFit="1" customWidth="1"/>
    <col min="71" max="71" width="9.7109375" bestFit="1" customWidth="1"/>
    <col min="72" max="72" width="9" bestFit="1" customWidth="1"/>
    <col min="73" max="73" width="10.140625" bestFit="1" customWidth="1"/>
    <col min="74" max="74" width="10.5703125" bestFit="1" customWidth="1"/>
    <col min="75" max="75" width="11" bestFit="1" customWidth="1"/>
    <col min="76" max="76" width="11.28515625" bestFit="1" customWidth="1"/>
    <col min="77" max="77" width="14.85546875" bestFit="1" customWidth="1"/>
    <col min="78" max="78" width="12" bestFit="1" customWidth="1"/>
    <col min="79" max="79" width="17" bestFit="1" customWidth="1"/>
    <col min="80" max="80" width="11.7109375" bestFit="1" customWidth="1"/>
    <col min="81" max="81" width="10.28515625" bestFit="1" customWidth="1"/>
    <col min="82" max="82" width="9.42578125" bestFit="1" customWidth="1"/>
    <col min="83" max="83" width="16" bestFit="1" customWidth="1"/>
    <col min="84" max="84" width="16.28515625" bestFit="1" customWidth="1"/>
    <col min="85" max="85" width="11.28515625" bestFit="1" customWidth="1"/>
    <col min="86" max="86" width="10.28515625" bestFit="1" customWidth="1"/>
    <col min="87" max="87" width="9.42578125" bestFit="1" customWidth="1"/>
    <col min="88" max="88" width="11" bestFit="1" customWidth="1"/>
    <col min="89" max="89" width="12.28515625" bestFit="1" customWidth="1"/>
    <col min="90" max="90" width="13.85546875" bestFit="1" customWidth="1"/>
    <col min="91" max="91" width="10.42578125" bestFit="1" customWidth="1"/>
    <col min="92" max="92" width="8.7109375" bestFit="1" customWidth="1"/>
    <col min="93" max="93" width="8.42578125" bestFit="1" customWidth="1"/>
    <col min="94" max="94" width="11.42578125" bestFit="1" customWidth="1"/>
    <col min="95" max="95" width="12.140625" bestFit="1" customWidth="1"/>
    <col min="96" max="96" width="9.85546875" bestFit="1" customWidth="1"/>
    <col min="97" max="97" width="12.85546875" bestFit="1" customWidth="1"/>
    <col min="98" max="98" width="12.140625" bestFit="1" customWidth="1"/>
    <col min="99" max="99" width="6.42578125" bestFit="1" customWidth="1"/>
    <col min="100" max="100" width="12" bestFit="1" customWidth="1"/>
    <col min="101" max="101" width="10.42578125" bestFit="1" customWidth="1"/>
    <col min="102" max="102" width="9.7109375" bestFit="1" customWidth="1"/>
    <col min="103" max="103" width="9" bestFit="1" customWidth="1"/>
    <col min="104" max="104" width="10.140625" bestFit="1" customWidth="1"/>
    <col min="105" max="105" width="10.5703125" bestFit="1" customWidth="1"/>
    <col min="106" max="106" width="11" bestFit="1" customWidth="1"/>
    <col min="107" max="107" width="11.28515625" bestFit="1" customWidth="1"/>
    <col min="108" max="108" width="13.28515625" bestFit="1" customWidth="1"/>
    <col min="109" max="109" width="16.7109375" bestFit="1" customWidth="1"/>
    <col min="110" max="110" width="9" bestFit="1" customWidth="1"/>
    <col min="111" max="111" width="10.42578125" bestFit="1" customWidth="1"/>
    <col min="112" max="112" width="9.28515625" bestFit="1" customWidth="1"/>
    <col min="113" max="113" width="7.7109375" bestFit="1" customWidth="1"/>
    <col min="114" max="114" width="15.42578125" bestFit="1" customWidth="1"/>
    <col min="115" max="115" width="10" bestFit="1" customWidth="1"/>
    <col min="116" max="116" width="9" bestFit="1" customWidth="1"/>
    <col min="117" max="117" width="8.5703125" bestFit="1" customWidth="1"/>
    <col min="118" max="118" width="13.140625" bestFit="1" customWidth="1"/>
    <col min="120" max="120" width="5.85546875" bestFit="1" customWidth="1"/>
    <col min="121" max="121" width="7.28515625" bestFit="1" customWidth="1"/>
    <col min="123" max="123" width="7.140625" bestFit="1" customWidth="1"/>
    <col min="124" max="124" width="8.28515625" bestFit="1" customWidth="1"/>
    <col min="125" max="125" width="10.7109375" bestFit="1" customWidth="1"/>
    <col min="126" max="126" width="17.42578125" bestFit="1" customWidth="1"/>
    <col min="128" max="128" width="8.7109375" bestFit="1" customWidth="1"/>
    <col min="129" max="130" width="4" bestFit="1" customWidth="1"/>
    <col min="131" max="131" width="5.140625" bestFit="1" customWidth="1"/>
    <col min="132" max="132" width="9" bestFit="1" customWidth="1"/>
    <col min="133" max="133" width="5.85546875" bestFit="1" customWidth="1"/>
    <col min="134" max="134" width="10.7109375" bestFit="1" customWidth="1"/>
    <col min="135" max="135" width="12" bestFit="1" customWidth="1"/>
    <col min="136" max="136" width="10.42578125" bestFit="1" customWidth="1"/>
    <col min="137" max="137" width="20.140625" bestFit="1" customWidth="1"/>
    <col min="139" max="139" width="7.42578125" bestFit="1" customWidth="1"/>
    <col min="140" max="142" width="4" bestFit="1" customWidth="1"/>
    <col min="143" max="143" width="12.5703125" bestFit="1" customWidth="1"/>
    <col min="144" max="144" width="21.7109375" bestFit="1" customWidth="1"/>
    <col min="145" max="145" width="7.85546875" bestFit="1" customWidth="1"/>
  </cols>
  <sheetData>
    <row r="1" spans="1:14">
      <c r="A1" s="208" t="s">
        <v>260</v>
      </c>
      <c r="B1" s="208"/>
      <c r="C1" s="208"/>
      <c r="D1" s="208"/>
      <c r="E1" s="208"/>
      <c r="F1" s="207"/>
      <c r="G1" s="208"/>
      <c r="I1" s="141"/>
      <c r="L1" s="141" t="s">
        <v>272</v>
      </c>
    </row>
    <row r="3" spans="1:14">
      <c r="A3" s="202" t="s">
        <v>207</v>
      </c>
      <c r="B3" s="202" t="s">
        <v>259</v>
      </c>
      <c r="C3" s="202" t="s">
        <v>17</v>
      </c>
      <c r="D3" s="202" t="s">
        <v>244</v>
      </c>
      <c r="E3" s="202" t="s">
        <v>1022</v>
      </c>
      <c r="F3" s="201" t="s">
        <v>270</v>
      </c>
      <c r="G3" s="201" t="s">
        <v>271</v>
      </c>
      <c r="H3" s="202" t="s">
        <v>314</v>
      </c>
      <c r="I3" s="724" t="s">
        <v>1024</v>
      </c>
      <c r="J3" s="725"/>
      <c r="K3" s="726"/>
      <c r="L3" s="564" t="s">
        <v>270</v>
      </c>
      <c r="M3" s="212" t="s">
        <v>271</v>
      </c>
      <c r="N3" s="209"/>
    </row>
    <row r="4" spans="1:14">
      <c r="A4" s="341">
        <v>1</v>
      </c>
      <c r="B4" s="343" t="str">
        <f>HLOOKUP($A4,BD!$A$1:$EX$10,10,FALSE)</f>
        <v>ID_rev</v>
      </c>
      <c r="C4" s="203" t="str">
        <f>HLOOKUP($A4,BD!$A$1:$EX$10,8,FALSE)</f>
        <v>DOC</v>
      </c>
      <c r="D4" s="205" t="str">
        <f>HLOOKUP($A4,BD!$A$1:$EX$10,9,FALSE)</f>
        <v>P</v>
      </c>
      <c r="E4" s="206" t="str">
        <f>HLOOKUP($A4,BD!$A$1:$EX$10,3,FALSE)</f>
        <v>H</v>
      </c>
      <c r="F4" s="211">
        <f>HLOOKUP($A4,BD!$A$1:$EX$10,2,FALSE)</f>
        <v>1</v>
      </c>
      <c r="G4" s="215" t="str">
        <f>VLOOKUP($F4,$L$4:$M$15,2,0)</f>
        <v>PROPOSIÇÃO</v>
      </c>
      <c r="H4" s="359" t="s">
        <v>1016</v>
      </c>
      <c r="I4" s="360"/>
      <c r="J4" s="361"/>
      <c r="K4" s="362"/>
      <c r="L4" s="565">
        <v>1</v>
      </c>
      <c r="M4" s="213" t="s">
        <v>273</v>
      </c>
    </row>
    <row r="5" spans="1:14">
      <c r="A5" s="342">
        <v>2</v>
      </c>
      <c r="B5" s="343" t="str">
        <f>HLOOKUP($A5,BD!$A$1:$EX$10,10,FALSE)</f>
        <v>Nome</v>
      </c>
      <c r="C5" s="204">
        <f>HLOOKUP($A5,BD!$A$1:$EX$10,8,FALSE)</f>
        <v>0</v>
      </c>
      <c r="D5" s="206" t="str">
        <f>HLOOKUP($A5,BD!$A$1:$EX$10,9,FALSE)</f>
        <v>P</v>
      </c>
      <c r="E5" s="206" t="str">
        <f>HLOOKUP($A5,BD!$A$1:$EX$10,3,FALSE)</f>
        <v>H</v>
      </c>
      <c r="F5" s="211">
        <f>HLOOKUP($A5,BD!$A$1:$EX$10,2,FALSE)</f>
        <v>1</v>
      </c>
      <c r="G5" s="215" t="str">
        <f t="shared" ref="G5:G68" si="0">VLOOKUP($F5,$L$4:$M$15,2,0)</f>
        <v>PROPOSIÇÃO</v>
      </c>
      <c r="H5" s="354"/>
      <c r="I5" s="360"/>
      <c r="J5" s="361"/>
      <c r="K5" s="362"/>
      <c r="L5" s="565">
        <v>2</v>
      </c>
      <c r="M5" s="213" t="s">
        <v>274</v>
      </c>
    </row>
    <row r="6" spans="1:14">
      <c r="A6" s="342">
        <v>3</v>
      </c>
      <c r="B6" s="343" t="str">
        <f>HLOOKUP($A6,BD!$A$1:$EX$10,10,FALSE)</f>
        <v>Origem</v>
      </c>
      <c r="C6" s="204">
        <f>HLOOKUP($A6,BD!$A$1:$EX$10,8,FALSE)</f>
        <v>0</v>
      </c>
      <c r="D6" s="206" t="str">
        <f>HLOOKUP($A6,BD!$A$1:$EX$10,9,FALSE)</f>
        <v>P</v>
      </c>
      <c r="E6" s="206" t="str">
        <f>HLOOKUP($A6,BD!$A$1:$EX$10,3,FALSE)</f>
        <v>H</v>
      </c>
      <c r="F6" s="211">
        <f>HLOOKUP($A6,BD!$A$1:$EX$10,2,FALSE)</f>
        <v>1</v>
      </c>
      <c r="G6" s="215" t="str">
        <f t="shared" si="0"/>
        <v>PROPOSIÇÃO</v>
      </c>
      <c r="H6" s="354"/>
      <c r="I6" s="360"/>
      <c r="J6" s="361"/>
      <c r="K6" s="362"/>
      <c r="L6" s="565">
        <v>3</v>
      </c>
      <c r="M6" s="213" t="s">
        <v>275</v>
      </c>
    </row>
    <row r="7" spans="1:14">
      <c r="A7" s="342">
        <v>4</v>
      </c>
      <c r="B7" s="343" t="str">
        <f>HLOOKUP($A7,BD!$A$1:$EX$10,10,FALSE)</f>
        <v>Iniciativa da Proposta</v>
      </c>
      <c r="C7" s="204">
        <f>HLOOKUP($A7,BD!$A$1:$EX$10,8,FALSE)</f>
        <v>0</v>
      </c>
      <c r="D7" s="206" t="str">
        <f>HLOOKUP($A7,BD!$A$1:$EX$10,9,FALSE)</f>
        <v>P</v>
      </c>
      <c r="E7" s="206" t="str">
        <f>HLOOKUP($A7,BD!$A$1:$EX$10,3,FALSE)</f>
        <v>H</v>
      </c>
      <c r="F7" s="211">
        <f>HLOOKUP($A7,BD!$A$1:$EX$10,2,FALSE)</f>
        <v>1</v>
      </c>
      <c r="G7" s="215" t="str">
        <f t="shared" si="0"/>
        <v>PROPOSIÇÃO</v>
      </c>
      <c r="H7" s="354"/>
      <c r="I7" s="360"/>
      <c r="J7" s="361"/>
      <c r="K7" s="362"/>
      <c r="L7" s="565">
        <v>4</v>
      </c>
      <c r="M7" s="213" t="s">
        <v>276</v>
      </c>
    </row>
    <row r="8" spans="1:14">
      <c r="A8" s="342">
        <v>5</v>
      </c>
      <c r="B8" s="343" t="str">
        <f>HLOOKUP($A8,BD!$A$1:$EX$10,10,FALSE)</f>
        <v>Tipo de Proposta</v>
      </c>
      <c r="C8" s="204">
        <f>HLOOKUP($A8,BD!$A$1:$EX$10,8,FALSE)</f>
        <v>0</v>
      </c>
      <c r="D8" s="206">
        <f>HLOOKUP($A8,BD!$A$1:$EX$10,9,FALSE)</f>
        <v>0</v>
      </c>
      <c r="E8" s="206">
        <f>HLOOKUP($A8,BD!$A$1:$EX$10,3,FALSE)</f>
        <v>0</v>
      </c>
      <c r="F8" s="211">
        <f>HLOOKUP($A8,BD!$A$1:$EX$10,2,FALSE)</f>
        <v>1</v>
      </c>
      <c r="G8" s="215" t="str">
        <f t="shared" si="0"/>
        <v>PROPOSIÇÃO</v>
      </c>
      <c r="H8" s="354"/>
      <c r="I8" s="360"/>
      <c r="J8" s="361"/>
      <c r="K8" s="362"/>
      <c r="L8" s="565">
        <v>5</v>
      </c>
      <c r="M8" s="213" t="s">
        <v>277</v>
      </c>
    </row>
    <row r="9" spans="1:14">
      <c r="A9" s="342">
        <v>6</v>
      </c>
      <c r="B9" s="343" t="str">
        <f>HLOOKUP($A9,BD!$A$1:$EX$10,10,FALSE)</f>
        <v>Proponente</v>
      </c>
      <c r="C9" s="204">
        <f>HLOOKUP($A9,BD!$A$1:$EX$10,8,FALSE)</f>
        <v>0</v>
      </c>
      <c r="D9" s="206" t="str">
        <f>HLOOKUP($A9,BD!$A$1:$EX$10,9,FALSE)</f>
        <v>P</v>
      </c>
      <c r="E9" s="206" t="str">
        <f>HLOOKUP($A9,BD!$A$1:$EX$10,3,FALSE)</f>
        <v>H</v>
      </c>
      <c r="F9" s="211">
        <f>HLOOKUP($A9,BD!$A$1:$EX$10,2,FALSE)</f>
        <v>1</v>
      </c>
      <c r="G9" s="215" t="str">
        <f t="shared" si="0"/>
        <v>PROPOSIÇÃO</v>
      </c>
      <c r="H9" s="354"/>
      <c r="I9" s="360"/>
      <c r="J9" s="361"/>
      <c r="K9" s="362"/>
      <c r="L9" s="565">
        <v>6</v>
      </c>
      <c r="M9" s="213" t="s">
        <v>278</v>
      </c>
    </row>
    <row r="10" spans="1:14">
      <c r="A10" s="342">
        <v>7</v>
      </c>
      <c r="B10" s="343" t="str">
        <f>HLOOKUP($A10,BD!$A$1:$EX$10,10,FALSE)</f>
        <v>Natureza Jurídica</v>
      </c>
      <c r="C10" s="204">
        <f>HLOOKUP($A10,BD!$A$1:$EX$10,8,FALSE)</f>
        <v>0</v>
      </c>
      <c r="D10" s="206">
        <f>HLOOKUP($A10,BD!$A$1:$EX$10,9,FALSE)</f>
        <v>0</v>
      </c>
      <c r="E10" s="206">
        <f>HLOOKUP($A10,BD!$A$1:$EX$10,3,FALSE)</f>
        <v>0</v>
      </c>
      <c r="F10" s="211">
        <f>HLOOKUP($A10,BD!$A$1:$EX$10,2,FALSE)</f>
        <v>1</v>
      </c>
      <c r="G10" s="215" t="str">
        <f t="shared" si="0"/>
        <v>PROPOSIÇÃO</v>
      </c>
      <c r="H10" s="354"/>
      <c r="I10" s="360"/>
      <c r="J10" s="361"/>
      <c r="K10" s="362"/>
      <c r="L10" s="565">
        <v>7</v>
      </c>
      <c r="M10" s="213" t="s">
        <v>279</v>
      </c>
    </row>
    <row r="11" spans="1:14">
      <c r="A11" s="342">
        <v>8</v>
      </c>
      <c r="B11" s="344" t="str">
        <f>HLOOKUP($A11,BD!$A$1:$EX$10,10,FALSE)</f>
        <v>Registro Administrativo (PA ou SEI)</v>
      </c>
      <c r="C11" s="204" t="str">
        <f>HLOOKUP($A11,BD!$A$1:$EX$10,8,FALSE)</f>
        <v>DOC</v>
      </c>
      <c r="D11" s="206" t="str">
        <f>HLOOKUP($A11,BD!$A$1:$EX$10,9,FALSE)</f>
        <v>P</v>
      </c>
      <c r="E11" s="206" t="str">
        <f>HLOOKUP($A11,BD!$A$1:$EX$10,3,FALSE)</f>
        <v>H</v>
      </c>
      <c r="F11" s="211">
        <f>HLOOKUP($A11,BD!$A$1:$EX$10,2,FALSE)</f>
        <v>1</v>
      </c>
      <c r="G11" s="215" t="str">
        <f t="shared" si="0"/>
        <v>PROPOSIÇÃO</v>
      </c>
      <c r="H11" s="354" t="s">
        <v>29</v>
      </c>
      <c r="I11" s="721" t="str">
        <f>"XX"&amp;$F11&amp;"_"&amp;$A11&amp;"_RegistroAdministrativo"</f>
        <v>XX1_8_RegistroAdministrativo</v>
      </c>
      <c r="J11" s="722"/>
      <c r="K11" s="723"/>
      <c r="L11" s="570">
        <v>8</v>
      </c>
      <c r="M11" s="214" t="s">
        <v>280</v>
      </c>
    </row>
    <row r="12" spans="1:14">
      <c r="A12" s="342">
        <v>9</v>
      </c>
      <c r="B12" s="345" t="str">
        <f>HLOOKUP($A12,BD!$A$1:$EX$10,10,FALSE)</f>
        <v>Responsável pelo acompanhamento</v>
      </c>
      <c r="C12" s="204">
        <f>HLOOKUP($A12,BD!$A$1:$EX$10,8,FALSE)</f>
        <v>0</v>
      </c>
      <c r="D12" s="206">
        <f>HLOOKUP($A12,BD!$A$1:$EX$10,9,FALSE)</f>
        <v>0</v>
      </c>
      <c r="E12" s="206">
        <f>HLOOKUP($A12,BD!$A$1:$EX$10,3,FALSE)</f>
        <v>0</v>
      </c>
      <c r="F12" s="211">
        <f>HLOOKUP($A12,BD!$A$1:$EX$10,2,FALSE)</f>
        <v>1</v>
      </c>
      <c r="G12" s="215" t="str">
        <f t="shared" si="0"/>
        <v>PROPOSIÇÃO</v>
      </c>
      <c r="H12" s="354"/>
      <c r="I12" s="360"/>
      <c r="J12" s="361"/>
      <c r="K12" s="362"/>
      <c r="L12" s="566" t="s">
        <v>759</v>
      </c>
      <c r="M12" s="213" t="s">
        <v>1234</v>
      </c>
    </row>
    <row r="13" spans="1:14">
      <c r="A13" s="342">
        <v>10</v>
      </c>
      <c r="B13" s="345" t="str">
        <f>HLOOKUP($A13,BD!$A$1:$EX$10,10,FALSE)</f>
        <v>Etapa Fluxograma</v>
      </c>
      <c r="C13" s="204">
        <f>HLOOKUP($A13,BD!$A$1:$EX$10,8,FALSE)</f>
        <v>0</v>
      </c>
      <c r="D13" s="206" t="str">
        <f>HLOOKUP($A13,BD!$A$1:$EX$10,9,FALSE)</f>
        <v>P</v>
      </c>
      <c r="E13" s="206" t="str">
        <f>HLOOKUP($A13,BD!$A$1:$EX$10,3,FALSE)</f>
        <v>H</v>
      </c>
      <c r="F13" s="211">
        <f>HLOOKUP($A13,BD!$A$1:$EX$10,2,FALSE)</f>
        <v>1</v>
      </c>
      <c r="G13" s="215" t="str">
        <f t="shared" si="0"/>
        <v>PROPOSIÇÃO</v>
      </c>
      <c r="H13" s="354"/>
      <c r="I13" s="360"/>
      <c r="J13" s="361"/>
      <c r="K13" s="362"/>
      <c r="L13" s="566" t="s">
        <v>774</v>
      </c>
      <c r="M13" s="567" t="s">
        <v>1235</v>
      </c>
    </row>
    <row r="14" spans="1:14">
      <c r="A14" s="342">
        <v>11</v>
      </c>
      <c r="B14" s="345" t="str">
        <f>HLOOKUP($A14,BD!$A$1:$EX$10,10,FALSE)</f>
        <v>Etapa Comunicação</v>
      </c>
      <c r="C14" s="204">
        <f>HLOOKUP($A14,BD!$A$1:$EX$10,8,FALSE)</f>
        <v>0</v>
      </c>
      <c r="D14" s="206" t="str">
        <f>HLOOKUP($A14,BD!$A$1:$EX$10,9,FALSE)</f>
        <v>P</v>
      </c>
      <c r="E14" s="206" t="str">
        <f>HLOOKUP($A14,BD!$A$1:$EX$10,3,FALSE)</f>
        <v>H</v>
      </c>
      <c r="F14" s="211">
        <f>HLOOKUP($A14,BD!$A$1:$EX$10,2,FALSE)</f>
        <v>1</v>
      </c>
      <c r="G14" s="215" t="str">
        <f t="shared" si="0"/>
        <v>PROPOSIÇÃO</v>
      </c>
      <c r="H14" s="354"/>
      <c r="I14" s="360"/>
      <c r="J14" s="361"/>
      <c r="K14" s="362"/>
      <c r="L14" s="566" t="s">
        <v>775</v>
      </c>
      <c r="M14" s="567" t="s">
        <v>16</v>
      </c>
    </row>
    <row r="15" spans="1:14">
      <c r="A15" s="342">
        <v>12</v>
      </c>
      <c r="B15" s="344" t="str">
        <f>HLOOKUP($A15,BD!$A$1:$EX$10,10,FALSE)</f>
        <v>Tipo_Documentação_proposição</v>
      </c>
      <c r="C15" s="204" t="str">
        <f>HLOOKUP($A15,BD!$A$1:$EX$10,8,FALSE)</f>
        <v>DOC</v>
      </c>
      <c r="D15" s="206" t="str">
        <f>HLOOKUP($A15,BD!$A$1:$EX$10,9,FALSE)</f>
        <v>P</v>
      </c>
      <c r="E15" s="206" t="str">
        <f>HLOOKUP($A15,BD!$A$1:$EX$10,3,FALSE)</f>
        <v>H</v>
      </c>
      <c r="F15" s="211">
        <f>HLOOKUP($A15,BD!$A$1:$EX$10,2,FALSE)</f>
        <v>1</v>
      </c>
      <c r="G15" s="215" t="str">
        <f t="shared" si="0"/>
        <v>PROPOSIÇÃO</v>
      </c>
      <c r="H15" s="354" t="s">
        <v>261</v>
      </c>
      <c r="I15" s="373" t="str">
        <f>"XX"&amp;$F15&amp;"_"&amp;$A15&amp;"_MIP"</f>
        <v>XX1_12_MIP</v>
      </c>
      <c r="J15" s="722" t="str">
        <f>"XX"&amp;$F15&amp;"_"&amp;$A15&amp;"_Oficio"</f>
        <v>XX1_12_Oficio</v>
      </c>
      <c r="K15" s="723"/>
      <c r="L15" s="568" t="s">
        <v>760</v>
      </c>
      <c r="M15" s="569" t="s">
        <v>1236</v>
      </c>
    </row>
    <row r="16" spans="1:14">
      <c r="A16" s="342">
        <v>13</v>
      </c>
      <c r="B16" s="344" t="str">
        <f>HLOOKUP($A16,BD!$A$1:$EX$10,10,FALSE)</f>
        <v>Numero_documentacao_proposicao</v>
      </c>
      <c r="C16" s="204" t="str">
        <f>HLOOKUP($A16,BD!$A$1:$EX$10,8,FALSE)</f>
        <v>DOC</v>
      </c>
      <c r="D16" s="206">
        <f>HLOOKUP($A16,BD!$A$1:$EX$10,9,FALSE)</f>
        <v>0</v>
      </c>
      <c r="E16" s="206">
        <f>HLOOKUP($A16,BD!$A$1:$EX$10,3,FALSE)</f>
        <v>0</v>
      </c>
      <c r="F16" s="211">
        <f>HLOOKUP($A16,BD!$A$1:$EX$10,2,FALSE)</f>
        <v>1</v>
      </c>
      <c r="G16" s="215" t="str">
        <f t="shared" si="0"/>
        <v>PROPOSIÇÃO</v>
      </c>
      <c r="H16" s="356" t="s">
        <v>208</v>
      </c>
      <c r="I16" s="360"/>
      <c r="J16" s="361"/>
      <c r="K16" s="362"/>
    </row>
    <row r="17" spans="1:11">
      <c r="A17" s="342">
        <v>14</v>
      </c>
      <c r="B17" s="344" t="str">
        <f>HLOOKUP($A17,BD!$A$1:$EX$10,10,FALSE)</f>
        <v>Ano</v>
      </c>
      <c r="C17" s="204">
        <f>HLOOKUP($A17,BD!$A$1:$EX$10,8,FALSE)</f>
        <v>0</v>
      </c>
      <c r="D17" s="206">
        <f>HLOOKUP($A17,BD!$A$1:$EX$10,9,FALSE)</f>
        <v>0</v>
      </c>
      <c r="E17" s="206">
        <f>HLOOKUP($A17,BD!$A$1:$EX$10,3,FALSE)</f>
        <v>0</v>
      </c>
      <c r="F17" s="211">
        <f>HLOOKUP($A17,BD!$A$1:$EX$10,2,FALSE)</f>
        <v>1</v>
      </c>
      <c r="G17" s="215" t="str">
        <f t="shared" si="0"/>
        <v>PROPOSIÇÃO</v>
      </c>
      <c r="H17" s="354"/>
      <c r="I17" s="360"/>
      <c r="J17" s="361"/>
      <c r="K17" s="362"/>
    </row>
    <row r="18" spans="1:11">
      <c r="A18" s="342">
        <v>15</v>
      </c>
      <c r="B18" s="344" t="str">
        <f>HLOOKUP($A18,BD!$A$1:$EX$10,10,FALSE)</f>
        <v>Data protocolo</v>
      </c>
      <c r="C18" s="204">
        <f>HLOOKUP($A18,BD!$A$1:$EX$10,8,FALSE)</f>
        <v>0</v>
      </c>
      <c r="D18" s="206" t="str">
        <f>HLOOKUP($A18,BD!$A$1:$EX$10,9,FALSE)</f>
        <v>P</v>
      </c>
      <c r="E18" s="206" t="str">
        <f>HLOOKUP($A18,BD!$A$1:$EX$10,3,FALSE)</f>
        <v>H</v>
      </c>
      <c r="F18" s="211">
        <f>HLOOKUP($A18,BD!$A$1:$EX$10,2,FALSE)</f>
        <v>1</v>
      </c>
      <c r="G18" s="215" t="str">
        <f t="shared" si="0"/>
        <v>PROPOSIÇÃO</v>
      </c>
      <c r="H18" s="354"/>
      <c r="I18" s="360"/>
      <c r="J18" s="361"/>
      <c r="K18" s="362"/>
    </row>
    <row r="19" spans="1:11">
      <c r="A19" s="342">
        <v>16</v>
      </c>
      <c r="B19" s="344" t="str">
        <f>HLOOKUP($A19,BD!$A$1:$EX$10,10,FALSE)</f>
        <v>Local_Protocolo</v>
      </c>
      <c r="C19" s="204">
        <f>HLOOKUP($A19,BD!$A$1:$EX$10,8,FALSE)</f>
        <v>0</v>
      </c>
      <c r="D19" s="206">
        <f>HLOOKUP($A19,BD!$A$1:$EX$10,9,FALSE)</f>
        <v>0</v>
      </c>
      <c r="E19" s="206">
        <f>HLOOKUP($A19,BD!$A$1:$EX$10,3,FALSE)</f>
        <v>0</v>
      </c>
      <c r="F19" s="211">
        <f>HLOOKUP($A19,BD!$A$1:$EX$10,2,FALSE)</f>
        <v>1</v>
      </c>
      <c r="G19" s="215" t="str">
        <f t="shared" si="0"/>
        <v>PROPOSIÇÃO</v>
      </c>
      <c r="H19" s="354"/>
      <c r="I19" s="360"/>
      <c r="J19" s="361"/>
      <c r="K19" s="362"/>
    </row>
    <row r="20" spans="1:11">
      <c r="A20" s="342">
        <v>17</v>
      </c>
      <c r="B20" s="345" t="str">
        <f>HLOOKUP($A20,BD!$A$1:$EX$10,10,FALSE)</f>
        <v>Status_documentação_proposicao</v>
      </c>
      <c r="C20" s="204">
        <f>HLOOKUP($A20,BD!$A$1:$EX$10,8,FALSE)</f>
        <v>0</v>
      </c>
      <c r="D20" s="206">
        <f>HLOOKUP($A20,BD!$A$1:$EX$10,9,FALSE)</f>
        <v>0</v>
      </c>
      <c r="E20" s="206">
        <f>HLOOKUP($A20,BD!$A$1:$EX$10,3,FALSE)</f>
        <v>0</v>
      </c>
      <c r="F20" s="211">
        <f>HLOOKUP($A20,BD!$A$1:$EX$10,2,FALSE)</f>
        <v>1</v>
      </c>
      <c r="G20" s="215" t="str">
        <f t="shared" si="0"/>
        <v>PROPOSIÇÃO</v>
      </c>
      <c r="H20" s="354"/>
      <c r="I20" s="360"/>
      <c r="J20" s="361"/>
      <c r="K20" s="362"/>
    </row>
    <row r="21" spans="1:11">
      <c r="A21" s="342">
        <v>18</v>
      </c>
      <c r="B21" s="345" t="str">
        <f>HLOOKUP($A21,BD!$A$1:$EX$10,10,FALSE)</f>
        <v>Status_Avaliação Pertinência</v>
      </c>
      <c r="C21" s="204">
        <f>HLOOKUP($A21,BD!$A$1:$EX$10,8,FALSE)</f>
        <v>0</v>
      </c>
      <c r="D21" s="206">
        <f>HLOOKUP($A21,BD!$A$1:$EX$10,9,FALSE)</f>
        <v>0</v>
      </c>
      <c r="E21" s="206">
        <f>HLOOKUP($A21,BD!$A$1:$EX$10,3,FALSE)</f>
        <v>0</v>
      </c>
      <c r="F21" s="211">
        <f>HLOOKUP($A21,BD!$A$1:$EX$10,2,FALSE)</f>
        <v>1</v>
      </c>
      <c r="G21" s="215" t="str">
        <f t="shared" si="0"/>
        <v>PROPOSIÇÃO</v>
      </c>
      <c r="H21" s="354"/>
      <c r="I21" s="360"/>
      <c r="J21" s="361"/>
      <c r="K21" s="362"/>
    </row>
    <row r="22" spans="1:11">
      <c r="A22" s="342">
        <v>19</v>
      </c>
      <c r="B22" s="344" t="str">
        <f>HLOOKUP($A22,BD!$A$1:$EX$10,10,FALSE)</f>
        <v xml:space="preserve">Parecer </v>
      </c>
      <c r="C22" s="204" t="str">
        <f>HLOOKUP($A22,BD!$A$1:$EX$10,8,FALSE)</f>
        <v>DOC</v>
      </c>
      <c r="D22" s="206" t="str">
        <f>HLOOKUP($A22,BD!$A$1:$EX$10,9,FALSE)</f>
        <v>P</v>
      </c>
      <c r="E22" s="206" t="str">
        <f>HLOOKUP($A22,BD!$A$1:$EX$10,3,FALSE)</f>
        <v>H</v>
      </c>
      <c r="F22" s="211">
        <f>HLOOKUP($A22,BD!$A$1:$EX$10,2,FALSE)</f>
        <v>1</v>
      </c>
      <c r="G22" s="215" t="str">
        <f t="shared" si="0"/>
        <v>PROPOSIÇÃO</v>
      </c>
      <c r="H22" s="354" t="s">
        <v>312</v>
      </c>
      <c r="I22" s="721" t="str">
        <f>"XX"&amp;$F22&amp;"_"&amp;$A22&amp;"_Parecer"</f>
        <v>XX1_19_Parecer</v>
      </c>
      <c r="J22" s="722"/>
      <c r="K22" s="723"/>
    </row>
    <row r="23" spans="1:11">
      <c r="A23" s="342">
        <v>20</v>
      </c>
      <c r="B23" s="345" t="str">
        <f>HLOOKUP($A23,BD!$A$1:$EX$10,10,FALSE)</f>
        <v>Status_Preparação texto consulta pública</v>
      </c>
      <c r="C23" s="204" t="str">
        <f>HLOOKUP($A23,BD!$A$1:$EX$10,8,FALSE)</f>
        <v>DOC</v>
      </c>
      <c r="D23" s="206" t="str">
        <f>HLOOKUP($A23,BD!$A$1:$EX$10,9,FALSE)</f>
        <v>P</v>
      </c>
      <c r="E23" s="206" t="str">
        <f>HLOOKUP($A23,BD!$A$1:$EX$10,3,FALSE)</f>
        <v>H</v>
      </c>
      <c r="F23" s="211">
        <f>HLOOKUP($A23,BD!$A$1:$EX$10,2,FALSE)</f>
        <v>1</v>
      </c>
      <c r="G23" s="215" t="str">
        <f t="shared" si="0"/>
        <v>PROPOSIÇÃO</v>
      </c>
      <c r="H23" s="354" t="s">
        <v>262</v>
      </c>
      <c r="I23" s="373" t="str">
        <f>"XX"&amp;$F23&amp;"_"&amp;$A23&amp;"_Consulta_Texto"</f>
        <v>XX1_20_Consulta_Texto</v>
      </c>
      <c r="J23" s="722" t="str">
        <f>"XX"&amp;$F23&amp;"_"&amp;$A23&amp;"_Consulta_Anexos"</f>
        <v>XX1_20_Consulta_Anexos</v>
      </c>
      <c r="K23" s="723"/>
    </row>
    <row r="24" spans="1:11">
      <c r="A24" s="342">
        <v>21</v>
      </c>
      <c r="B24" s="345" t="str">
        <f>HLOOKUP($A24,BD!$A$1:$EX$10,10,FALSE)</f>
        <v>Responsável pela elaboração texto consulta publica</v>
      </c>
      <c r="C24" s="204">
        <f>HLOOKUP($A24,BD!$A$1:$EX$10,8,FALSE)</f>
        <v>0</v>
      </c>
      <c r="D24" s="206">
        <f>HLOOKUP($A24,BD!$A$1:$EX$10,9,FALSE)</f>
        <v>0</v>
      </c>
      <c r="E24" s="206">
        <f>HLOOKUP($A24,BD!$A$1:$EX$10,3,FALSE)</f>
        <v>0</v>
      </c>
      <c r="F24" s="211">
        <f>HLOOKUP($A24,BD!$A$1:$EX$10,2,FALSE)</f>
        <v>1</v>
      </c>
      <c r="G24" s="215" t="str">
        <f t="shared" si="0"/>
        <v>PROPOSIÇÃO</v>
      </c>
      <c r="H24" s="354"/>
      <c r="I24" s="721"/>
      <c r="J24" s="722"/>
      <c r="K24" s="723"/>
    </row>
    <row r="25" spans="1:11">
      <c r="A25" s="342">
        <v>22</v>
      </c>
      <c r="B25" s="345" t="str">
        <f>HLOOKUP($A25,BD!$A$1:$EX$10,10,FALSE)</f>
        <v>Data finalizacao texto</v>
      </c>
      <c r="C25" s="204">
        <f>HLOOKUP($A25,BD!$A$1:$EX$10,8,FALSE)</f>
        <v>0</v>
      </c>
      <c r="D25" s="206">
        <f>HLOOKUP($A25,BD!$A$1:$EX$10,9,FALSE)</f>
        <v>0</v>
      </c>
      <c r="E25" s="206">
        <f>HLOOKUP($A25,BD!$A$1:$EX$10,3,FALSE)</f>
        <v>0</v>
      </c>
      <c r="F25" s="211">
        <f>HLOOKUP($A25,BD!$A$1:$EX$10,2,FALSE)</f>
        <v>1</v>
      </c>
      <c r="G25" s="215" t="str">
        <f t="shared" si="0"/>
        <v>PROPOSIÇÃO</v>
      </c>
      <c r="H25" s="354"/>
      <c r="I25" s="721"/>
      <c r="J25" s="722"/>
      <c r="K25" s="723"/>
    </row>
    <row r="26" spans="1:11">
      <c r="A26" s="342">
        <v>23</v>
      </c>
      <c r="B26" s="345" t="str">
        <f>HLOOKUP($A26,BD!$A$1:$EX$10,10,FALSE)</f>
        <v>Data envio comunicação</v>
      </c>
      <c r="C26" s="204">
        <f>HLOOKUP($A26,BD!$A$1:$EX$10,8,FALSE)</f>
        <v>0</v>
      </c>
      <c r="D26" s="206" t="str">
        <f>HLOOKUP($A26,BD!$A$1:$EX$10,9,FALSE)</f>
        <v>P</v>
      </c>
      <c r="E26" s="206" t="str">
        <f>HLOOKUP($A26,BD!$A$1:$EX$10,3,FALSE)</f>
        <v>H</v>
      </c>
      <c r="F26" s="211">
        <f>HLOOKUP($A26,BD!$A$1:$EX$10,2,FALSE)</f>
        <v>1</v>
      </c>
      <c r="G26" s="215" t="str">
        <f t="shared" si="0"/>
        <v>PROPOSIÇÃO</v>
      </c>
      <c r="H26" s="354"/>
      <c r="I26" s="373"/>
      <c r="J26" s="374"/>
      <c r="K26" s="375"/>
    </row>
    <row r="27" spans="1:11">
      <c r="A27" s="342">
        <v>24</v>
      </c>
      <c r="B27" s="345" t="str">
        <f>HLOOKUP($A27,BD!$A$1:$EX$10,10,FALSE)</f>
        <v>Data_inicio</v>
      </c>
      <c r="C27" s="204">
        <f>HLOOKUP($A27,BD!$A$1:$EX$10,8,FALSE)</f>
        <v>0</v>
      </c>
      <c r="D27" s="206" t="str">
        <f>HLOOKUP($A27,BD!$A$1:$EX$10,9,FALSE)</f>
        <v>P</v>
      </c>
      <c r="E27" s="206" t="str">
        <f>HLOOKUP($A27,BD!$A$1:$EX$10,3,FALSE)</f>
        <v>H</v>
      </c>
      <c r="F27" s="211">
        <f>HLOOKUP($A27,BD!$A$1:$EX$10,2,FALSE)</f>
        <v>2</v>
      </c>
      <c r="G27" s="215" t="str">
        <f t="shared" si="0"/>
        <v>CONSULTA PÚBLICA INICIAL</v>
      </c>
      <c r="H27" s="354"/>
      <c r="I27" s="373"/>
      <c r="J27" s="374"/>
      <c r="K27" s="375"/>
    </row>
    <row r="28" spans="1:11">
      <c r="A28" s="342">
        <v>25</v>
      </c>
      <c r="B28" s="346" t="str">
        <f>HLOOKUP($A28,BD!$A$1:$EX$10,10,FALSE)</f>
        <v>Secretarias contactadas</v>
      </c>
      <c r="C28" s="204">
        <f>HLOOKUP($A28,BD!$A$1:$EX$10,8,FALSE)</f>
        <v>0</v>
      </c>
      <c r="D28" s="206">
        <f>HLOOKUP($A28,BD!$A$1:$EX$10,9,FALSE)</f>
        <v>0</v>
      </c>
      <c r="E28" s="206">
        <f>HLOOKUP($A28,BD!$A$1:$EX$10,3,FALSE)</f>
        <v>0</v>
      </c>
      <c r="F28" s="211">
        <f>HLOOKUP($A28,BD!$A$1:$EX$10,2,FALSE)</f>
        <v>2</v>
      </c>
      <c r="G28" s="215" t="str">
        <f t="shared" si="0"/>
        <v>CONSULTA PÚBLICA INICIAL</v>
      </c>
      <c r="H28" s="354"/>
      <c r="I28" s="373"/>
      <c r="J28" s="374"/>
      <c r="K28" s="375"/>
    </row>
    <row r="29" spans="1:11">
      <c r="A29" s="342">
        <v>26</v>
      </c>
      <c r="B29" s="346" t="str">
        <f>HLOOKUP($A29,BD!$A$1:$EX$10,10,FALSE)</f>
        <v>Orgãos externos envolvidos</v>
      </c>
      <c r="C29" s="204" t="str">
        <f>HLOOKUP($A29,BD!$A$1:$EX$10,8,FALSE)</f>
        <v>DOC</v>
      </c>
      <c r="D29" s="206">
        <f>HLOOKUP($A29,BD!$A$1:$EX$10,9,FALSE)</f>
        <v>0</v>
      </c>
      <c r="E29" s="206">
        <f>HLOOKUP($A29,BD!$A$1:$EX$10,3,FALSE)</f>
        <v>0</v>
      </c>
      <c r="F29" s="211">
        <f>HLOOKUP($A29,BD!$A$1:$EX$10,2,FALSE)</f>
        <v>2</v>
      </c>
      <c r="G29" s="215" t="str">
        <f t="shared" si="0"/>
        <v>CONSULTA PÚBLICA INICIAL</v>
      </c>
      <c r="H29" s="356" t="s">
        <v>208</v>
      </c>
      <c r="I29" s="373"/>
      <c r="J29" s="374"/>
      <c r="K29" s="375"/>
    </row>
    <row r="30" spans="1:11">
      <c r="A30" s="342">
        <v>27</v>
      </c>
      <c r="B30" s="346" t="str">
        <f>HLOOKUP($A30,BD!$A$1:$EX$10,10,FALSE)</f>
        <v>Instancias consultadas</v>
      </c>
      <c r="C30" s="204">
        <f>HLOOKUP($A30,BD!$A$1:$EX$10,8,FALSE)</f>
        <v>0</v>
      </c>
      <c r="D30" s="206">
        <f>HLOOKUP($A30,BD!$A$1:$EX$10,9,FALSE)</f>
        <v>0</v>
      </c>
      <c r="E30" s="206">
        <f>HLOOKUP($A30,BD!$A$1:$EX$10,3,FALSE)</f>
        <v>0</v>
      </c>
      <c r="F30" s="211">
        <f>HLOOKUP($A30,BD!$A$1:$EX$10,2,FALSE)</f>
        <v>2</v>
      </c>
      <c r="G30" s="215" t="str">
        <f t="shared" si="0"/>
        <v>CONSULTA PÚBLICA INICIAL</v>
      </c>
      <c r="H30" s="354"/>
      <c r="I30" s="373"/>
      <c r="J30" s="374"/>
      <c r="K30" s="375"/>
    </row>
    <row r="31" spans="1:11">
      <c r="A31" s="342">
        <v>28</v>
      </c>
      <c r="B31" s="347" t="str">
        <f>HLOOKUP($A31,BD!$A$1:$EX$10,10,FALSE)</f>
        <v>Oficio_Instancias</v>
      </c>
      <c r="C31" s="204" t="str">
        <f>HLOOKUP($A31,BD!$A$1:$EX$10,8,FALSE)</f>
        <v>DOC</v>
      </c>
      <c r="D31" s="206" t="str">
        <f>HLOOKUP($A31,BD!$A$1:$EX$10,9,FALSE)</f>
        <v>P</v>
      </c>
      <c r="E31" s="206" t="str">
        <f>HLOOKUP($A31,BD!$A$1:$EX$10,3,FALSE)</f>
        <v>H</v>
      </c>
      <c r="F31" s="211">
        <f>HLOOKUP($A31,BD!$A$1:$EX$10,2,FALSE)</f>
        <v>2</v>
      </c>
      <c r="G31" s="215" t="str">
        <f t="shared" si="0"/>
        <v>CONSULTA PÚBLICA INICIAL</v>
      </c>
      <c r="H31" s="354"/>
      <c r="I31" s="373"/>
      <c r="J31" s="374"/>
      <c r="K31" s="375"/>
    </row>
    <row r="32" spans="1:11">
      <c r="A32" s="342">
        <v>29</v>
      </c>
      <c r="B32" s="348" t="str">
        <f>HLOOKUP($A32,BD!$A$1:$EX$10,10,FALSE)</f>
        <v>Status_Material para Instancias</v>
      </c>
      <c r="C32" s="204">
        <f>HLOOKUP($A32,BD!$A$1:$EX$10,8,FALSE)</f>
        <v>0</v>
      </c>
      <c r="D32" s="206">
        <f>HLOOKUP($A32,BD!$A$1:$EX$10,9,FALSE)</f>
        <v>0</v>
      </c>
      <c r="E32" s="206">
        <f>HLOOKUP($A32,BD!$A$1:$EX$10,3,FALSE)</f>
        <v>0</v>
      </c>
      <c r="F32" s="211">
        <f>HLOOKUP($A32,BD!$A$1:$EX$10,2,FALSE)</f>
        <v>2</v>
      </c>
      <c r="G32" s="215" t="str">
        <f t="shared" si="0"/>
        <v>CONSULTA PÚBLICA INICIAL</v>
      </c>
      <c r="H32" s="354"/>
      <c r="I32" s="373"/>
      <c r="J32" s="374"/>
      <c r="K32" s="375"/>
    </row>
    <row r="33" spans="1:11">
      <c r="A33" s="376">
        <v>30</v>
      </c>
      <c r="B33" s="347" t="str">
        <f>HLOOKUP($A33,BD!$A$1:$EX$10,10,FALSE)</f>
        <v>Data Instancia consultada</v>
      </c>
      <c r="C33" s="204">
        <f>HLOOKUP($A33,BD!$A$1:$EX$10,8,FALSE)</f>
        <v>0</v>
      </c>
      <c r="D33" s="206" t="str">
        <f>HLOOKUP($A33,BD!$A$1:$EX$10,9,FALSE)</f>
        <v>P</v>
      </c>
      <c r="E33" s="206" t="str">
        <f>HLOOKUP($A33,BD!$A$1:$EX$10,3,FALSE)</f>
        <v>H</v>
      </c>
      <c r="F33" s="211">
        <f>HLOOKUP($A33,BD!$A$1:$EX$10,2,FALSE)</f>
        <v>2</v>
      </c>
      <c r="G33" s="215" t="str">
        <f t="shared" si="0"/>
        <v>CONSULTA PÚBLICA INICIAL</v>
      </c>
      <c r="H33" s="354"/>
      <c r="I33" s="373"/>
      <c r="J33" s="374"/>
      <c r="K33" s="375"/>
    </row>
    <row r="34" spans="1:11">
      <c r="A34" s="342">
        <v>31</v>
      </c>
      <c r="B34" s="347" t="str">
        <f>HLOOKUP($A34,BD!$A$1:$EX$10,10,FALSE)</f>
        <v>Registro_apresentacao_Instancia</v>
      </c>
      <c r="C34" s="204" t="str">
        <f>HLOOKUP($A34,BD!$A$1:$EX$10,8,FALSE)</f>
        <v>PPT</v>
      </c>
      <c r="D34" s="206" t="str">
        <f>HLOOKUP($A34,BD!$A$1:$EX$10,9,FALSE)</f>
        <v>P</v>
      </c>
      <c r="E34" s="206" t="str">
        <f>HLOOKUP($A34,BD!$A$1:$EX$10,3,FALSE)</f>
        <v>H</v>
      </c>
      <c r="F34" s="211">
        <f>HLOOKUP($A34,BD!$A$1:$EX$10,2,FALSE)</f>
        <v>2</v>
      </c>
      <c r="G34" s="215" t="str">
        <f t="shared" si="0"/>
        <v>CONSULTA PÚBLICA INICIAL</v>
      </c>
      <c r="H34" s="354" t="s">
        <v>315</v>
      </c>
      <c r="I34" s="721" t="str">
        <f>"XX"&amp;$F34&amp;"_"&amp;$A34&amp;"_Instancia_Apresentacao"</f>
        <v>XX2_31_Instancia_Apresentacao</v>
      </c>
      <c r="J34" s="722"/>
      <c r="K34" s="723"/>
    </row>
    <row r="35" spans="1:11">
      <c r="A35" s="342">
        <v>32</v>
      </c>
      <c r="B35" s="347" t="str">
        <f>HLOOKUP($A35,BD!$A$1:$EX$10,10,FALSE)</f>
        <v>Registro contribuições Instancia</v>
      </c>
      <c r="C35" s="204" t="str">
        <f>HLOOKUP($A35,BD!$A$1:$EX$10,8,FALSE)</f>
        <v>DOC</v>
      </c>
      <c r="D35" s="206" t="str">
        <f>HLOOKUP($A35,BD!$A$1:$EX$10,9,FALSE)</f>
        <v>P</v>
      </c>
      <c r="E35" s="206" t="str">
        <f>HLOOKUP($A35,BD!$A$1:$EX$10,3,FALSE)</f>
        <v>H</v>
      </c>
      <c r="F35" s="211">
        <f>HLOOKUP($A35,BD!$A$1:$EX$10,2,FALSE)</f>
        <v>2</v>
      </c>
      <c r="G35" s="215" t="str">
        <f t="shared" si="0"/>
        <v>CONSULTA PÚBLICA INICIAL</v>
      </c>
      <c r="H35" s="355" t="s">
        <v>316</v>
      </c>
      <c r="I35" s="373" t="str">
        <f>"XX"&amp;$F35&amp;"_"&amp;$A35&amp;"_Instancia_Ata"</f>
        <v>XX2_32_Instancia_Ata</v>
      </c>
      <c r="J35" s="722" t="str">
        <f>"XX"&amp;$F35&amp;"_"&amp;$A35&amp;"_Instancia_ParecerSPUrb"</f>
        <v>XX2_32_Instancia_ParecerSPUrb</v>
      </c>
      <c r="K35" s="723"/>
    </row>
    <row r="36" spans="1:11">
      <c r="A36" s="342">
        <v>33</v>
      </c>
      <c r="B36" s="349" t="str">
        <f>HLOOKUP($A36,BD!$A$1:$EX$10,10,FALSE)</f>
        <v>Mecanismos de comunicação</v>
      </c>
      <c r="C36" s="204">
        <f>HLOOKUP($A36,BD!$A$1:$EX$10,8,FALSE)</f>
        <v>0</v>
      </c>
      <c r="D36" s="206">
        <f>HLOOKUP($A36,BD!$A$1:$EX$10,9,FALSE)</f>
        <v>0</v>
      </c>
      <c r="E36" s="206">
        <f>HLOOKUP($A36,BD!$A$1:$EX$10,3,FALSE)</f>
        <v>0</v>
      </c>
      <c r="F36" s="211">
        <f>HLOOKUP($A36,BD!$A$1:$EX$10,2,FALSE)</f>
        <v>2</v>
      </c>
      <c r="G36" s="215" t="str">
        <f t="shared" si="0"/>
        <v>CONSULTA PÚBLICA INICIAL</v>
      </c>
      <c r="H36" s="355"/>
      <c r="I36" s="721"/>
      <c r="J36" s="722"/>
      <c r="K36" s="723"/>
    </row>
    <row r="37" spans="1:11">
      <c r="A37" s="342">
        <v>34</v>
      </c>
      <c r="B37" s="344" t="str">
        <f>HLOOKUP($A37,BD!$A$1:$EX$10,10,FALSE)</f>
        <v>Registro abertura da consulta</v>
      </c>
      <c r="C37" s="204" t="str">
        <f>HLOOKUP($A37,BD!$A$1:$EX$10,8,FALSE)</f>
        <v>NOT</v>
      </c>
      <c r="D37" s="206">
        <f>HLOOKUP($A37,BD!$A$1:$EX$10,9,FALSE)</f>
        <v>0</v>
      </c>
      <c r="E37" s="206" t="str">
        <f>HLOOKUP($A37,BD!$A$1:$EX$10,3,FALSE)</f>
        <v>H</v>
      </c>
      <c r="F37" s="211">
        <f>HLOOKUP($A37,BD!$A$1:$EX$10,2,FALSE)</f>
        <v>2</v>
      </c>
      <c r="G37" s="215" t="str">
        <f t="shared" si="0"/>
        <v>CONSULTA PÚBLICA INICIAL</v>
      </c>
      <c r="H37" s="355" t="s">
        <v>263</v>
      </c>
      <c r="I37" s="360" t="str">
        <f>"XX"&amp;$F37&amp;"_"&amp;$A37&amp;"_Consulta_Noticia"</f>
        <v>XX2_34_Consulta_Noticia</v>
      </c>
      <c r="J37" s="722" t="str">
        <f>"XX"&amp;$F37&amp;"_"&amp;$A37&amp;"_Audiencia_Noticia"</f>
        <v>XX2_34_Audiencia_Noticia</v>
      </c>
      <c r="K37" s="723"/>
    </row>
    <row r="38" spans="1:11">
      <c r="A38" s="342">
        <v>35</v>
      </c>
      <c r="B38" s="349" t="str">
        <f>HLOOKUP($A38,BD!$A$1:$EX$10,10,FALSE)</f>
        <v>Mecanismos de consulta</v>
      </c>
      <c r="C38" s="204">
        <f>HLOOKUP($A38,BD!$A$1:$EX$10,8,FALSE)</f>
        <v>0</v>
      </c>
      <c r="D38" s="206">
        <f>HLOOKUP($A38,BD!$A$1:$EX$10,9,FALSE)</f>
        <v>0</v>
      </c>
      <c r="E38" s="206">
        <f>HLOOKUP($A38,BD!$A$1:$EX$10,3,FALSE)</f>
        <v>0</v>
      </c>
      <c r="F38" s="211">
        <f>HLOOKUP($A38,BD!$A$1:$EX$10,2,FALSE)</f>
        <v>2</v>
      </c>
      <c r="G38" s="215" t="str">
        <f t="shared" si="0"/>
        <v>CONSULTA PÚBLICA INICIAL</v>
      </c>
      <c r="H38" s="355"/>
      <c r="I38" s="373"/>
      <c r="J38" s="374"/>
      <c r="K38" s="375"/>
    </row>
    <row r="39" spans="1:11">
      <c r="A39" s="342">
        <v>36</v>
      </c>
      <c r="B39" s="349" t="str">
        <f>HLOOKUP($A39,BD!$A$1:$EX$10,10,FALSE)</f>
        <v>Status_Consulta</v>
      </c>
      <c r="C39" s="204">
        <f>HLOOKUP($A39,BD!$A$1:$EX$10,8,FALSE)</f>
        <v>0</v>
      </c>
      <c r="D39" s="206" t="str">
        <f>HLOOKUP($A39,BD!$A$1:$EX$10,9,FALSE)</f>
        <v>P</v>
      </c>
      <c r="E39" s="206" t="str">
        <f>HLOOKUP($A39,BD!$A$1:$EX$10,3,FALSE)</f>
        <v>H</v>
      </c>
      <c r="F39" s="211">
        <f>HLOOKUP($A39,BD!$A$1:$EX$10,2,FALSE)</f>
        <v>2</v>
      </c>
      <c r="G39" s="215" t="str">
        <f t="shared" si="0"/>
        <v>CONSULTA PÚBLICA INICIAL</v>
      </c>
      <c r="H39" s="355"/>
      <c r="I39" s="373"/>
      <c r="J39" s="374"/>
      <c r="K39" s="375"/>
    </row>
    <row r="40" spans="1:11">
      <c r="A40" s="342">
        <v>37</v>
      </c>
      <c r="B40" s="349" t="str">
        <f>HLOOKUP($A40,BD!$A$1:$EX$10,10,FALSE)</f>
        <v>Data inicio consulta</v>
      </c>
      <c r="C40" s="204">
        <f>HLOOKUP($A40,BD!$A$1:$EX$10,8,FALSE)</f>
        <v>0</v>
      </c>
      <c r="D40" s="206" t="str">
        <f>HLOOKUP($A40,BD!$A$1:$EX$10,9,FALSE)</f>
        <v>P</v>
      </c>
      <c r="E40" s="206" t="str">
        <f>HLOOKUP($A40,BD!$A$1:$EX$10,3,FALSE)</f>
        <v>H</v>
      </c>
      <c r="F40" s="211">
        <f>HLOOKUP($A40,BD!$A$1:$EX$10,2,FALSE)</f>
        <v>2</v>
      </c>
      <c r="G40" s="215" t="str">
        <f t="shared" si="0"/>
        <v>CONSULTA PÚBLICA INICIAL</v>
      </c>
      <c r="H40" s="355"/>
      <c r="I40" s="373"/>
      <c r="J40" s="374"/>
      <c r="K40" s="375"/>
    </row>
    <row r="41" spans="1:11">
      <c r="A41" s="342">
        <v>38</v>
      </c>
      <c r="B41" s="349" t="str">
        <f>HLOOKUP($A41,BD!$A$1:$EX$10,10,FALSE)</f>
        <v>Data final consulta</v>
      </c>
      <c r="C41" s="204">
        <f>HLOOKUP($A41,BD!$A$1:$EX$10,8,FALSE)</f>
        <v>0</v>
      </c>
      <c r="D41" s="206" t="str">
        <f>HLOOKUP($A41,BD!$A$1:$EX$10,9,FALSE)</f>
        <v>P</v>
      </c>
      <c r="E41" s="206" t="str">
        <f>HLOOKUP($A41,BD!$A$1:$EX$10,3,FALSE)</f>
        <v>H</v>
      </c>
      <c r="F41" s="211">
        <f>HLOOKUP($A41,BD!$A$1:$EX$10,2,FALSE)</f>
        <v>2</v>
      </c>
      <c r="G41" s="215" t="str">
        <f t="shared" si="0"/>
        <v>CONSULTA PÚBLICA INICIAL</v>
      </c>
      <c r="H41" s="355"/>
      <c r="I41" s="373"/>
      <c r="J41" s="374"/>
      <c r="K41" s="375"/>
    </row>
    <row r="42" spans="1:11">
      <c r="A42" s="342">
        <v>39</v>
      </c>
      <c r="B42" s="345" t="str">
        <f>HLOOKUP($A42,BD!$A$1:$EX$10,10,FALSE)</f>
        <v>Responsavel_Controle contribuições</v>
      </c>
      <c r="C42" s="204">
        <f>HLOOKUP($A42,BD!$A$1:$EX$10,8,FALSE)</f>
        <v>0</v>
      </c>
      <c r="D42" s="206">
        <f>HLOOKUP($A42,BD!$A$1:$EX$10,9,FALSE)</f>
        <v>0</v>
      </c>
      <c r="E42" s="206">
        <f>HLOOKUP($A42,BD!$A$1:$EX$10,3,FALSE)</f>
        <v>0</v>
      </c>
      <c r="F42" s="211">
        <f>HLOOKUP($A42,BD!$A$1:$EX$10,2,FALSE)</f>
        <v>2</v>
      </c>
      <c r="G42" s="215" t="str">
        <f t="shared" si="0"/>
        <v>CONSULTA PÚBLICA INICIAL</v>
      </c>
      <c r="H42" s="355"/>
      <c r="I42" s="373"/>
      <c r="J42" s="374"/>
      <c r="K42" s="375"/>
    </row>
    <row r="43" spans="1:11">
      <c r="A43" s="342">
        <v>40</v>
      </c>
      <c r="B43" s="343" t="str">
        <f>HLOOKUP($A43,BD!$A$1:$EX$10,10,FALSE)</f>
        <v>Número de contribuições</v>
      </c>
      <c r="C43" s="204">
        <f>HLOOKUP($A43,BD!$A$1:$EX$10,8,FALSE)</f>
        <v>0</v>
      </c>
      <c r="D43" s="206" t="str">
        <f>HLOOKUP($A43,BD!$A$1:$EX$10,9,FALSE)</f>
        <v>P</v>
      </c>
      <c r="E43" s="206" t="str">
        <f>HLOOKUP($A43,BD!$A$1:$EX$10,3,FALSE)</f>
        <v>H</v>
      </c>
      <c r="F43" s="211">
        <f>HLOOKUP($A43,BD!$A$1:$EX$10,2,FALSE)</f>
        <v>2</v>
      </c>
      <c r="G43" s="215" t="str">
        <f t="shared" si="0"/>
        <v>CONSULTA PÚBLICA INICIAL</v>
      </c>
      <c r="H43" s="355"/>
      <c r="I43" s="373"/>
      <c r="J43" s="374"/>
      <c r="K43" s="375"/>
    </row>
    <row r="44" spans="1:11">
      <c r="A44" s="342">
        <v>41</v>
      </c>
      <c r="B44" s="344" t="str">
        <f>HLOOKUP($A44,BD!$A$1:$EX$10,10,FALSE)</f>
        <v>Publicação contribuições consulta</v>
      </c>
      <c r="C44" s="204" t="str">
        <f>HLOOKUP($A44,BD!$A$1:$EX$10,8,FALSE)</f>
        <v>DOC</v>
      </c>
      <c r="D44" s="206">
        <f>HLOOKUP($A44,BD!$A$1:$EX$10,9,FALSE)</f>
        <v>0</v>
      </c>
      <c r="E44" s="206" t="str">
        <f>HLOOKUP($A44,BD!$A$1:$EX$10,3,FALSE)</f>
        <v>H</v>
      </c>
      <c r="F44" s="211">
        <f>HLOOKUP($A44,BD!$A$1:$EX$10,2,FALSE)</f>
        <v>2</v>
      </c>
      <c r="G44" s="215" t="str">
        <f t="shared" si="0"/>
        <v>CONSULTA PÚBLICA INICIAL</v>
      </c>
      <c r="H44" s="355" t="s">
        <v>1026</v>
      </c>
      <c r="I44" s="360" t="str">
        <f>"XX"&amp;$F44&amp;"_"&amp;$A44&amp;"_Consulta_Contribuicoes"</f>
        <v>XX2_41_Consulta_Contribuicoes</v>
      </c>
      <c r="J44" s="361" t="str">
        <f>"XX"&amp;$F44&amp;"_"&amp;$A44&amp;"_Audiencia_Contribuicoes"</f>
        <v>XX2_41_Audiencia_Contribuicoes</v>
      </c>
      <c r="K44" s="362"/>
    </row>
    <row r="45" spans="1:11">
      <c r="A45" s="342">
        <v>42</v>
      </c>
      <c r="B45" s="345" t="str">
        <f>HLOOKUP($A45,BD!$A$1:$EX$10,10,FALSE)</f>
        <v>Status_Avaliação Pós Consulta Pública</v>
      </c>
      <c r="C45" s="204">
        <f>HLOOKUP($A45,BD!$A$1:$EX$10,8,FALSE)</f>
        <v>0</v>
      </c>
      <c r="D45" s="206">
        <f>HLOOKUP($A45,BD!$A$1:$EX$10,9,FALSE)</f>
        <v>0</v>
      </c>
      <c r="E45" s="206">
        <f>HLOOKUP($A45,BD!$A$1:$EX$10,3,FALSE)</f>
        <v>0</v>
      </c>
      <c r="F45" s="211">
        <f>HLOOKUP($A45,BD!$A$1:$EX$10,2,FALSE)</f>
        <v>2</v>
      </c>
      <c r="G45" s="215" t="str">
        <f t="shared" si="0"/>
        <v>CONSULTA PÚBLICA INICIAL</v>
      </c>
      <c r="H45" s="355"/>
      <c r="I45" s="373"/>
      <c r="J45" s="374"/>
      <c r="K45" s="375"/>
    </row>
    <row r="46" spans="1:11">
      <c r="A46" s="342">
        <v>43</v>
      </c>
      <c r="B46" s="344" t="str">
        <f>HLOOKUP($A46,BD!$A$1:$EX$10,10,FALSE)</f>
        <v>Parecer (Aprovação ou reprovação)</v>
      </c>
      <c r="C46" s="204" t="str">
        <f>HLOOKUP($A46,BD!$A$1:$EX$10,8,FALSE)</f>
        <v>DOC</v>
      </c>
      <c r="D46" s="206" t="str">
        <f>HLOOKUP($A46,BD!$A$1:$EX$10,9,FALSE)</f>
        <v>P</v>
      </c>
      <c r="E46" s="206" t="str">
        <f>HLOOKUP($A46,BD!$A$1:$EX$10,3,FALSE)</f>
        <v>H</v>
      </c>
      <c r="F46" s="211">
        <f>HLOOKUP($A46,BD!$A$1:$EX$10,2,FALSE)</f>
        <v>2</v>
      </c>
      <c r="G46" s="215" t="str">
        <f t="shared" si="0"/>
        <v>CONSULTA PÚBLICA INICIAL</v>
      </c>
      <c r="H46" s="355" t="s">
        <v>312</v>
      </c>
      <c r="I46" s="721" t="str">
        <f>"XX"&amp;$F46&amp;"_"&amp;$A46&amp;"_Parecer"</f>
        <v>XX2_43_Parecer</v>
      </c>
      <c r="J46" s="722"/>
      <c r="K46" s="723"/>
    </row>
    <row r="47" spans="1:11">
      <c r="A47" s="342">
        <v>44</v>
      </c>
      <c r="B47" s="345" t="str">
        <f>HLOOKUP($A47,BD!$A$1:$EX$10,10,FALSE)</f>
        <v>Data_fim_2</v>
      </c>
      <c r="C47" s="204">
        <f>HLOOKUP($A47,BD!$A$1:$EX$10,8,FALSE)</f>
        <v>0</v>
      </c>
      <c r="D47" s="206" t="str">
        <f>HLOOKUP($A47,BD!$A$1:$EX$10,9,FALSE)</f>
        <v>P</v>
      </c>
      <c r="E47" s="206" t="str">
        <f>HLOOKUP($A47,BD!$A$1:$EX$10,3,FALSE)</f>
        <v>H</v>
      </c>
      <c r="F47" s="211">
        <f>HLOOKUP($A47,BD!$A$1:$EX$10,2,FALSE)</f>
        <v>2</v>
      </c>
      <c r="G47" s="215" t="str">
        <f t="shared" si="0"/>
        <v>CONSULTA PÚBLICA INICIAL</v>
      </c>
      <c r="H47" s="355"/>
      <c r="I47" s="373"/>
      <c r="J47" s="374"/>
      <c r="K47" s="375"/>
    </row>
    <row r="48" spans="1:11">
      <c r="A48" s="342">
        <v>45</v>
      </c>
      <c r="B48" s="344" t="str">
        <f>HLOOKUP($A48,BD!$A$1:$EX$10,10,FALSE)</f>
        <v>Data envio avaliação SMUL</v>
      </c>
      <c r="C48" s="204">
        <f>HLOOKUP($A48,BD!$A$1:$EX$10,8,FALSE)</f>
        <v>0</v>
      </c>
      <c r="D48" s="206" t="str">
        <f>HLOOKUP($A48,BD!$A$1:$EX$10,9,FALSE)</f>
        <v>P</v>
      </c>
      <c r="E48" s="206" t="str">
        <f>HLOOKUP($A48,BD!$A$1:$EX$10,3,FALSE)</f>
        <v>H</v>
      </c>
      <c r="F48" s="211">
        <f>HLOOKUP($A48,BD!$A$1:$EX$10,2,FALSE)</f>
        <v>3</v>
      </c>
      <c r="G48" s="215" t="str">
        <f t="shared" si="0"/>
        <v>AVALIAÇÃO SMUL</v>
      </c>
      <c r="H48" s="355"/>
      <c r="I48" s="373"/>
      <c r="J48" s="374"/>
      <c r="K48" s="375"/>
    </row>
    <row r="49" spans="1:11">
      <c r="A49" s="342">
        <v>46</v>
      </c>
      <c r="B49" s="345" t="str">
        <f>HLOOKUP($A49,BD!$A$1:$EX$10,10,FALSE)</f>
        <v>Status parecer SMUL</v>
      </c>
      <c r="C49" s="204">
        <f>HLOOKUP($A49,BD!$A$1:$EX$10,8,FALSE)</f>
        <v>0</v>
      </c>
      <c r="D49" s="206">
        <f>HLOOKUP($A49,BD!$A$1:$EX$10,9,FALSE)</f>
        <v>0</v>
      </c>
      <c r="E49" s="206">
        <f>HLOOKUP($A49,BD!$A$1:$EX$10,3,FALSE)</f>
        <v>0</v>
      </c>
      <c r="F49" s="211">
        <f>HLOOKUP($A49,BD!$A$1:$EX$10,2,FALSE)</f>
        <v>3</v>
      </c>
      <c r="G49" s="215" t="str">
        <f t="shared" si="0"/>
        <v>AVALIAÇÃO SMUL</v>
      </c>
      <c r="H49" s="355"/>
      <c r="I49" s="373"/>
      <c r="J49" s="374"/>
      <c r="K49" s="375"/>
    </row>
    <row r="50" spans="1:11">
      <c r="A50" s="342">
        <v>47</v>
      </c>
      <c r="B50" s="350" t="str">
        <f>HLOOKUP($A50,BD!$A$1:$EX$10,10,FALSE)</f>
        <v>Submissão CMPU</v>
      </c>
      <c r="C50" s="204">
        <f>HLOOKUP($A50,BD!$A$1:$EX$10,8,FALSE)</f>
        <v>0</v>
      </c>
      <c r="D50" s="206">
        <f>HLOOKUP($A50,BD!$A$1:$EX$10,9,FALSE)</f>
        <v>0</v>
      </c>
      <c r="E50" s="206">
        <f>HLOOKUP($A50,BD!$A$1:$EX$10,3,FALSE)</f>
        <v>0</v>
      </c>
      <c r="F50" s="211">
        <f>HLOOKUP($A50,BD!$A$1:$EX$10,2,FALSE)</f>
        <v>3</v>
      </c>
      <c r="G50" s="215" t="str">
        <f t="shared" si="0"/>
        <v>AVALIAÇÃO SMUL</v>
      </c>
      <c r="H50" s="355"/>
      <c r="I50" s="373"/>
      <c r="J50" s="374"/>
      <c r="K50" s="375"/>
    </row>
    <row r="51" spans="1:11">
      <c r="A51" s="342">
        <v>48</v>
      </c>
      <c r="B51" s="344" t="str">
        <f>HLOOKUP($A51,BD!$A$1:$EX$10,10,FALSE)</f>
        <v>Oficio_CMPU</v>
      </c>
      <c r="C51" s="204">
        <f>HLOOKUP($A51,BD!$A$1:$EX$10,8,FALSE)</f>
        <v>0</v>
      </c>
      <c r="D51" s="206">
        <f>HLOOKUP($A51,BD!$A$1:$EX$10,9,FALSE)</f>
        <v>0</v>
      </c>
      <c r="E51" s="206">
        <f>HLOOKUP($A51,BD!$A$1:$EX$10,3,FALSE)</f>
        <v>0</v>
      </c>
      <c r="F51" s="211">
        <f>HLOOKUP($A51,BD!$A$1:$EX$10,2,FALSE)</f>
        <v>3</v>
      </c>
      <c r="G51" s="215" t="str">
        <f t="shared" si="0"/>
        <v>AVALIAÇÃO SMUL</v>
      </c>
      <c r="H51" s="355"/>
      <c r="I51" s="373"/>
      <c r="J51" s="374"/>
      <c r="K51" s="375"/>
    </row>
    <row r="52" spans="1:11">
      <c r="A52" s="376">
        <v>49</v>
      </c>
      <c r="B52" s="345" t="str">
        <f>HLOOKUP($A52,BD!$A$1:$EX$10,10,FALSE)</f>
        <v>Status_Material a ser apresentado no CMPU</v>
      </c>
      <c r="C52" s="204">
        <f>HLOOKUP($A52,BD!$A$1:$EX$10,8,FALSE)</f>
        <v>0</v>
      </c>
      <c r="D52" s="206">
        <f>HLOOKUP($A52,BD!$A$1:$EX$10,9,FALSE)</f>
        <v>0</v>
      </c>
      <c r="E52" s="206">
        <f>HLOOKUP($A52,BD!$A$1:$EX$10,3,FALSE)</f>
        <v>0</v>
      </c>
      <c r="F52" s="211">
        <f>HLOOKUP($A52,BD!$A$1:$EX$10,2,FALSE)</f>
        <v>3</v>
      </c>
      <c r="G52" s="215" t="str">
        <f t="shared" si="0"/>
        <v>AVALIAÇÃO SMUL</v>
      </c>
      <c r="H52" s="355"/>
      <c r="I52" s="373"/>
      <c r="J52" s="374"/>
      <c r="K52" s="375"/>
    </row>
    <row r="53" spans="1:11">
      <c r="A53" s="342">
        <v>50</v>
      </c>
      <c r="B53" s="344" t="str">
        <f>HLOOKUP($A53,BD!$A$1:$EX$10,10,FALSE)</f>
        <v>Data CMPU</v>
      </c>
      <c r="C53" s="204">
        <f>HLOOKUP($A53,BD!$A$1:$EX$10,8,FALSE)</f>
        <v>0</v>
      </c>
      <c r="D53" s="206" t="str">
        <f>HLOOKUP($A53,BD!$A$1:$EX$10,9,FALSE)</f>
        <v>P</v>
      </c>
      <c r="E53" s="206" t="str">
        <f>HLOOKUP($A53,BD!$A$1:$EX$10,3,FALSE)</f>
        <v>H</v>
      </c>
      <c r="F53" s="211">
        <f>HLOOKUP($A53,BD!$A$1:$EX$10,2,FALSE)</f>
        <v>3</v>
      </c>
      <c r="G53" s="215" t="str">
        <f t="shared" si="0"/>
        <v>AVALIAÇÃO SMUL</v>
      </c>
      <c r="H53" s="355"/>
      <c r="I53" s="373"/>
      <c r="J53" s="374"/>
      <c r="K53" s="375"/>
    </row>
    <row r="54" spans="1:11">
      <c r="A54" s="342">
        <v>51</v>
      </c>
      <c r="B54" s="344" t="str">
        <f>HLOOKUP($A54,BD!$A$1:$EX$10,10,FALSE)</f>
        <v>Registro_apresentacao_Conselho</v>
      </c>
      <c r="C54" s="204" t="str">
        <f>HLOOKUP($A54,BD!$A$1:$EX$10,8,FALSE)</f>
        <v>PPT</v>
      </c>
      <c r="D54" s="206">
        <f>HLOOKUP($A54,BD!$A$1:$EX$10,9,FALSE)</f>
        <v>0</v>
      </c>
      <c r="E54" s="206">
        <f>HLOOKUP($A54,BD!$A$1:$EX$10,3,FALSE)</f>
        <v>0</v>
      </c>
      <c r="F54" s="211">
        <f>HLOOKUP($A54,BD!$A$1:$EX$10,2,FALSE)</f>
        <v>3</v>
      </c>
      <c r="G54" s="215" t="str">
        <f t="shared" si="0"/>
        <v>AVALIAÇÃO SMUL</v>
      </c>
      <c r="H54" s="355" t="s">
        <v>315</v>
      </c>
      <c r="I54" s="721" t="str">
        <f>"XX"&amp;$F54&amp;"_"&amp;$A54&amp;"_Conselho_Apresentacao"</f>
        <v>XX3_51_Conselho_Apresentacao</v>
      </c>
      <c r="J54" s="722"/>
      <c r="K54" s="723"/>
    </row>
    <row r="55" spans="1:11">
      <c r="A55" s="342">
        <v>52</v>
      </c>
      <c r="B55" s="344" t="str">
        <f>HLOOKUP($A55,BD!$A$1:$EX$10,10,FALSE)</f>
        <v>Registro contribuições CMPU</v>
      </c>
      <c r="C55" s="204" t="str">
        <f>HLOOKUP($A55,BD!$A$1:$EX$10,8,FALSE)</f>
        <v>DOC</v>
      </c>
      <c r="D55" s="206">
        <f>HLOOKUP($A55,BD!$A$1:$EX$10,9,FALSE)</f>
        <v>0</v>
      </c>
      <c r="E55" s="206">
        <f>HLOOKUP($A55,BD!$A$1:$EX$10,3,FALSE)</f>
        <v>0</v>
      </c>
      <c r="F55" s="211">
        <f>HLOOKUP($A55,BD!$A$1:$EX$10,2,FALSE)</f>
        <v>3</v>
      </c>
      <c r="G55" s="215" t="str">
        <f t="shared" si="0"/>
        <v>AVALIAÇÃO SMUL</v>
      </c>
      <c r="H55" s="355" t="str">
        <f>H35</f>
        <v>Ata, posicionamento SPUrbanismo</v>
      </c>
      <c r="I55" s="373" t="str">
        <f>"XX"&amp;$F55&amp;"_"&amp;$A55&amp;"_Conselho_Ata"</f>
        <v>XX3_52_Conselho_Ata</v>
      </c>
      <c r="J55" s="722" t="str">
        <f>"XX"&amp;$F55&amp;"_"&amp;$A55&amp;"_Conselho_ParecerSPUrb"</f>
        <v>XX3_52_Conselho_ParecerSPUrb</v>
      </c>
      <c r="K55" s="723"/>
    </row>
    <row r="56" spans="1:11">
      <c r="A56" s="342">
        <v>53</v>
      </c>
      <c r="B56" s="344" t="str">
        <f>HLOOKUP($A56,BD!$A$1:$EX$10,10,FALSE)</f>
        <v>Data envio Departamento</v>
      </c>
      <c r="C56" s="204">
        <f>HLOOKUP($A56,BD!$A$1:$EX$10,8,FALSE)</f>
        <v>0</v>
      </c>
      <c r="D56" s="206">
        <f>HLOOKUP($A56,BD!$A$1:$EX$10,9,FALSE)</f>
        <v>0</v>
      </c>
      <c r="E56" s="206">
        <f>HLOOKUP($A56,BD!$A$1:$EX$10,3,FALSE)</f>
        <v>0</v>
      </c>
      <c r="F56" s="211">
        <f>HLOOKUP($A56,BD!$A$1:$EX$10,2,FALSE)</f>
        <v>3</v>
      </c>
      <c r="G56" s="215" t="str">
        <f t="shared" si="0"/>
        <v>AVALIAÇÃO SMUL</v>
      </c>
      <c r="H56" s="355"/>
      <c r="I56" s="373"/>
      <c r="J56" s="374"/>
      <c r="K56" s="375"/>
    </row>
    <row r="57" spans="1:11">
      <c r="A57" s="342">
        <v>54</v>
      </c>
      <c r="B57" s="344" t="str">
        <f>HLOOKUP($A57,BD!$A$1:$EX$10,10,FALSE)</f>
        <v>Departamento analise</v>
      </c>
      <c r="C57" s="204">
        <f>HLOOKUP($A57,BD!$A$1:$EX$10,8,FALSE)</f>
        <v>0</v>
      </c>
      <c r="D57" s="206">
        <f>HLOOKUP($A57,BD!$A$1:$EX$10,9,FALSE)</f>
        <v>0</v>
      </c>
      <c r="E57" s="206">
        <f>HLOOKUP($A57,BD!$A$1:$EX$10,3,FALSE)</f>
        <v>0</v>
      </c>
      <c r="F57" s="211">
        <f>HLOOKUP($A57,BD!$A$1:$EX$10,2,FALSE)</f>
        <v>3</v>
      </c>
      <c r="G57" s="215" t="str">
        <f t="shared" si="0"/>
        <v>AVALIAÇÃO SMUL</v>
      </c>
      <c r="H57" s="355"/>
      <c r="I57" s="373"/>
      <c r="J57" s="374"/>
      <c r="K57" s="375"/>
    </row>
    <row r="58" spans="1:11">
      <c r="A58" s="342">
        <v>55</v>
      </c>
      <c r="B58" s="344" t="str">
        <f>HLOOKUP($A58,BD!$A$1:$EX$10,10,FALSE)</f>
        <v>Parecer Departamento análise</v>
      </c>
      <c r="C58" s="204" t="str">
        <f>HLOOKUP($A58,BD!$A$1:$EX$10,8,FALSE)</f>
        <v>DOC</v>
      </c>
      <c r="D58" s="206" t="str">
        <f>HLOOKUP($A58,BD!$A$1:$EX$10,9,FALSE)</f>
        <v>P</v>
      </c>
      <c r="E58" s="206" t="str">
        <f>HLOOKUP($A58,BD!$A$1:$EX$10,3,FALSE)</f>
        <v>H</v>
      </c>
      <c r="F58" s="211">
        <f>HLOOKUP($A58,BD!$A$1:$EX$10,2,FALSE)</f>
        <v>3</v>
      </c>
      <c r="G58" s="215" t="str">
        <f t="shared" si="0"/>
        <v>AVALIAÇÃO SMUL</v>
      </c>
      <c r="H58" s="355" t="s">
        <v>312</v>
      </c>
      <c r="I58" s="721" t="str">
        <f>"XX"&amp;$F58&amp;"_"&amp;$A58&amp;"_Parecer"</f>
        <v>XX3_55_Parecer</v>
      </c>
      <c r="J58" s="722"/>
      <c r="K58" s="723"/>
    </row>
    <row r="59" spans="1:11">
      <c r="A59" s="342">
        <v>56</v>
      </c>
      <c r="B59" s="344" t="str">
        <f>HLOOKUP($A59,BD!$A$1:$EX$10,10,FALSE)</f>
        <v>Complementação Proponente</v>
      </c>
      <c r="C59" s="204">
        <f>HLOOKUP($A59,BD!$A$1:$EX$10,8,FALSE)</f>
        <v>0</v>
      </c>
      <c r="D59" s="206">
        <f>HLOOKUP($A59,BD!$A$1:$EX$10,9,FALSE)</f>
        <v>0</v>
      </c>
      <c r="E59" s="206">
        <f>HLOOKUP($A59,BD!$A$1:$EX$10,3,FALSE)</f>
        <v>0</v>
      </c>
      <c r="F59" s="211">
        <f>HLOOKUP($A59,BD!$A$1:$EX$10,2,FALSE)</f>
        <v>3</v>
      </c>
      <c r="G59" s="215" t="str">
        <f t="shared" si="0"/>
        <v>AVALIAÇÃO SMUL</v>
      </c>
      <c r="H59" s="355"/>
      <c r="I59" s="721"/>
      <c r="J59" s="722"/>
      <c r="K59" s="723"/>
    </row>
    <row r="60" spans="1:11">
      <c r="A60" s="342">
        <v>57</v>
      </c>
      <c r="B60" s="344" t="str">
        <f>HLOOKUP($A60,BD!$A$1:$EX$10,10,FALSE)</f>
        <v>Data devolução SPURB</v>
      </c>
      <c r="C60" s="204">
        <f>HLOOKUP($A60,BD!$A$1:$EX$10,8,FALSE)</f>
        <v>0</v>
      </c>
      <c r="D60" s="206" t="str">
        <f>HLOOKUP($A60,BD!$A$1:$EX$10,9,FALSE)</f>
        <v>P</v>
      </c>
      <c r="E60" s="206" t="str">
        <f>HLOOKUP($A60,BD!$A$1:$EX$10,3,FALSE)</f>
        <v>H</v>
      </c>
      <c r="F60" s="211">
        <f>HLOOKUP($A60,BD!$A$1:$EX$10,2,FALSE)</f>
        <v>3</v>
      </c>
      <c r="G60" s="215" t="str">
        <f t="shared" si="0"/>
        <v>AVALIAÇÃO SMUL</v>
      </c>
      <c r="H60" s="355"/>
      <c r="I60" s="721"/>
      <c r="J60" s="722"/>
      <c r="K60" s="723"/>
    </row>
    <row r="61" spans="1:11">
      <c r="A61" s="342">
        <v>58</v>
      </c>
      <c r="B61" s="344" t="str">
        <f>HLOOKUP($A61,BD!$A$1:$EX$10,10,FALSE)</f>
        <v>Data_inicio_4</v>
      </c>
      <c r="C61" s="204">
        <f>HLOOKUP($A61,BD!$A$1:$EX$10,8,FALSE)</f>
        <v>0</v>
      </c>
      <c r="D61" s="206" t="str">
        <f>HLOOKUP($A61,BD!$A$1:$EX$10,9,FALSE)</f>
        <v>P</v>
      </c>
      <c r="E61" s="206" t="str">
        <f>HLOOKUP($A61,BD!$A$1:$EX$10,3,FALSE)</f>
        <v>H</v>
      </c>
      <c r="F61" s="211">
        <f>HLOOKUP($A61,BD!$A$1:$EX$10,2,FALSE)</f>
        <v>4</v>
      </c>
      <c r="G61" s="215" t="str">
        <f t="shared" si="0"/>
        <v>ELABORAÇÃO</v>
      </c>
      <c r="H61" s="355"/>
      <c r="I61" s="721"/>
      <c r="J61" s="722"/>
      <c r="K61" s="723"/>
    </row>
    <row r="62" spans="1:11">
      <c r="A62" s="342">
        <v>59</v>
      </c>
      <c r="B62" s="345" t="str">
        <f>HLOOKUP($A62,BD!$A$1:$EX$10,10,FALSE)</f>
        <v>Responsável / Supervisor</v>
      </c>
      <c r="C62" s="204">
        <f>HLOOKUP($A62,BD!$A$1:$EX$10,8,FALSE)</f>
        <v>0</v>
      </c>
      <c r="D62" s="206" t="str">
        <f>HLOOKUP($A62,BD!$A$1:$EX$10,9,FALSE)</f>
        <v>P</v>
      </c>
      <c r="E62" s="206" t="str">
        <f>HLOOKUP($A62,BD!$A$1:$EX$10,3,FALSE)</f>
        <v>H</v>
      </c>
      <c r="F62" s="211">
        <f>HLOOKUP($A62,BD!$A$1:$EX$10,2,FALSE)</f>
        <v>4</v>
      </c>
      <c r="G62" s="215" t="str">
        <f t="shared" si="0"/>
        <v>ELABORAÇÃO</v>
      </c>
      <c r="H62" s="355"/>
      <c r="I62" s="721"/>
      <c r="J62" s="722"/>
      <c r="K62" s="723"/>
    </row>
    <row r="63" spans="1:11">
      <c r="A63" s="342">
        <v>60</v>
      </c>
      <c r="B63" s="345" t="str">
        <f>HLOOKUP($A63,BD!$A$1:$EX$10,10,FALSE)</f>
        <v>Documentação_Desenvolvimento_Inicial</v>
      </c>
      <c r="C63" s="204" t="str">
        <f>HLOOKUP($A63,BD!$A$1:$EX$10,8,FALSE)</f>
        <v>DOC</v>
      </c>
      <c r="D63" s="206" t="str">
        <f>HLOOKUP($A63,BD!$A$1:$EX$10,9,FALSE)</f>
        <v>P</v>
      </c>
      <c r="E63" s="206" t="str">
        <f>HLOOKUP($A63,BD!$A$1:$EX$10,3,FALSE)</f>
        <v>H</v>
      </c>
      <c r="F63" s="211">
        <f>HLOOKUP($A63,BD!$A$1:$EX$10,2,FALSE)</f>
        <v>4</v>
      </c>
      <c r="G63" s="215" t="str">
        <f t="shared" si="0"/>
        <v>ELABORAÇÃO</v>
      </c>
      <c r="H63" s="355" t="s">
        <v>1107</v>
      </c>
      <c r="I63" s="721"/>
      <c r="J63" s="722"/>
      <c r="K63" s="723"/>
    </row>
    <row r="64" spans="1:11">
      <c r="A64" s="342">
        <v>61</v>
      </c>
      <c r="B64" s="350" t="str">
        <f>HLOOKUP($A64,BD!$A$1:$EX$10,10,FALSE)</f>
        <v>Status_Desenvolvimento</v>
      </c>
      <c r="C64" s="204">
        <f>HLOOKUP($A64,BD!$A$1:$EX$10,8,FALSE)</f>
        <v>0</v>
      </c>
      <c r="D64" s="206">
        <f>HLOOKUP($A64,BD!$A$1:$EX$10,9,FALSE)</f>
        <v>0</v>
      </c>
      <c r="E64" s="206">
        <f>HLOOKUP($A64,BD!$A$1:$EX$10,3,FALSE)</f>
        <v>0</v>
      </c>
      <c r="F64" s="211">
        <f>HLOOKUP($A64,BD!$A$1:$EX$10,2,FALSE)</f>
        <v>4</v>
      </c>
      <c r="G64" s="215" t="str">
        <f t="shared" si="0"/>
        <v>ELABORAÇÃO</v>
      </c>
      <c r="H64" s="355"/>
      <c r="I64" s="721"/>
      <c r="J64" s="722"/>
      <c r="K64" s="723"/>
    </row>
    <row r="65" spans="1:11">
      <c r="A65" s="342">
        <v>62</v>
      </c>
      <c r="B65" s="344" t="str">
        <f>HLOOKUP($A65,BD!$A$1:$EX$10,10,FALSE)</f>
        <v>Secretarias envolvidas</v>
      </c>
      <c r="C65" s="204">
        <f>HLOOKUP($A65,BD!$A$1:$EX$10,8,FALSE)</f>
        <v>0</v>
      </c>
      <c r="D65" s="206" t="str">
        <f>HLOOKUP($A65,BD!$A$1:$EX$10,9,FALSE)</f>
        <v>P</v>
      </c>
      <c r="E65" s="206" t="str">
        <f>HLOOKUP($A65,BD!$A$1:$EX$10,3,FALSE)</f>
        <v>H</v>
      </c>
      <c r="F65" s="211">
        <f>HLOOKUP($A65,BD!$A$1:$EX$10,2,FALSE)</f>
        <v>4</v>
      </c>
      <c r="G65" s="215" t="str">
        <f t="shared" si="0"/>
        <v>ELABORAÇÃO</v>
      </c>
      <c r="H65" s="355" t="s">
        <v>1027</v>
      </c>
      <c r="I65" s="721" t="str">
        <f>"XX"&amp;$F65&amp;"_"&amp;$A65&amp;"_Oficio_Secretaria"</f>
        <v>XX4_62_Oficio_Secretaria</v>
      </c>
      <c r="J65" s="722"/>
      <c r="K65" s="723"/>
    </row>
    <row r="66" spans="1:11">
      <c r="A66" s="342">
        <v>63</v>
      </c>
      <c r="B66" s="350" t="str">
        <f>HLOOKUP($A66,BD!$A$1:$EX$10,10,FALSE)</f>
        <v>Oficio_Secretarias</v>
      </c>
      <c r="C66" s="204" t="str">
        <f>HLOOKUP($A66,BD!$A$1:$EX$10,8,FALSE)</f>
        <v>DOC</v>
      </c>
      <c r="D66" s="206">
        <f>HLOOKUP($A66,BD!$A$1:$EX$10,9,FALSE)</f>
        <v>0</v>
      </c>
      <c r="E66" s="206">
        <f>HLOOKUP($A66,BD!$A$1:$EX$10,3,FALSE)</f>
        <v>0</v>
      </c>
      <c r="F66" s="211">
        <f>HLOOKUP($A66,BD!$A$1:$EX$10,2,FALSE)</f>
        <v>4</v>
      </c>
      <c r="G66" s="215" t="str">
        <f t="shared" si="0"/>
        <v>ELABORAÇÃO</v>
      </c>
      <c r="H66" s="355"/>
      <c r="I66" s="373"/>
      <c r="J66" s="374"/>
      <c r="K66" s="375"/>
    </row>
    <row r="67" spans="1:11">
      <c r="A67" s="342">
        <v>64</v>
      </c>
      <c r="B67" s="344" t="str">
        <f>HLOOKUP($A67,BD!$A$1:$EX$10,10,FALSE)</f>
        <v>Orgãos externos envolvidos</v>
      </c>
      <c r="C67" s="204">
        <f>HLOOKUP($A67,BD!$A$1:$EX$10,8,FALSE)</f>
        <v>0</v>
      </c>
      <c r="D67" s="206" t="str">
        <f>HLOOKUP($A67,BD!$A$1:$EX$10,9,FALSE)</f>
        <v>P</v>
      </c>
      <c r="E67" s="206" t="str">
        <f>HLOOKUP($A67,BD!$A$1:$EX$10,3,FALSE)</f>
        <v>H</v>
      </c>
      <c r="F67" s="211">
        <f>HLOOKUP($A67,BD!$A$1:$EX$10,2,FALSE)</f>
        <v>4</v>
      </c>
      <c r="G67" s="215" t="str">
        <f t="shared" si="0"/>
        <v>ELABORAÇÃO</v>
      </c>
      <c r="H67" s="355"/>
      <c r="I67" s="373"/>
      <c r="J67" s="374"/>
      <c r="K67" s="375"/>
    </row>
    <row r="68" spans="1:11">
      <c r="A68" s="342">
        <v>65</v>
      </c>
      <c r="B68" s="345" t="str">
        <f>HLOOKUP($A68,BD!$A$1:$EX$10,10,FALSE)</f>
        <v>Oficio_Orgaos</v>
      </c>
      <c r="C68" s="204">
        <f>HLOOKUP($A68,BD!$A$1:$EX$10,8,FALSE)</f>
        <v>0</v>
      </c>
      <c r="D68" s="206">
        <f>HLOOKUP($A68,BD!$A$1:$EX$10,9,FALSE)</f>
        <v>0</v>
      </c>
      <c r="E68" s="206">
        <f>HLOOKUP($A68,BD!$A$1:$EX$10,3,FALSE)</f>
        <v>0</v>
      </c>
      <c r="F68" s="211">
        <f>HLOOKUP($A68,BD!$A$1:$EX$10,2,FALSE)</f>
        <v>4</v>
      </c>
      <c r="G68" s="215" t="str">
        <f t="shared" si="0"/>
        <v>ELABORAÇÃO</v>
      </c>
      <c r="H68" s="355"/>
      <c r="I68" s="373"/>
      <c r="J68" s="374"/>
      <c r="K68" s="375"/>
    </row>
    <row r="69" spans="1:11">
      <c r="A69" s="342">
        <v>66</v>
      </c>
      <c r="B69" s="345" t="str">
        <f>HLOOKUP($A69,BD!$A$1:$EX$10,10,FALSE)</f>
        <v>Material a ser colocado em discussão pública</v>
      </c>
      <c r="C69" s="204">
        <f>HLOOKUP($A69,BD!$A$1:$EX$10,8,FALSE)</f>
        <v>0</v>
      </c>
      <c r="D69" s="206">
        <f>HLOOKUP($A69,BD!$A$1:$EX$10,9,FALSE)</f>
        <v>0</v>
      </c>
      <c r="E69" s="206">
        <f>HLOOKUP($A69,BD!$A$1:$EX$10,3,FALSE)</f>
        <v>0</v>
      </c>
      <c r="F69" s="211">
        <f>HLOOKUP($A69,BD!$A$1:$EX$10,2,FALSE)</f>
        <v>4</v>
      </c>
      <c r="G69" s="215" t="str">
        <f t="shared" ref="G69:G132" si="1">VLOOKUP($F69,$L$4:$M$15,2,0)</f>
        <v>ELABORAÇÃO</v>
      </c>
      <c r="H69" s="355"/>
      <c r="I69" s="373"/>
      <c r="J69" s="374"/>
      <c r="K69" s="375"/>
    </row>
    <row r="70" spans="1:11">
      <c r="A70" s="342">
        <v>67</v>
      </c>
      <c r="B70" s="345" t="str">
        <f>HLOOKUP($A70,BD!$A$1:$EX$10,10,FALSE)</f>
        <v>Status_Material a ser colocado em discussão pública</v>
      </c>
      <c r="C70" s="204">
        <f>HLOOKUP($A70,BD!$A$1:$EX$10,8,FALSE)</f>
        <v>0</v>
      </c>
      <c r="D70" s="206">
        <f>HLOOKUP($A70,BD!$A$1:$EX$10,9,FALSE)</f>
        <v>0</v>
      </c>
      <c r="E70" s="206">
        <f>HLOOKUP($A70,BD!$A$1:$EX$10,3,FALSE)</f>
        <v>0</v>
      </c>
      <c r="F70" s="211">
        <f>HLOOKUP($A70,BD!$A$1:$EX$10,2,FALSE)</f>
        <v>4</v>
      </c>
      <c r="G70" s="215" t="str">
        <f t="shared" si="1"/>
        <v>ELABORAÇÃO</v>
      </c>
      <c r="H70" s="355"/>
      <c r="I70" s="373"/>
      <c r="J70" s="374"/>
      <c r="K70" s="375"/>
    </row>
    <row r="71" spans="1:11">
      <c r="A71" s="342">
        <v>68</v>
      </c>
      <c r="B71" s="349" t="str">
        <f>HLOOKUP($A71,BD!$A$1:$EX$10,10,FALSE)</f>
        <v>Status_Cronograma processo participativo</v>
      </c>
      <c r="C71" s="204">
        <f>HLOOKUP($A71,BD!$A$1:$EX$10,8,FALSE)</f>
        <v>0</v>
      </c>
      <c r="D71" s="206">
        <f>HLOOKUP($A71,BD!$A$1:$EX$10,9,FALSE)</f>
        <v>0</v>
      </c>
      <c r="E71" s="206">
        <f>HLOOKUP($A71,BD!$A$1:$EX$10,3,FALSE)</f>
        <v>0</v>
      </c>
      <c r="F71" s="211">
        <f>HLOOKUP($A71,BD!$A$1:$EX$10,2,FALSE)</f>
        <v>5</v>
      </c>
      <c r="G71" s="215" t="str">
        <f t="shared" si="1"/>
        <v>DISCUSSÃO PÚBLICA</v>
      </c>
      <c r="H71" s="355" t="s">
        <v>313</v>
      </c>
      <c r="I71" s="721" t="str">
        <f>"XX"&amp;$F71&amp;"_"&amp;$A71&amp;"_CronogramaParticipacao"</f>
        <v>XX5_68_CronogramaParticipacao</v>
      </c>
      <c r="J71" s="722"/>
      <c r="K71" s="723"/>
    </row>
    <row r="72" spans="1:11">
      <c r="A72" s="342">
        <v>69</v>
      </c>
      <c r="B72" s="350" t="str">
        <f>HLOOKUP($A72,BD!$A$1:$EX$10,10,FALSE)</f>
        <v>Data_fim_4</v>
      </c>
      <c r="C72" s="204">
        <f>HLOOKUP($A72,BD!$A$1:$EX$10,8,FALSE)</f>
        <v>0</v>
      </c>
      <c r="D72" s="206" t="str">
        <f>HLOOKUP($A72,BD!$A$1:$EX$10,9,FALSE)</f>
        <v>P</v>
      </c>
      <c r="E72" s="206" t="str">
        <f>HLOOKUP($A72,BD!$A$1:$EX$10,3,FALSE)</f>
        <v>H</v>
      </c>
      <c r="F72" s="211">
        <f>HLOOKUP($A72,BD!$A$1:$EX$10,2,FALSE)</f>
        <v>5</v>
      </c>
      <c r="G72" s="215" t="str">
        <f t="shared" si="1"/>
        <v>DISCUSSÃO PÚBLICA</v>
      </c>
      <c r="H72" s="355"/>
      <c r="I72" s="373"/>
      <c r="J72" s="374"/>
      <c r="K72" s="375"/>
    </row>
    <row r="73" spans="1:11">
      <c r="A73" s="342">
        <v>70</v>
      </c>
      <c r="B73" s="344" t="str">
        <f>HLOOKUP($A73,BD!$A$1:$EX$10,10,FALSE)</f>
        <v>Data_inicio_5</v>
      </c>
      <c r="C73" s="204">
        <f>HLOOKUP($A73,BD!$A$1:$EX$10,8,FALSE)</f>
        <v>0</v>
      </c>
      <c r="D73" s="206" t="str">
        <f>HLOOKUP($A73,BD!$A$1:$EX$10,9,FALSE)</f>
        <v>P</v>
      </c>
      <c r="E73" s="206" t="str">
        <f>HLOOKUP($A73,BD!$A$1:$EX$10,3,FALSE)</f>
        <v>H</v>
      </c>
      <c r="F73" s="211">
        <f>HLOOKUP($A73,BD!$A$1:$EX$10,2,FALSE)</f>
        <v>5</v>
      </c>
      <c r="G73" s="215" t="str">
        <f t="shared" si="1"/>
        <v>DISCUSSÃO PÚBLICA</v>
      </c>
      <c r="H73" s="355"/>
      <c r="I73" s="373"/>
      <c r="J73" s="374"/>
      <c r="K73" s="375"/>
    </row>
    <row r="74" spans="1:11">
      <c r="A74" s="342">
        <v>71</v>
      </c>
      <c r="B74" s="345" t="str">
        <f>HLOOKUP($A74,BD!$A$1:$EX$10,10,FALSE)</f>
        <v>Publicação cronograma processo participativo</v>
      </c>
      <c r="C74" s="204" t="str">
        <f>HLOOKUP($A74,BD!$A$1:$EX$10,8,FALSE)</f>
        <v>DOC</v>
      </c>
      <c r="D74" s="206" t="str">
        <f>HLOOKUP($A74,BD!$A$1:$EX$10,9,FALSE)</f>
        <v>P</v>
      </c>
      <c r="E74" s="206" t="str">
        <f>HLOOKUP($A74,BD!$A$1:$EX$10,3,FALSE)</f>
        <v>H</v>
      </c>
      <c r="F74" s="211">
        <f>HLOOKUP($A74,BD!$A$1:$EX$10,2,FALSE)</f>
        <v>5</v>
      </c>
      <c r="G74" s="215" t="str">
        <f t="shared" si="1"/>
        <v>DISCUSSÃO PÚBLICA</v>
      </c>
      <c r="H74" s="355"/>
      <c r="I74" s="373"/>
      <c r="J74" s="374"/>
      <c r="K74" s="375"/>
    </row>
    <row r="75" spans="1:11">
      <c r="A75" s="342">
        <v>72</v>
      </c>
      <c r="B75" s="344" t="str">
        <f>HLOOKUP($A75,BD!$A$1:$EX$10,10,FALSE)</f>
        <v>Instancias consultadas</v>
      </c>
      <c r="C75" s="204">
        <f>HLOOKUP($A75,BD!$A$1:$EX$10,8,FALSE)</f>
        <v>0</v>
      </c>
      <c r="D75" s="206" t="str">
        <f>HLOOKUP($A75,BD!$A$1:$EX$10,9,FALSE)</f>
        <v>P</v>
      </c>
      <c r="E75" s="206" t="str">
        <f>HLOOKUP($A75,BD!$A$1:$EX$10,3,FALSE)</f>
        <v>H</v>
      </c>
      <c r="F75" s="211">
        <f>HLOOKUP($A75,BD!$A$1:$EX$10,2,FALSE)</f>
        <v>5</v>
      </c>
      <c r="G75" s="215" t="str">
        <f t="shared" si="1"/>
        <v>DISCUSSÃO PÚBLICA</v>
      </c>
      <c r="H75" s="355"/>
      <c r="I75" s="373"/>
      <c r="J75" s="374"/>
      <c r="K75" s="375"/>
    </row>
    <row r="76" spans="1:11">
      <c r="A76" s="342">
        <v>73</v>
      </c>
      <c r="B76" s="344" t="str">
        <f>HLOOKUP($A76,BD!$A$1:$EX$10,10,FALSE)</f>
        <v>Oficio_Instancias</v>
      </c>
      <c r="C76" s="204">
        <f>HLOOKUP($A76,BD!$A$1:$EX$10,8,FALSE)</f>
        <v>0</v>
      </c>
      <c r="D76" s="206">
        <f>HLOOKUP($A76,BD!$A$1:$EX$10,9,FALSE)</f>
        <v>0</v>
      </c>
      <c r="E76" s="206">
        <f>HLOOKUP($A76,BD!$A$1:$EX$10,3,FALSE)</f>
        <v>0</v>
      </c>
      <c r="F76" s="211">
        <f>HLOOKUP($A76,BD!$A$1:$EX$10,2,FALSE)</f>
        <v>5</v>
      </c>
      <c r="G76" s="215" t="str">
        <f t="shared" si="1"/>
        <v>DISCUSSÃO PÚBLICA</v>
      </c>
      <c r="H76" s="355" t="s">
        <v>315</v>
      </c>
      <c r="I76" s="721" t="str">
        <f>"XX"&amp;$F76&amp;"_"&amp;$A76&amp;"_Instancia_Apresentacao"</f>
        <v>XX5_73_Instancia_Apresentacao</v>
      </c>
      <c r="J76" s="722"/>
      <c r="K76" s="723"/>
    </row>
    <row r="77" spans="1:11">
      <c r="A77" s="342">
        <v>74</v>
      </c>
      <c r="B77" s="344" t="str">
        <f>HLOOKUP($A77,BD!$A$1:$EX$10,10,FALSE)</f>
        <v>Status_Material para Instancias</v>
      </c>
      <c r="C77" s="204">
        <f>HLOOKUP($A77,BD!$A$1:$EX$10,8,FALSE)</f>
        <v>0</v>
      </c>
      <c r="D77" s="206">
        <f>HLOOKUP($A77,BD!$A$1:$EX$10,9,FALSE)</f>
        <v>0</v>
      </c>
      <c r="E77" s="206">
        <f>HLOOKUP($A77,BD!$A$1:$EX$10,3,FALSE)</f>
        <v>0</v>
      </c>
      <c r="F77" s="211">
        <f>HLOOKUP($A77,BD!$A$1:$EX$10,2,FALSE)</f>
        <v>5</v>
      </c>
      <c r="G77" s="215" t="str">
        <f t="shared" si="1"/>
        <v>DISCUSSÃO PÚBLICA</v>
      </c>
      <c r="H77" s="355" t="str">
        <f>H55</f>
        <v>Ata, posicionamento SPUrbanismo</v>
      </c>
      <c r="I77" s="373" t="str">
        <f>"XX"&amp;$F77&amp;"_"&amp;$A77&amp;"_Instancia_Ata"</f>
        <v>XX5_74_Instancia_Ata</v>
      </c>
      <c r="J77" s="722" t="str">
        <f>"XX"&amp;$F77&amp;"_"&amp;$A77&amp;"_Instancia_ParecerSPUrb"</f>
        <v>XX5_74_Instancia_ParecerSPUrb</v>
      </c>
      <c r="K77" s="723"/>
    </row>
    <row r="78" spans="1:11">
      <c r="A78" s="342">
        <v>75</v>
      </c>
      <c r="B78" s="349" t="str">
        <f>HLOOKUP($A78,BD!$A$1:$EX$10,10,FALSE)</f>
        <v>Data Instancia consultada</v>
      </c>
      <c r="C78" s="204">
        <f>HLOOKUP($A78,BD!$A$1:$EX$10,8,FALSE)</f>
        <v>0</v>
      </c>
      <c r="D78" s="206">
        <f>HLOOKUP($A78,BD!$A$1:$EX$10,9,FALSE)</f>
        <v>0</v>
      </c>
      <c r="E78" s="206">
        <f>HLOOKUP($A78,BD!$A$1:$EX$10,3,FALSE)</f>
        <v>0</v>
      </c>
      <c r="F78" s="211">
        <f>HLOOKUP($A78,BD!$A$1:$EX$10,2,FALSE)</f>
        <v>5</v>
      </c>
      <c r="G78" s="215" t="str">
        <f t="shared" si="1"/>
        <v>DISCUSSÃO PÚBLICA</v>
      </c>
      <c r="H78" s="355"/>
      <c r="I78" s="373"/>
      <c r="J78" s="374"/>
      <c r="K78" s="375"/>
    </row>
    <row r="79" spans="1:11">
      <c r="A79" s="342">
        <v>76</v>
      </c>
      <c r="B79" s="349" t="str">
        <f>HLOOKUP($A79,BD!$A$1:$EX$10,10,FALSE)</f>
        <v>Registro_apresentacao_Instancia</v>
      </c>
      <c r="C79" s="204" t="str">
        <f>HLOOKUP($A79,BD!$A$1:$EX$10,8,FALSE)</f>
        <v>PPT</v>
      </c>
      <c r="D79" s="206">
        <f>HLOOKUP($A79,BD!$A$1:$EX$10,9,FALSE)</f>
        <v>0</v>
      </c>
      <c r="E79" s="206">
        <f>HLOOKUP($A79,BD!$A$1:$EX$10,3,FALSE)</f>
        <v>0</v>
      </c>
      <c r="F79" s="211">
        <f>HLOOKUP($A79,BD!$A$1:$EX$10,2,FALSE)</f>
        <v>5</v>
      </c>
      <c r="G79" s="215" t="str">
        <f t="shared" si="1"/>
        <v>DISCUSSÃO PÚBLICA</v>
      </c>
      <c r="H79" s="355" t="s">
        <v>1025</v>
      </c>
      <c r="I79" s="721" t="str">
        <f>"XX"&amp;$F79&amp;"_"&amp;$A79&amp;"_TiposConsulta"</f>
        <v>XX5_76_TiposConsulta</v>
      </c>
      <c r="J79" s="722"/>
      <c r="K79" s="723"/>
    </row>
    <row r="80" spans="1:11">
      <c r="A80" s="376">
        <v>77</v>
      </c>
      <c r="B80" s="344" t="str">
        <f>HLOOKUP($A80,BD!$A$1:$EX$10,10,FALSE)</f>
        <v>Registro contribuições Instancia</v>
      </c>
      <c r="C80" s="204" t="str">
        <f>HLOOKUP($A80,BD!$A$1:$EX$10,8,FALSE)</f>
        <v>DOC</v>
      </c>
      <c r="D80" s="206">
        <f>HLOOKUP($A80,BD!$A$1:$EX$10,9,FALSE)</f>
        <v>0</v>
      </c>
      <c r="E80" s="206">
        <f>HLOOKUP($A80,BD!$A$1:$EX$10,3,FALSE)</f>
        <v>0</v>
      </c>
      <c r="F80" s="211">
        <f>HLOOKUP($A80,BD!$A$1:$EX$10,2,FALSE)</f>
        <v>5</v>
      </c>
      <c r="G80" s="215" t="str">
        <f t="shared" si="1"/>
        <v>DISCUSSÃO PÚBLICA</v>
      </c>
      <c r="H80" s="355" t="s">
        <v>317</v>
      </c>
      <c r="I80" s="721" t="str">
        <f>"XX"&amp;$F80&amp;"_"&amp;$A80&amp;"_Consulta_Noticia"</f>
        <v>XX5_77_Consulta_Noticia</v>
      </c>
      <c r="J80" s="722"/>
      <c r="K80" s="723"/>
    </row>
    <row r="81" spans="1:13">
      <c r="A81" s="342">
        <v>78</v>
      </c>
      <c r="B81" s="349" t="str">
        <f>HLOOKUP($A81,BD!$A$1:$EX$10,10,FALSE)</f>
        <v>Mecanismos de comunicação previstos</v>
      </c>
      <c r="C81" s="204">
        <f>HLOOKUP($A81,BD!$A$1:$EX$10,8,FALSE)</f>
        <v>0</v>
      </c>
      <c r="D81" s="206">
        <f>HLOOKUP($A81,BD!$A$1:$EX$10,9,FALSE)</f>
        <v>0</v>
      </c>
      <c r="E81" s="206">
        <f>HLOOKUP($A81,BD!$A$1:$EX$10,3,FALSE)</f>
        <v>0</v>
      </c>
      <c r="F81" s="211">
        <f>HLOOKUP($A81,BD!$A$1:$EX$10,2,FALSE)</f>
        <v>5</v>
      </c>
      <c r="G81" s="215" t="str">
        <f t="shared" si="1"/>
        <v>DISCUSSÃO PÚBLICA</v>
      </c>
      <c r="H81" s="355" t="s">
        <v>266</v>
      </c>
      <c r="I81" s="373" t="str">
        <f>"XX"&amp;$F81&amp;"_"&amp;$A81&amp;"_Consulta_Texto"</f>
        <v>XX5_78_Consulta_Texto</v>
      </c>
      <c r="J81" s="374" t="str">
        <f>"XX"&amp;$F81&amp;"_"&amp;$A81&amp;"_Consulta_Anexos"</f>
        <v>XX5_78_Consulta_Anexos</v>
      </c>
      <c r="K81" s="375" t="str">
        <f>"XX"&amp;$F81&amp;"_"&amp;$A81&amp;"_Consulta_Contribuicoes"</f>
        <v>XX5_78_Consulta_Contribuicoes</v>
      </c>
      <c r="L81" s="142"/>
      <c r="M81" s="142"/>
    </row>
    <row r="82" spans="1:13">
      <c r="A82" s="342">
        <v>79</v>
      </c>
      <c r="B82" s="349" t="str">
        <f>HLOOKUP($A82,BD!$A$1:$EX$10,10,FALSE)</f>
        <v>Mecanismos de consulta  previstos</v>
      </c>
      <c r="C82" s="204" t="str">
        <f>HLOOKUP($A82,BD!$A$1:$EX$10,8,FALSE)</f>
        <v>DOC</v>
      </c>
      <c r="D82" s="206">
        <f>HLOOKUP($A82,BD!$A$1:$EX$10,9,FALSE)</f>
        <v>0</v>
      </c>
      <c r="E82" s="206">
        <f>HLOOKUP($A82,BD!$A$1:$EX$10,3,FALSE)</f>
        <v>0</v>
      </c>
      <c r="F82" s="211">
        <f>HLOOKUP($A82,BD!$A$1:$EX$10,2,FALSE)</f>
        <v>5</v>
      </c>
      <c r="G82" s="215" t="str">
        <f t="shared" si="1"/>
        <v>DISCUSSÃO PÚBLICA</v>
      </c>
      <c r="H82" s="355"/>
      <c r="I82" s="373"/>
      <c r="J82" s="374"/>
      <c r="K82" s="375"/>
    </row>
    <row r="83" spans="1:13">
      <c r="A83" s="342">
        <v>80</v>
      </c>
      <c r="B83" s="349" t="str">
        <f>HLOOKUP($A83,BD!$A$1:$EX$10,10,FALSE)</f>
        <v>Registro abertura da consulta_Caderno</v>
      </c>
      <c r="C83" s="204" t="str">
        <f>HLOOKUP($A83,BD!$A$1:$EX$10,8,FALSE)</f>
        <v>NOT</v>
      </c>
      <c r="D83" s="206">
        <f>HLOOKUP($A83,BD!$A$1:$EX$10,9,FALSE)</f>
        <v>0</v>
      </c>
      <c r="E83" s="206" t="str">
        <f>HLOOKUP($A83,BD!$A$1:$EX$10,3,FALSE)</f>
        <v>H</v>
      </c>
      <c r="F83" s="211">
        <f>HLOOKUP($A83,BD!$A$1:$EX$10,2,FALSE)</f>
        <v>5</v>
      </c>
      <c r="G83" s="215" t="str">
        <f t="shared" si="1"/>
        <v>DISCUSSÃO PÚBLICA</v>
      </c>
      <c r="H83" s="355"/>
      <c r="I83" s="373"/>
      <c r="J83" s="374"/>
      <c r="K83" s="375"/>
    </row>
    <row r="84" spans="1:13">
      <c r="A84" s="342">
        <v>81</v>
      </c>
      <c r="B84" s="344" t="str">
        <f>HLOOKUP($A84,BD!$A$1:$EX$10,10,FALSE)</f>
        <v>Status_Consulta_Internet_Caderno</v>
      </c>
      <c r="C84" s="204" t="str">
        <f>HLOOKUP($A84,BD!$A$1:$EX$10,8,FALSE)</f>
        <v>DOC</v>
      </c>
      <c r="D84" s="206" t="str">
        <f>HLOOKUP($A84,BD!$A$1:$EX$10,9,FALSE)</f>
        <v>P</v>
      </c>
      <c r="E84" s="206" t="str">
        <f>HLOOKUP($A84,BD!$A$1:$EX$10,3,FALSE)</f>
        <v>H</v>
      </c>
      <c r="F84" s="211">
        <f>HLOOKUP($A84,BD!$A$1:$EX$10,2,FALSE)</f>
        <v>5</v>
      </c>
      <c r="G84" s="215" t="str">
        <f t="shared" si="1"/>
        <v>DISCUSSÃO PÚBLICA</v>
      </c>
      <c r="H84" s="356" t="s">
        <v>1018</v>
      </c>
      <c r="I84" s="721" t="str">
        <f>"XX"&amp;$F84&amp;"_"&amp;$A84&amp;"_Parecer"</f>
        <v>XX5_81_Parecer</v>
      </c>
      <c r="J84" s="722"/>
      <c r="K84" s="723"/>
    </row>
    <row r="85" spans="1:13">
      <c r="A85" s="342">
        <v>82</v>
      </c>
      <c r="B85" s="344" t="str">
        <f>HLOOKUP($A85,BD!$A$1:$EX$10,10,FALSE)</f>
        <v>Data inicio consulta_Caderno</v>
      </c>
      <c r="C85" s="204">
        <f>HLOOKUP($A85,BD!$A$1:$EX$10,8,FALSE)</f>
        <v>0</v>
      </c>
      <c r="D85" s="206" t="str">
        <f>HLOOKUP($A85,BD!$A$1:$EX$10,9,FALSE)</f>
        <v>P</v>
      </c>
      <c r="E85" s="206" t="str">
        <f>HLOOKUP($A85,BD!$A$1:$EX$10,3,FALSE)</f>
        <v>H</v>
      </c>
      <c r="F85" s="211">
        <f>HLOOKUP($A85,BD!$A$1:$EX$10,2,FALSE)</f>
        <v>5</v>
      </c>
      <c r="G85" s="215" t="str">
        <f t="shared" si="1"/>
        <v>DISCUSSÃO PÚBLICA</v>
      </c>
      <c r="H85" s="355" t="s">
        <v>264</v>
      </c>
      <c r="I85" s="721" t="str">
        <f>"XX"&amp;$F85&amp;"_"&amp;$A85&amp;"_Minuta_Noticia"</f>
        <v>XX5_82_Minuta_Noticia</v>
      </c>
      <c r="J85" s="722"/>
      <c r="K85" s="723"/>
    </row>
    <row r="86" spans="1:13">
      <c r="A86" s="342">
        <v>83</v>
      </c>
      <c r="B86" s="349" t="str">
        <f>HLOOKUP($A86,BD!$A$1:$EX$10,10,FALSE)</f>
        <v>Data final consulta_Caderno</v>
      </c>
      <c r="C86" s="204">
        <f>HLOOKUP($A86,BD!$A$1:$EX$10,8,FALSE)</f>
        <v>0</v>
      </c>
      <c r="D86" s="206" t="str">
        <f>HLOOKUP($A86,BD!$A$1:$EX$10,9,FALSE)</f>
        <v>P</v>
      </c>
      <c r="E86" s="206" t="str">
        <f>HLOOKUP($A86,BD!$A$1:$EX$10,3,FALSE)</f>
        <v>H</v>
      </c>
      <c r="F86" s="211">
        <f>HLOOKUP($A86,BD!$A$1:$EX$10,2,FALSE)</f>
        <v>5</v>
      </c>
      <c r="G86" s="215" t="str">
        <f t="shared" si="1"/>
        <v>DISCUSSÃO PÚBLICA</v>
      </c>
      <c r="H86" s="355" t="s">
        <v>265</v>
      </c>
      <c r="I86" s="373" t="str">
        <f>"XX"&amp;$F86&amp;"_"&amp;$A86&amp;"_Minuta_Texto"</f>
        <v>XX5_83_Minuta_Texto</v>
      </c>
      <c r="J86" s="722" t="str">
        <f>"XX"&amp;$F86&amp;"_"&amp;$A86&amp;"_Minuta_Anexos"</f>
        <v>XX5_83_Minuta_Anexos</v>
      </c>
      <c r="K86" s="723"/>
    </row>
    <row r="87" spans="1:13">
      <c r="A87" s="342">
        <v>84</v>
      </c>
      <c r="B87" s="349" t="str">
        <f>HLOOKUP($A87,BD!$A$1:$EX$10,10,FALSE)</f>
        <v>Avaliação Pós Consulta Pública_Caderno</v>
      </c>
      <c r="C87" s="204" t="str">
        <f>HLOOKUP($A87,BD!$A$1:$EX$10,8,FALSE)</f>
        <v>DOC</v>
      </c>
      <c r="D87" s="206">
        <f>HLOOKUP($A87,BD!$A$1:$EX$10,9,FALSE)</f>
        <v>0</v>
      </c>
      <c r="E87" s="206" t="str">
        <f>HLOOKUP($A87,BD!$A$1:$EX$10,3,FALSE)</f>
        <v>H</v>
      </c>
      <c r="F87" s="211">
        <f>HLOOKUP($A87,BD!$A$1:$EX$10,2,FALSE)</f>
        <v>5</v>
      </c>
      <c r="G87" s="215" t="str">
        <f t="shared" si="1"/>
        <v>DISCUSSÃO PÚBLICA</v>
      </c>
      <c r="H87" s="355"/>
      <c r="I87" s="373"/>
      <c r="J87" s="374"/>
      <c r="K87" s="375"/>
    </row>
    <row r="88" spans="1:13">
      <c r="A88" s="342">
        <v>85</v>
      </c>
      <c r="B88" s="349" t="str">
        <f>HLOOKUP($A88,BD!$A$1:$EX$10,10,FALSE)</f>
        <v>Registro abertura da consulta internet</v>
      </c>
      <c r="C88" s="204" t="str">
        <f>HLOOKUP($A88,BD!$A$1:$EX$10,8,FALSE)</f>
        <v>NOT</v>
      </c>
      <c r="D88" s="206">
        <f>HLOOKUP($A88,BD!$A$1:$EX$10,9,FALSE)</f>
        <v>0</v>
      </c>
      <c r="E88" s="206" t="str">
        <f>HLOOKUP($A88,BD!$A$1:$EX$10,3,FALSE)</f>
        <v>H</v>
      </c>
      <c r="F88" s="211">
        <f>HLOOKUP($A88,BD!$A$1:$EX$10,2,FALSE)</f>
        <v>5</v>
      </c>
      <c r="G88" s="215" t="str">
        <f t="shared" si="1"/>
        <v>DISCUSSÃO PÚBLICA</v>
      </c>
      <c r="H88" s="355"/>
      <c r="I88" s="373"/>
      <c r="J88" s="374"/>
      <c r="K88" s="375"/>
    </row>
    <row r="89" spans="1:13">
      <c r="A89" s="342">
        <v>86</v>
      </c>
      <c r="B89" s="344" t="str">
        <f>HLOOKUP($A89,BD!$A$1:$EX$10,10,FALSE)</f>
        <v>Status_Consulta_Internet_Minuta</v>
      </c>
      <c r="C89" s="204" t="str">
        <f>HLOOKUP($A89,BD!$A$1:$EX$10,8,FALSE)</f>
        <v>DOC</v>
      </c>
      <c r="D89" s="206" t="str">
        <f>HLOOKUP($A89,BD!$A$1:$EX$10,9,FALSE)</f>
        <v>P</v>
      </c>
      <c r="E89" s="206" t="str">
        <f>HLOOKUP($A89,BD!$A$1:$EX$10,3,FALSE)</f>
        <v>H</v>
      </c>
      <c r="F89" s="211">
        <f>HLOOKUP($A89,BD!$A$1:$EX$10,2,FALSE)</f>
        <v>5</v>
      </c>
      <c r="G89" s="215" t="str">
        <f t="shared" si="1"/>
        <v>DISCUSSÃO PÚBLICA</v>
      </c>
      <c r="H89" s="355" t="s">
        <v>223</v>
      </c>
      <c r="I89" s="721" t="str">
        <f>"XX"&amp;$F89&amp;"_"&amp;$A89&amp;"_Minuta_Contribuicoes"</f>
        <v>XX5_86_Minuta_Contribuicoes</v>
      </c>
      <c r="J89" s="722"/>
      <c r="K89" s="723"/>
    </row>
    <row r="90" spans="1:13">
      <c r="A90" s="342">
        <v>87</v>
      </c>
      <c r="B90" s="345" t="str">
        <f>HLOOKUP($A90,BD!$A$1:$EX$10,10,FALSE)</f>
        <v>Data inicio consulta_Minuta</v>
      </c>
      <c r="C90" s="204">
        <f>HLOOKUP($A90,BD!$A$1:$EX$10,8,FALSE)</f>
        <v>0</v>
      </c>
      <c r="D90" s="206" t="str">
        <f>HLOOKUP($A90,BD!$A$1:$EX$10,9,FALSE)</f>
        <v>P</v>
      </c>
      <c r="E90" s="206" t="str">
        <f>HLOOKUP($A90,BD!$A$1:$EX$10,3,FALSE)</f>
        <v>H</v>
      </c>
      <c r="F90" s="211">
        <f>HLOOKUP($A90,BD!$A$1:$EX$10,2,FALSE)</f>
        <v>5</v>
      </c>
      <c r="G90" s="215" t="str">
        <f t="shared" si="1"/>
        <v>DISCUSSÃO PÚBLICA</v>
      </c>
      <c r="H90" s="356" t="s">
        <v>1018</v>
      </c>
      <c r="I90" s="721" t="str">
        <f>"XX"&amp;$F90&amp;"_"&amp;$A90&amp;"_AvaliacaoPosConsultaPublica"</f>
        <v>XX5_87_AvaliacaoPosConsultaPublica</v>
      </c>
      <c r="J90" s="722"/>
      <c r="K90" s="723"/>
    </row>
    <row r="91" spans="1:13">
      <c r="A91" s="342">
        <v>88</v>
      </c>
      <c r="B91" s="344" t="str">
        <f>HLOOKUP($A91,BD!$A$1:$EX$10,10,FALSE)</f>
        <v>Data final consulta_Minuta</v>
      </c>
      <c r="C91" s="204">
        <f>HLOOKUP($A91,BD!$A$1:$EX$10,8,FALSE)</f>
        <v>0</v>
      </c>
      <c r="D91" s="206" t="str">
        <f>HLOOKUP($A91,BD!$A$1:$EX$10,9,FALSE)</f>
        <v>P</v>
      </c>
      <c r="E91" s="206" t="str">
        <f>HLOOKUP($A91,BD!$A$1:$EX$10,3,FALSE)</f>
        <v>H</v>
      </c>
      <c r="F91" s="211">
        <f>HLOOKUP($A91,BD!$A$1:$EX$10,2,FALSE)</f>
        <v>5</v>
      </c>
      <c r="G91" s="215" t="str">
        <f t="shared" si="1"/>
        <v>DISCUSSÃO PÚBLICA</v>
      </c>
      <c r="H91" s="355" t="s">
        <v>312</v>
      </c>
      <c r="I91" s="721" t="str">
        <f>"XX"&amp;$F91&amp;"_"&amp;$A91&amp;"_Parecer"</f>
        <v>XX5_88_Parecer</v>
      </c>
      <c r="J91" s="722"/>
      <c r="K91" s="723"/>
    </row>
    <row r="92" spans="1:13">
      <c r="A92" s="342">
        <v>89</v>
      </c>
      <c r="B92" s="344" t="str">
        <f>HLOOKUP($A92,BD!$A$1:$EX$10,10,FALSE)</f>
        <v>Publicação contribuições consulta</v>
      </c>
      <c r="C92" s="204" t="str">
        <f>HLOOKUP($A92,BD!$A$1:$EX$10,8,FALSE)</f>
        <v>DOC</v>
      </c>
      <c r="D92" s="206">
        <f>HLOOKUP($A92,BD!$A$1:$EX$10,9,FALSE)</f>
        <v>0</v>
      </c>
      <c r="E92" s="206" t="str">
        <f>HLOOKUP($A92,BD!$A$1:$EX$10,3,FALSE)</f>
        <v>H</v>
      </c>
      <c r="F92" s="211">
        <f>HLOOKUP($A92,BD!$A$1:$EX$10,2,FALSE)</f>
        <v>5</v>
      </c>
      <c r="G92" s="215" t="str">
        <f t="shared" si="1"/>
        <v>DISCUSSÃO PÚBLICA</v>
      </c>
      <c r="H92" s="355" t="s">
        <v>267</v>
      </c>
      <c r="I92" s="721" t="str">
        <f>"XX"&amp;$F92&amp;"_"&amp;$A92&amp;"_Audiencia_Noticia"</f>
        <v>XX5_89_Audiencia_Noticia</v>
      </c>
      <c r="J92" s="722"/>
      <c r="K92" s="723"/>
    </row>
    <row r="93" spans="1:13">
      <c r="A93" s="342">
        <v>90</v>
      </c>
      <c r="B93" s="349" t="str">
        <f>HLOOKUP($A93,BD!$A$1:$EX$10,10,FALSE)</f>
        <v>Status_Avaliação Pós Consulta Pública</v>
      </c>
      <c r="C93" s="204" t="str">
        <f>HLOOKUP($A93,BD!$A$1:$EX$10,8,FALSE)</f>
        <v>DOC</v>
      </c>
      <c r="D93" s="206">
        <f>HLOOKUP($A93,BD!$A$1:$EX$10,9,FALSE)</f>
        <v>0</v>
      </c>
      <c r="E93" s="206">
        <f>HLOOKUP($A93,BD!$A$1:$EX$10,3,FALSE)</f>
        <v>0</v>
      </c>
      <c r="F93" s="211">
        <f>HLOOKUP($A93,BD!$A$1:$EX$10,2,FALSE)</f>
        <v>5</v>
      </c>
      <c r="G93" s="215" t="str">
        <f t="shared" si="1"/>
        <v>DISCUSSÃO PÚBLICA</v>
      </c>
      <c r="H93" s="355"/>
      <c r="I93" s="373"/>
      <c r="J93" s="374"/>
      <c r="K93" s="375"/>
    </row>
    <row r="94" spans="1:13">
      <c r="A94" s="342">
        <v>91</v>
      </c>
      <c r="B94" s="349" t="str">
        <f>HLOOKUP($A94,BD!$A$1:$EX$10,10,FALSE)</f>
        <v>Parecer (Aprovação ou reprovação)</v>
      </c>
      <c r="C94" s="204" t="str">
        <f>HLOOKUP($A94,BD!$A$1:$EX$10,8,FALSE)</f>
        <v>DOC</v>
      </c>
      <c r="D94" s="206">
        <f>HLOOKUP($A94,BD!$A$1:$EX$10,9,FALSE)</f>
        <v>0</v>
      </c>
      <c r="E94" s="206">
        <f>HLOOKUP($A94,BD!$A$1:$EX$10,3,FALSE)</f>
        <v>0</v>
      </c>
      <c r="F94" s="211">
        <f>HLOOKUP($A94,BD!$A$1:$EX$10,2,FALSE)</f>
        <v>5</v>
      </c>
      <c r="G94" s="215" t="str">
        <f t="shared" si="1"/>
        <v>DISCUSSÃO PÚBLICA</v>
      </c>
      <c r="H94" s="355"/>
      <c r="I94" s="373"/>
      <c r="J94" s="374"/>
      <c r="K94" s="375"/>
    </row>
    <row r="95" spans="1:13">
      <c r="A95" s="342">
        <v>92</v>
      </c>
      <c r="B95" s="344" t="str">
        <f>HLOOKUP($A95,BD!$A$1:$EX$10,10,FALSE)</f>
        <v>Registro divulgação audiencia</v>
      </c>
      <c r="C95" s="204" t="str">
        <f>HLOOKUP($A95,BD!$A$1:$EX$10,8,FALSE)</f>
        <v>NOT</v>
      </c>
      <c r="D95" s="206">
        <f>HLOOKUP($A95,BD!$A$1:$EX$10,9,FALSE)</f>
        <v>0</v>
      </c>
      <c r="E95" s="206" t="str">
        <f>HLOOKUP($A95,BD!$A$1:$EX$10,3,FALSE)</f>
        <v>H</v>
      </c>
      <c r="F95" s="211">
        <f>HLOOKUP($A95,BD!$A$1:$EX$10,2,FALSE)</f>
        <v>5</v>
      </c>
      <c r="G95" s="215" t="str">
        <f t="shared" si="1"/>
        <v>DISCUSSÃO PÚBLICA</v>
      </c>
      <c r="H95" s="355" t="s">
        <v>315</v>
      </c>
      <c r="I95" s="721" t="str">
        <f>"XX"&amp;$F95&amp;"_"&amp;$A95&amp;"_Audiencia_Apresentacao"</f>
        <v>XX5_92_Audiencia_Apresentacao</v>
      </c>
      <c r="J95" s="722"/>
      <c r="K95" s="723"/>
    </row>
    <row r="96" spans="1:13">
      <c r="A96" s="342">
        <v>93</v>
      </c>
      <c r="B96" s="344" t="str">
        <f>HLOOKUP($A96,BD!$A$1:$EX$10,10,FALSE)</f>
        <v>Status_Audiencia</v>
      </c>
      <c r="C96" s="204">
        <f>HLOOKUP($A96,BD!$A$1:$EX$10,8,FALSE)</f>
        <v>0</v>
      </c>
      <c r="D96" s="206">
        <f>HLOOKUP($A96,BD!$A$1:$EX$10,9,FALSE)</f>
        <v>0</v>
      </c>
      <c r="E96" s="206">
        <f>HLOOKUP($A96,BD!$A$1:$EX$10,3,FALSE)</f>
        <v>0</v>
      </c>
      <c r="F96" s="211">
        <f>HLOOKUP($A96,BD!$A$1:$EX$10,2,FALSE)</f>
        <v>5</v>
      </c>
      <c r="G96" s="215" t="str">
        <f t="shared" si="1"/>
        <v>DISCUSSÃO PÚBLICA</v>
      </c>
      <c r="H96" s="355" t="s">
        <v>268</v>
      </c>
      <c r="I96" s="721" t="str">
        <f>"XX"&amp;$F96&amp;"_"&amp;$A96&amp;"_Audiencia_Contribuicoes"</f>
        <v>XX5_93_Audiencia_Contribuicoes</v>
      </c>
      <c r="J96" s="722"/>
      <c r="K96" s="723"/>
    </row>
    <row r="97" spans="1:11">
      <c r="A97" s="342">
        <v>94</v>
      </c>
      <c r="B97" s="345" t="str">
        <f>HLOOKUP($A97,BD!$A$1:$EX$10,10,FALSE)</f>
        <v>Data_Audiência_Publica</v>
      </c>
      <c r="C97" s="204">
        <f>HLOOKUP($A97,BD!$A$1:$EX$10,8,FALSE)</f>
        <v>0</v>
      </c>
      <c r="D97" s="206" t="str">
        <f>HLOOKUP($A97,BD!$A$1:$EX$10,9,FALSE)</f>
        <v>P</v>
      </c>
      <c r="E97" s="206" t="str">
        <f>HLOOKUP($A97,BD!$A$1:$EX$10,3,FALSE)</f>
        <v>H</v>
      </c>
      <c r="F97" s="211">
        <f>HLOOKUP($A97,BD!$A$1:$EX$10,2,FALSE)</f>
        <v>5</v>
      </c>
      <c r="G97" s="215" t="str">
        <f t="shared" si="1"/>
        <v>DISCUSSÃO PÚBLICA</v>
      </c>
      <c r="H97" s="355"/>
      <c r="I97" s="373"/>
      <c r="J97" s="374"/>
      <c r="K97" s="375"/>
    </row>
    <row r="98" spans="1:11">
      <c r="A98" s="342">
        <v>95</v>
      </c>
      <c r="B98" s="349" t="str">
        <f>HLOOKUP($A98,BD!$A$1:$EX$10,10,FALSE)</f>
        <v>Registro_apresentacao_Audiencia</v>
      </c>
      <c r="C98" s="204" t="str">
        <f>HLOOKUP($A98,BD!$A$1:$EX$10,8,FALSE)</f>
        <v>PPT</v>
      </c>
      <c r="D98" s="206">
        <f>HLOOKUP($A98,BD!$A$1:$EX$10,9,FALSE)</f>
        <v>0</v>
      </c>
      <c r="E98" s="206" t="str">
        <f>HLOOKUP($A98,BD!$A$1:$EX$10,3,FALSE)</f>
        <v>H</v>
      </c>
      <c r="F98" s="211">
        <f>HLOOKUP($A98,BD!$A$1:$EX$10,2,FALSE)</f>
        <v>5</v>
      </c>
      <c r="G98" s="215" t="str">
        <f t="shared" si="1"/>
        <v>DISCUSSÃO PÚBLICA</v>
      </c>
      <c r="H98" s="355"/>
      <c r="I98" s="373"/>
      <c r="J98" s="374"/>
      <c r="K98" s="375"/>
    </row>
    <row r="99" spans="1:11">
      <c r="A99" s="342">
        <v>96</v>
      </c>
      <c r="B99" s="345" t="str">
        <f>HLOOKUP($A99,BD!$A$1:$EX$10,10,FALSE)</f>
        <v>Registro contribuições Audiência</v>
      </c>
      <c r="C99" s="204" t="str">
        <f>HLOOKUP($A99,BD!$A$1:$EX$10,8,FALSE)</f>
        <v>DOC</v>
      </c>
      <c r="D99" s="206">
        <f>HLOOKUP($A99,BD!$A$1:$EX$10,9,FALSE)</f>
        <v>0</v>
      </c>
      <c r="E99" s="206" t="str">
        <f>HLOOKUP($A99,BD!$A$1:$EX$10,3,FALSE)</f>
        <v>H</v>
      </c>
      <c r="F99" s="211">
        <f>HLOOKUP($A99,BD!$A$1:$EX$10,2,FALSE)</f>
        <v>6</v>
      </c>
      <c r="G99" s="215" t="str">
        <f t="shared" si="1"/>
        <v>CONSOLIDAÇÃO DO PIU</v>
      </c>
      <c r="H99" s="355"/>
      <c r="I99" s="373"/>
      <c r="J99" s="374"/>
      <c r="K99" s="375"/>
    </row>
    <row r="100" spans="1:11">
      <c r="A100" s="342">
        <v>97</v>
      </c>
      <c r="B100" s="345" t="str">
        <f>HLOOKUP($A100,BD!$A$1:$EX$10,10,FALSE)</f>
        <v>Avaliação Pós Audiência</v>
      </c>
      <c r="C100" s="204">
        <f>HLOOKUP($A100,BD!$A$1:$EX$10,8,FALSE)</f>
        <v>0</v>
      </c>
      <c r="D100" s="206">
        <f>HLOOKUP($A100,BD!$A$1:$EX$10,9,FALSE)</f>
        <v>0</v>
      </c>
      <c r="E100" s="206">
        <f>HLOOKUP($A100,BD!$A$1:$EX$10,3,FALSE)</f>
        <v>0</v>
      </c>
      <c r="F100" s="211">
        <f>HLOOKUP($A100,BD!$A$1:$EX$10,2,FALSE)</f>
        <v>6</v>
      </c>
      <c r="G100" s="215" t="str">
        <f t="shared" si="1"/>
        <v>CONSOLIDAÇÃO DO PIU</v>
      </c>
      <c r="H100" s="355"/>
      <c r="I100" s="373"/>
      <c r="J100" s="374"/>
      <c r="K100" s="375"/>
    </row>
    <row r="101" spans="1:11">
      <c r="A101" s="342">
        <v>98</v>
      </c>
      <c r="B101" s="343" t="str">
        <f>HLOOKUP($A101,BD!$A$1:$EX$10,10,FALSE)</f>
        <v>Outras atividades participativas</v>
      </c>
      <c r="C101" s="204">
        <f>HLOOKUP($A101,BD!$A$1:$EX$10,8,FALSE)</f>
        <v>0</v>
      </c>
      <c r="D101" s="206" t="str">
        <f>HLOOKUP($A101,BD!$A$1:$EX$10,9,FALSE)</f>
        <v>P</v>
      </c>
      <c r="E101" s="206" t="str">
        <f>HLOOKUP($A101,BD!$A$1:$EX$10,3,FALSE)</f>
        <v>H</v>
      </c>
      <c r="F101" s="211">
        <f>HLOOKUP($A101,BD!$A$1:$EX$10,2,FALSE)</f>
        <v>6</v>
      </c>
      <c r="G101" s="215" t="str">
        <f t="shared" si="1"/>
        <v>CONSOLIDAÇÃO DO PIU</v>
      </c>
      <c r="H101" s="355"/>
      <c r="I101" s="373"/>
      <c r="J101" s="374"/>
      <c r="K101" s="375"/>
    </row>
    <row r="102" spans="1:11">
      <c r="A102" s="342">
        <v>99</v>
      </c>
      <c r="B102" s="343" t="str">
        <f>HLOOKUP($A102,BD!$A$1:$EX$10,10,FALSE)</f>
        <v>Data_fim_5</v>
      </c>
      <c r="C102" s="204">
        <f>HLOOKUP($A102,BD!$A$1:$EX$10,8,FALSE)</f>
        <v>0</v>
      </c>
      <c r="D102" s="206" t="str">
        <f>HLOOKUP($A102,BD!$A$1:$EX$10,9,FALSE)</f>
        <v>P</v>
      </c>
      <c r="E102" s="206" t="str">
        <f>HLOOKUP($A102,BD!$A$1:$EX$10,3,FALSE)</f>
        <v>H</v>
      </c>
      <c r="F102" s="211">
        <f>HLOOKUP($A102,BD!$A$1:$EX$10,2,FALSE)</f>
        <v>6</v>
      </c>
      <c r="G102" s="215" t="str">
        <f t="shared" si="1"/>
        <v>CONSOLIDAÇÃO DO PIU</v>
      </c>
      <c r="H102" s="355"/>
      <c r="I102" s="373"/>
      <c r="J102" s="374"/>
      <c r="K102" s="375"/>
    </row>
    <row r="103" spans="1:11">
      <c r="A103" s="342">
        <v>100</v>
      </c>
      <c r="B103" s="350" t="str">
        <f>HLOOKUP($A103,BD!$A$1:$EX$10,10,FALSE)</f>
        <v>Data_inicio_6</v>
      </c>
      <c r="C103" s="204">
        <f>HLOOKUP($A103,BD!$A$1:$EX$10,8,FALSE)</f>
        <v>0</v>
      </c>
      <c r="D103" s="206" t="str">
        <f>HLOOKUP($A103,BD!$A$1:$EX$10,9,FALSE)</f>
        <v>P</v>
      </c>
      <c r="E103" s="206" t="str">
        <f>HLOOKUP($A103,BD!$A$1:$EX$10,3,FALSE)</f>
        <v>H</v>
      </c>
      <c r="F103" s="211">
        <f>HLOOKUP($A103,BD!$A$1:$EX$10,2,FALSE)</f>
        <v>6</v>
      </c>
      <c r="G103" s="215" t="str">
        <f t="shared" si="1"/>
        <v>CONSOLIDAÇÃO DO PIU</v>
      </c>
      <c r="H103" s="355"/>
      <c r="I103" s="373"/>
      <c r="J103" s="374"/>
      <c r="K103" s="375"/>
    </row>
    <row r="104" spans="1:11">
      <c r="A104" s="342">
        <v>101</v>
      </c>
      <c r="B104" s="344" t="str">
        <f>HLOOKUP($A104,BD!$A$1:$EX$10,10,FALSE)</f>
        <v>Departamento Responsável</v>
      </c>
      <c r="C104" s="204">
        <f>HLOOKUP($A104,BD!$A$1:$EX$10,8,FALSE)</f>
        <v>0</v>
      </c>
      <c r="D104" s="206">
        <f>HLOOKUP($A104,BD!$A$1:$EX$10,9,FALSE)</f>
        <v>0</v>
      </c>
      <c r="E104" s="206">
        <f>HLOOKUP($A104,BD!$A$1:$EX$10,3,FALSE)</f>
        <v>0</v>
      </c>
      <c r="F104" s="211">
        <f>HLOOKUP($A104,BD!$A$1:$EX$10,2,FALSE)</f>
        <v>6</v>
      </c>
      <c r="G104" s="215" t="str">
        <f t="shared" si="1"/>
        <v>CONSOLIDAÇÃO DO PIU</v>
      </c>
      <c r="H104" s="355"/>
      <c r="I104" s="373"/>
      <c r="J104" s="374"/>
      <c r="K104" s="375"/>
    </row>
    <row r="105" spans="1:11">
      <c r="A105" s="342">
        <v>102</v>
      </c>
      <c r="B105" s="345" t="str">
        <f>HLOOKUP($A105,BD!$A$1:$EX$10,10,FALSE)</f>
        <v>Status</v>
      </c>
      <c r="C105" s="204">
        <f>HLOOKUP($A105,BD!$A$1:$EX$10,8,FALSE)</f>
        <v>0</v>
      </c>
      <c r="D105" s="206">
        <f>HLOOKUP($A105,BD!$A$1:$EX$10,9,FALSE)</f>
        <v>0</v>
      </c>
      <c r="E105" s="206">
        <f>HLOOKUP($A105,BD!$A$1:$EX$10,3,FALSE)</f>
        <v>0</v>
      </c>
      <c r="F105" s="211">
        <f>HLOOKUP($A105,BD!$A$1:$EX$10,2,FALSE)</f>
        <v>6</v>
      </c>
      <c r="G105" s="215" t="str">
        <f t="shared" si="1"/>
        <v>CONSOLIDAÇÃO DO PIU</v>
      </c>
      <c r="H105" s="355"/>
      <c r="I105" s="373"/>
      <c r="J105" s="374"/>
      <c r="K105" s="375"/>
    </row>
    <row r="106" spans="1:11">
      <c r="A106" s="342">
        <v>103</v>
      </c>
      <c r="B106" s="344" t="str">
        <f>HLOOKUP($A106,BD!$A$1:$EX$10,10,FALSE)</f>
        <v>Instrumento urbanístico proposto</v>
      </c>
      <c r="C106" s="204">
        <f>HLOOKUP($A106,BD!$A$1:$EX$10,8,FALSE)</f>
        <v>0</v>
      </c>
      <c r="D106" s="206" t="str">
        <f>HLOOKUP($A106,BD!$A$1:$EX$10,9,FALSE)</f>
        <v>P</v>
      </c>
      <c r="E106" s="206" t="str">
        <f>HLOOKUP($A106,BD!$A$1:$EX$10,3,FALSE)</f>
        <v>H</v>
      </c>
      <c r="F106" s="211">
        <f>HLOOKUP($A106,BD!$A$1:$EX$10,2,FALSE)</f>
        <v>6</v>
      </c>
      <c r="G106" s="215" t="str">
        <f t="shared" si="1"/>
        <v>CONSOLIDAÇÃO DO PIU</v>
      </c>
      <c r="H106" s="355"/>
      <c r="I106" s="373"/>
      <c r="J106" s="374"/>
      <c r="K106" s="375"/>
    </row>
    <row r="107" spans="1:11">
      <c r="A107" s="342">
        <v>104</v>
      </c>
      <c r="B107" s="344" t="str">
        <f>HLOOKUP($A107,BD!$A$1:$EX$10,10,FALSE)</f>
        <v>Instrumento juridico necessário</v>
      </c>
      <c r="C107" s="204" t="str">
        <f>HLOOKUP($A107,BD!$A$1:$EX$10,8,FALSE)</f>
        <v>DOC</v>
      </c>
      <c r="D107" s="206" t="str">
        <f>HLOOKUP($A107,BD!$A$1:$EX$10,9,FALSE)</f>
        <v>P</v>
      </c>
      <c r="E107" s="206" t="str">
        <f>HLOOKUP($A107,BD!$A$1:$EX$10,3,FALSE)</f>
        <v>H</v>
      </c>
      <c r="F107" s="211">
        <f>HLOOKUP($A107,BD!$A$1:$EX$10,2,FALSE)</f>
        <v>6</v>
      </c>
      <c r="G107" s="215" t="str">
        <f t="shared" si="1"/>
        <v>CONSOLIDAÇÃO DO PIU</v>
      </c>
      <c r="H107" s="355"/>
      <c r="I107" s="373"/>
      <c r="J107" s="374"/>
      <c r="K107" s="375"/>
    </row>
    <row r="108" spans="1:11">
      <c r="A108" s="342">
        <v>105</v>
      </c>
      <c r="B108" s="344" t="str">
        <f>HLOOKUP($A108,BD!$A$1:$EX$10,10,FALSE)</f>
        <v>Instancias consultadas (Nome/data)</v>
      </c>
      <c r="C108" s="204">
        <f>HLOOKUP($A108,BD!$A$1:$EX$10,8,FALSE)</f>
        <v>0</v>
      </c>
      <c r="D108" s="206">
        <f>HLOOKUP($A108,BD!$A$1:$EX$10,9,FALSE)</f>
        <v>0</v>
      </c>
      <c r="E108" s="206" t="str">
        <f>HLOOKUP($A108,BD!$A$1:$EX$10,3,FALSE)</f>
        <v>H</v>
      </c>
      <c r="F108" s="211">
        <f>HLOOKUP($A108,BD!$A$1:$EX$10,2,FALSE)</f>
        <v>6</v>
      </c>
      <c r="G108" s="215" t="str">
        <f t="shared" si="1"/>
        <v>CONSOLIDAÇÃO DO PIU</v>
      </c>
      <c r="H108" s="355"/>
      <c r="I108" s="373"/>
      <c r="J108" s="374"/>
      <c r="K108" s="375"/>
    </row>
    <row r="109" spans="1:11">
      <c r="A109" s="342">
        <v>106</v>
      </c>
      <c r="B109" s="344" t="str">
        <f>HLOOKUP($A109,BD!$A$1:$EX$10,10,FALSE)</f>
        <v>Oficio_Instancias</v>
      </c>
      <c r="C109" s="204">
        <f>HLOOKUP($A109,BD!$A$1:$EX$10,8,FALSE)</f>
        <v>0</v>
      </c>
      <c r="D109" s="206">
        <f>HLOOKUP($A109,BD!$A$1:$EX$10,9,FALSE)</f>
        <v>0</v>
      </c>
      <c r="E109" s="206">
        <f>HLOOKUP($A109,BD!$A$1:$EX$10,3,FALSE)</f>
        <v>0</v>
      </c>
      <c r="F109" s="211">
        <f>HLOOKUP($A109,BD!$A$1:$EX$10,2,FALSE)</f>
        <v>6</v>
      </c>
      <c r="G109" s="215" t="str">
        <f t="shared" si="1"/>
        <v>CONSOLIDAÇÃO DO PIU</v>
      </c>
      <c r="H109" s="355"/>
      <c r="I109" s="373"/>
      <c r="J109" s="374"/>
      <c r="K109" s="375"/>
    </row>
    <row r="110" spans="1:11">
      <c r="A110" s="342">
        <v>107</v>
      </c>
      <c r="B110" s="345" t="str">
        <f>HLOOKUP($A110,BD!$A$1:$EX$10,10,FALSE)</f>
        <v>Status_Material para Instancias</v>
      </c>
      <c r="C110" s="204">
        <f>HLOOKUP($A110,BD!$A$1:$EX$10,8,FALSE)</f>
        <v>0</v>
      </c>
      <c r="D110" s="206">
        <f>HLOOKUP($A110,BD!$A$1:$EX$10,9,FALSE)</f>
        <v>0</v>
      </c>
      <c r="E110" s="206">
        <f>HLOOKUP($A110,BD!$A$1:$EX$10,3,FALSE)</f>
        <v>0</v>
      </c>
      <c r="F110" s="211">
        <f>HLOOKUP($A110,BD!$A$1:$EX$10,2,FALSE)</f>
        <v>7</v>
      </c>
      <c r="G110" s="215" t="str">
        <f t="shared" si="1"/>
        <v>ENCAMINHAMENTO JURÍDICO</v>
      </c>
      <c r="H110" s="355"/>
      <c r="I110" s="373"/>
      <c r="J110" s="374"/>
      <c r="K110" s="375"/>
    </row>
    <row r="111" spans="1:11">
      <c r="A111" s="342">
        <v>108</v>
      </c>
      <c r="B111" s="345" t="str">
        <f>HLOOKUP($A111,BD!$A$1:$EX$10,10,FALSE)</f>
        <v>Data Instancia consultada</v>
      </c>
      <c r="C111" s="204">
        <f>HLOOKUP($A111,BD!$A$1:$EX$10,8,FALSE)</f>
        <v>0</v>
      </c>
      <c r="D111" s="206">
        <f>HLOOKUP($A111,BD!$A$1:$EX$10,9,FALSE)</f>
        <v>0</v>
      </c>
      <c r="E111" s="206">
        <f>HLOOKUP($A111,BD!$A$1:$EX$10,3,FALSE)</f>
        <v>0</v>
      </c>
      <c r="F111" s="211">
        <f>HLOOKUP($A111,BD!$A$1:$EX$10,2,FALSE)</f>
        <v>7</v>
      </c>
      <c r="G111" s="215" t="str">
        <f t="shared" si="1"/>
        <v>ENCAMINHAMENTO JURÍDICO</v>
      </c>
      <c r="H111" s="355"/>
      <c r="I111" s="373"/>
      <c r="J111" s="374"/>
      <c r="K111" s="375"/>
    </row>
    <row r="112" spans="1:11">
      <c r="A112" s="342">
        <v>109</v>
      </c>
      <c r="B112" s="344" t="str">
        <f>HLOOKUP($A112,BD!$A$1:$EX$10,10,FALSE)</f>
        <v>Registro_apresentacao_Instancia</v>
      </c>
      <c r="C112" s="204">
        <f>HLOOKUP($A112,BD!$A$1:$EX$10,8,FALSE)</f>
        <v>0</v>
      </c>
      <c r="D112" s="206">
        <f>HLOOKUP($A112,BD!$A$1:$EX$10,9,FALSE)</f>
        <v>0</v>
      </c>
      <c r="E112" s="206">
        <f>HLOOKUP($A112,BD!$A$1:$EX$10,3,FALSE)</f>
        <v>0</v>
      </c>
      <c r="F112" s="211">
        <f>HLOOKUP($A112,BD!$A$1:$EX$10,2,FALSE)</f>
        <v>7</v>
      </c>
      <c r="G112" s="215" t="str">
        <f t="shared" si="1"/>
        <v>ENCAMINHAMENTO JURÍDICO</v>
      </c>
      <c r="H112" s="355"/>
      <c r="I112" s="373"/>
      <c r="J112" s="374"/>
      <c r="K112" s="375"/>
    </row>
    <row r="113" spans="1:11">
      <c r="A113" s="342">
        <v>110</v>
      </c>
      <c r="B113" s="344" t="str">
        <f>HLOOKUP($A113,BD!$A$1:$EX$10,10,FALSE)</f>
        <v>Registro contribuições Instancia</v>
      </c>
      <c r="C113" s="204">
        <f>HLOOKUP($A113,BD!$A$1:$EX$10,8,FALSE)</f>
        <v>0</v>
      </c>
      <c r="D113" s="206">
        <f>HLOOKUP($A113,BD!$A$1:$EX$10,9,FALSE)</f>
        <v>0</v>
      </c>
      <c r="E113" s="206">
        <f>HLOOKUP($A113,BD!$A$1:$EX$10,3,FALSE)</f>
        <v>0</v>
      </c>
      <c r="F113" s="211">
        <f>HLOOKUP($A113,BD!$A$1:$EX$10,2,FALSE)</f>
        <v>7</v>
      </c>
      <c r="G113" s="215" t="str">
        <f t="shared" si="1"/>
        <v>ENCAMINHAMENTO JURÍDICO</v>
      </c>
      <c r="H113" s="355"/>
      <c r="I113" s="373"/>
      <c r="J113" s="374"/>
      <c r="K113" s="375"/>
    </row>
    <row r="114" spans="1:11">
      <c r="A114" s="342">
        <v>111</v>
      </c>
      <c r="B114" s="344" t="str">
        <f>HLOOKUP($A114,BD!$A$1:$EX$10,10,FALSE)</f>
        <v>Parecer sobre consolidação minuta</v>
      </c>
      <c r="C114" s="204" t="str">
        <f>HLOOKUP($A114,BD!$A$1:$EX$10,8,FALSE)</f>
        <v>aj-smul</v>
      </c>
      <c r="D114" s="206" t="str">
        <f>HLOOKUP($A114,BD!$A$1:$EX$10,9,FALSE)</f>
        <v>P</v>
      </c>
      <c r="E114" s="206" t="str">
        <f>HLOOKUP($A114,BD!$A$1:$EX$10,3,FALSE)</f>
        <v>H</v>
      </c>
      <c r="F114" s="211">
        <f>HLOOKUP($A114,BD!$A$1:$EX$10,2,FALSE)</f>
        <v>7</v>
      </c>
      <c r="G114" s="215" t="str">
        <f t="shared" si="1"/>
        <v>ENCAMINHAMENTO JURÍDICO</v>
      </c>
      <c r="H114" s="355"/>
      <c r="I114" s="373"/>
      <c r="J114" s="374"/>
      <c r="K114" s="375"/>
    </row>
    <row r="115" spans="1:11">
      <c r="A115" s="342">
        <v>112</v>
      </c>
      <c r="B115" s="349" t="str">
        <f>HLOOKUP($A115,BD!$A$1:$EX$10,10,FALSE)</f>
        <v>Data_fim_6</v>
      </c>
      <c r="C115" s="204">
        <f>HLOOKUP($A115,BD!$A$1:$EX$10,8,FALSE)</f>
        <v>0</v>
      </c>
      <c r="D115" s="206" t="str">
        <f>HLOOKUP($A115,BD!$A$1:$EX$10,9,FALSE)</f>
        <v>P</v>
      </c>
      <c r="E115" s="206" t="str">
        <f>HLOOKUP($A115,BD!$A$1:$EX$10,3,FALSE)</f>
        <v>H</v>
      </c>
      <c r="F115" s="211">
        <f>HLOOKUP($A115,BD!$A$1:$EX$10,2,FALSE)</f>
        <v>7</v>
      </c>
      <c r="G115" s="215" t="str">
        <f t="shared" si="1"/>
        <v>ENCAMINHAMENTO JURÍDICO</v>
      </c>
      <c r="H115" s="355" t="s">
        <v>264</v>
      </c>
      <c r="I115" s="721" t="str">
        <f>"XX"&amp;$F115&amp;"_"&amp;$A115&amp;"_EnvioNormativo_Noticia"</f>
        <v>XX7_112_EnvioNormativo_Noticia</v>
      </c>
      <c r="J115" s="722"/>
      <c r="K115" s="723"/>
    </row>
    <row r="116" spans="1:11">
      <c r="A116" s="342">
        <v>113</v>
      </c>
      <c r="B116" s="344" t="str">
        <f>HLOOKUP($A116,BD!$A$1:$EX$10,10,FALSE)</f>
        <v>Responsável pelo acompanhamento</v>
      </c>
      <c r="C116" s="204">
        <f>HLOOKUP($A116,BD!$A$1:$EX$10,8,FALSE)</f>
        <v>0</v>
      </c>
      <c r="D116" s="206">
        <f>HLOOKUP($A116,BD!$A$1:$EX$10,9,FALSE)</f>
        <v>0</v>
      </c>
      <c r="E116" s="206">
        <f>HLOOKUP($A116,BD!$A$1:$EX$10,3,FALSE)</f>
        <v>0</v>
      </c>
      <c r="F116" s="211">
        <f>HLOOKUP($A116,BD!$A$1:$EX$10,2,FALSE)</f>
        <v>7</v>
      </c>
      <c r="G116" s="215" t="str">
        <f t="shared" si="1"/>
        <v>ENCAMINHAMENTO JURÍDICO</v>
      </c>
      <c r="H116" s="355"/>
      <c r="I116" s="373"/>
      <c r="J116" s="374"/>
      <c r="K116" s="375"/>
    </row>
    <row r="117" spans="1:11">
      <c r="A117" s="342">
        <v>114</v>
      </c>
      <c r="B117" s="345" t="str">
        <f>HLOOKUP($A117,BD!$A$1:$EX$10,10,FALSE)</f>
        <v>Status_tramitação_interna</v>
      </c>
      <c r="C117" s="204">
        <f>HLOOKUP($A117,BD!$A$1:$EX$10,8,FALSE)</f>
        <v>0</v>
      </c>
      <c r="D117" s="206">
        <f>HLOOKUP($A117,BD!$A$1:$EX$10,9,FALSE)</f>
        <v>0</v>
      </c>
      <c r="E117" s="206">
        <f>HLOOKUP($A117,BD!$A$1:$EX$10,3,FALSE)</f>
        <v>0</v>
      </c>
      <c r="F117" s="211">
        <f>HLOOKUP($A117,BD!$A$1:$EX$10,2,FALSE)</f>
        <v>7</v>
      </c>
      <c r="G117" s="215" t="str">
        <f t="shared" si="1"/>
        <v>ENCAMINHAMENTO JURÍDICO</v>
      </c>
      <c r="H117" s="355"/>
      <c r="I117" s="373"/>
      <c r="J117" s="374"/>
      <c r="K117" s="375"/>
    </row>
    <row r="118" spans="1:11">
      <c r="A118" s="342">
        <v>115</v>
      </c>
      <c r="B118" s="344" t="str">
        <f>HLOOKUP($A118,BD!$A$1:$EX$10,10,FALSE)</f>
        <v>Data envio SPURB para orgão</v>
      </c>
      <c r="C118" s="204">
        <f>HLOOKUP($A118,BD!$A$1:$EX$10,8,FALSE)</f>
        <v>0</v>
      </c>
      <c r="D118" s="206">
        <f>HLOOKUP($A118,BD!$A$1:$EX$10,9,FALSE)</f>
        <v>0</v>
      </c>
      <c r="E118" s="206">
        <f>HLOOKUP($A118,BD!$A$1:$EX$10,3,FALSE)</f>
        <v>0</v>
      </c>
      <c r="F118" s="211">
        <f>HLOOKUP($A118,BD!$A$1:$EX$10,2,FALSE)</f>
        <v>7</v>
      </c>
      <c r="G118" s="215" t="str">
        <f t="shared" si="1"/>
        <v>ENCAMINHAMENTO JURÍDICO</v>
      </c>
      <c r="H118" s="355" t="s">
        <v>1015</v>
      </c>
      <c r="I118" s="373" t="str">
        <f>"XX"&amp;$F118&amp;"_"&amp;$A118&amp;"_Decreto"</f>
        <v>XX7_115_Decreto</v>
      </c>
      <c r="J118" s="722" t="str">
        <f>"XX"&amp;$F118&amp;"_"&amp;$A118&amp;"_ProjetoFinal"</f>
        <v>XX7_115_ProjetoFinal</v>
      </c>
      <c r="K118" s="723"/>
    </row>
    <row r="119" spans="1:11">
      <c r="A119" s="342">
        <v>116</v>
      </c>
      <c r="B119" s="344" t="str">
        <f>HLOOKUP($A119,BD!$A$1:$EX$10,10,FALSE)</f>
        <v>Nome orgão em análise</v>
      </c>
      <c r="C119" s="204">
        <f>HLOOKUP($A119,BD!$A$1:$EX$10,8,FALSE)</f>
        <v>0</v>
      </c>
      <c r="D119" s="206">
        <f>HLOOKUP($A119,BD!$A$1:$EX$10,9,FALSE)</f>
        <v>0</v>
      </c>
      <c r="E119" s="206">
        <f>HLOOKUP($A119,BD!$A$1:$EX$10,3,FALSE)</f>
        <v>0</v>
      </c>
      <c r="F119" s="211">
        <f>HLOOKUP($A119,BD!$A$1:$EX$10,2,FALSE)</f>
        <v>8</v>
      </c>
      <c r="G119" s="215" t="str">
        <f t="shared" si="1"/>
        <v>IMPLANTAÇÃO</v>
      </c>
      <c r="H119" s="355"/>
      <c r="I119" s="373"/>
      <c r="J119" s="374"/>
      <c r="K119" s="375"/>
    </row>
    <row r="120" spans="1:11">
      <c r="A120" s="342">
        <v>117</v>
      </c>
      <c r="B120" s="344" t="str">
        <f>HLOOKUP($A120,BD!$A$1:$EX$10,10,FALSE)</f>
        <v>Parecer orgão juridico</v>
      </c>
      <c r="C120" s="204" t="str">
        <f>HLOOKUP($A120,BD!$A$1:$EX$10,8,FALSE)</f>
        <v>DOC</v>
      </c>
      <c r="D120" s="206">
        <f>HLOOKUP($A120,BD!$A$1:$EX$10,9,FALSE)</f>
        <v>0</v>
      </c>
      <c r="E120" s="206">
        <f>HLOOKUP($A120,BD!$A$1:$EX$10,3,FALSE)</f>
        <v>0</v>
      </c>
      <c r="F120" s="211">
        <f>HLOOKUP($A120,BD!$A$1:$EX$10,2,FALSE)</f>
        <v>8</v>
      </c>
      <c r="G120" s="215" t="str">
        <f t="shared" si="1"/>
        <v>IMPLANTAÇÃO</v>
      </c>
      <c r="H120" s="355"/>
      <c r="I120" s="373"/>
      <c r="J120" s="374"/>
      <c r="K120" s="375"/>
    </row>
    <row r="121" spans="1:11">
      <c r="A121" s="342">
        <v>118</v>
      </c>
      <c r="B121" s="344" t="str">
        <f>HLOOKUP($A121,BD!$A$1:$EX$10,10,FALSE)</f>
        <v>Registro público de envio normativo</v>
      </c>
      <c r="C121" s="204" t="str">
        <f>HLOOKUP($A121,BD!$A$1:$EX$10,8,FALSE)</f>
        <v>NOT</v>
      </c>
      <c r="D121" s="206">
        <f>HLOOKUP($A121,BD!$A$1:$EX$10,9,FALSE)</f>
        <v>0</v>
      </c>
      <c r="E121" s="206" t="str">
        <f>HLOOKUP($A121,BD!$A$1:$EX$10,3,FALSE)</f>
        <v>H</v>
      </c>
      <c r="F121" s="211">
        <f>HLOOKUP($A121,BD!$A$1:$EX$10,2,FALSE)</f>
        <v>8</v>
      </c>
      <c r="G121" s="215" t="str">
        <f t="shared" si="1"/>
        <v>IMPLANTAÇÃO</v>
      </c>
      <c r="H121" s="355"/>
      <c r="I121" s="373"/>
      <c r="J121" s="374"/>
      <c r="K121" s="375"/>
    </row>
    <row r="122" spans="1:11">
      <c r="A122" s="342">
        <v>119</v>
      </c>
      <c r="B122" s="344" t="str">
        <f>HLOOKUP($A122,BD!$A$1:$EX$10,10,FALSE)</f>
        <v>Data envio aprovação</v>
      </c>
      <c r="C122" s="204">
        <f>HLOOKUP($A122,BD!$A$1:$EX$10,8,FALSE)</f>
        <v>0</v>
      </c>
      <c r="D122" s="206" t="str">
        <f>HLOOKUP($A122,BD!$A$1:$EX$10,9,FALSE)</f>
        <v>P</v>
      </c>
      <c r="E122" s="206" t="str">
        <f>HLOOKUP($A122,BD!$A$1:$EX$10,3,FALSE)</f>
        <v>H</v>
      </c>
      <c r="F122" s="211">
        <f>HLOOKUP($A122,BD!$A$1:$EX$10,2,FALSE)</f>
        <v>8</v>
      </c>
      <c r="G122" s="215" t="str">
        <f t="shared" si="1"/>
        <v>IMPLANTAÇÃO</v>
      </c>
      <c r="H122" s="355"/>
      <c r="I122" s="373"/>
      <c r="J122" s="374"/>
      <c r="K122" s="375"/>
    </row>
    <row r="123" spans="1:11">
      <c r="A123" s="342">
        <v>120</v>
      </c>
      <c r="B123" s="344" t="str">
        <f>HLOOKUP($A123,BD!$A$1:$EX$10,10,FALSE)</f>
        <v>Status_aprovacao</v>
      </c>
      <c r="C123" s="204">
        <f>HLOOKUP($A123,BD!$A$1:$EX$10,8,FALSE)</f>
        <v>0</v>
      </c>
      <c r="D123" s="206" t="str">
        <f>HLOOKUP($A123,BD!$A$1:$EX$10,9,FALSE)</f>
        <v>P</v>
      </c>
      <c r="E123" s="206" t="str">
        <f>HLOOKUP($A123,BD!$A$1:$EX$10,3,FALSE)</f>
        <v>H</v>
      </c>
      <c r="F123" s="211">
        <f>HLOOKUP($A123,BD!$A$1:$EX$10,2,FALSE)</f>
        <v>8</v>
      </c>
      <c r="G123" s="215" t="str">
        <f t="shared" si="1"/>
        <v>IMPLANTAÇÃO</v>
      </c>
      <c r="H123" s="355"/>
      <c r="I123" s="373"/>
      <c r="J123" s="374"/>
      <c r="K123" s="375"/>
    </row>
    <row r="124" spans="1:11">
      <c r="A124" s="342">
        <v>121</v>
      </c>
      <c r="B124" s="343" t="str">
        <f>HLOOKUP($A124,BD!$A$1:$EX$10,10,FALSE)</f>
        <v>Normativo_Número_Ano</v>
      </c>
      <c r="C124" s="204" t="str">
        <f>HLOOKUP($A124,BD!$A$1:$EX$10,8,FALSE)</f>
        <v>DOC</v>
      </c>
      <c r="D124" s="206" t="str">
        <f>HLOOKUP($A124,BD!$A$1:$EX$10,9,FALSE)</f>
        <v>P</v>
      </c>
      <c r="E124" s="206" t="str">
        <f>HLOOKUP($A124,BD!$A$1:$EX$10,3,FALSE)</f>
        <v>H</v>
      </c>
      <c r="F124" s="211">
        <f>HLOOKUP($A124,BD!$A$1:$EX$10,2,FALSE)</f>
        <v>8</v>
      </c>
      <c r="G124" s="215" t="str">
        <f t="shared" si="1"/>
        <v>IMPLANTAÇÃO</v>
      </c>
      <c r="H124" s="355"/>
      <c r="I124" s="373"/>
      <c r="J124" s="374"/>
      <c r="K124" s="375"/>
    </row>
    <row r="125" spans="1:11">
      <c r="A125" s="342">
        <v>122</v>
      </c>
      <c r="B125" s="343" t="str">
        <f>HLOOKUP($A125,BD!$A$1:$EX$10,10,FALSE)</f>
        <v>Data_fim_7</v>
      </c>
      <c r="C125" s="204">
        <f>HLOOKUP($A125,BD!$A$1:$EX$10,8,FALSE)</f>
        <v>0</v>
      </c>
      <c r="D125" s="206" t="str">
        <f>HLOOKUP($A125,BD!$A$1:$EX$10,9,FALSE)</f>
        <v>P</v>
      </c>
      <c r="E125" s="206" t="str">
        <f>HLOOKUP($A125,BD!$A$1:$EX$10,3,FALSE)</f>
        <v>H</v>
      </c>
      <c r="F125" s="211">
        <f>HLOOKUP($A125,BD!$A$1:$EX$10,2,FALSE)</f>
        <v>8</v>
      </c>
      <c r="G125" s="215" t="str">
        <f t="shared" si="1"/>
        <v>IMPLANTAÇÃO</v>
      </c>
      <c r="H125" s="355"/>
      <c r="I125" s="373"/>
      <c r="J125" s="374"/>
      <c r="K125" s="375"/>
    </row>
    <row r="126" spans="1:11">
      <c r="A126" s="342">
        <v>123</v>
      </c>
      <c r="B126" s="343" t="str">
        <f>HLOOKUP($A126,BD!$A$1:$EX$10,10,FALSE)</f>
        <v>Registro Administrativo (PA ou SEI)</v>
      </c>
      <c r="C126" s="204">
        <f>HLOOKUP($A126,BD!$A$1:$EX$10,8,FALSE)</f>
        <v>0</v>
      </c>
      <c r="D126" s="206" t="str">
        <f>HLOOKUP($A126,BD!$A$1:$EX$10,9,FALSE)</f>
        <v>P</v>
      </c>
      <c r="E126" s="206" t="str">
        <f>HLOOKUP($A126,BD!$A$1:$EX$10,3,FALSE)</f>
        <v>H</v>
      </c>
      <c r="F126" s="211">
        <f>HLOOKUP($A126,BD!$A$1:$EX$10,2,FALSE)</f>
        <v>8</v>
      </c>
      <c r="G126" s="215" t="str">
        <f t="shared" si="1"/>
        <v>IMPLANTAÇÃO</v>
      </c>
      <c r="H126" s="355"/>
      <c r="I126" s="373"/>
      <c r="J126" s="374"/>
      <c r="K126" s="375"/>
    </row>
    <row r="127" spans="1:11">
      <c r="A127" s="342">
        <v>124</v>
      </c>
      <c r="B127" s="343" t="str">
        <f>HLOOKUP($A127,BD!$A$1:$EX$10,10,FALSE)</f>
        <v>Interessado</v>
      </c>
      <c r="C127" s="204">
        <f>HLOOKUP($A127,BD!$A$1:$EX$10,8,FALSE)</f>
        <v>0</v>
      </c>
      <c r="D127" s="206" t="str">
        <f>HLOOKUP($A127,BD!$A$1:$EX$10,9,FALSE)</f>
        <v>P</v>
      </c>
      <c r="E127" s="206" t="str">
        <f>HLOOKUP($A127,BD!$A$1:$EX$10,3,FALSE)</f>
        <v>H</v>
      </c>
      <c r="F127" s="211">
        <f>HLOOKUP($A127,BD!$A$1:$EX$10,2,FALSE)</f>
        <v>8</v>
      </c>
      <c r="G127" s="215" t="str">
        <f t="shared" si="1"/>
        <v>IMPLANTAÇÃO</v>
      </c>
      <c r="H127" s="355"/>
      <c r="I127" s="373"/>
      <c r="J127" s="374"/>
      <c r="K127" s="375"/>
    </row>
    <row r="128" spans="1:11">
      <c r="A128" s="342">
        <v>125</v>
      </c>
      <c r="B128" s="343" t="str">
        <f>HLOOKUP($A128,BD!$A$1:$EX$10,10,FALSE)</f>
        <v>Data inicio</v>
      </c>
      <c r="C128" s="204">
        <f>HLOOKUP($A128,BD!$A$1:$EX$10,8,FALSE)</f>
        <v>0</v>
      </c>
      <c r="D128" s="206" t="str">
        <f>HLOOKUP($A128,BD!$A$1:$EX$10,9,FALSE)</f>
        <v>P</v>
      </c>
      <c r="E128" s="206" t="str">
        <f>HLOOKUP($A128,BD!$A$1:$EX$10,3,FALSE)</f>
        <v>H</v>
      </c>
      <c r="F128" s="211">
        <f>HLOOKUP($A128,BD!$A$1:$EX$10,2,FALSE)</f>
        <v>8</v>
      </c>
      <c r="G128" s="215" t="str">
        <f t="shared" si="1"/>
        <v>IMPLANTAÇÃO</v>
      </c>
      <c r="H128" s="355"/>
      <c r="I128" s="373"/>
      <c r="J128" s="374"/>
      <c r="K128" s="375"/>
    </row>
    <row r="129" spans="1:11">
      <c r="A129" s="342">
        <v>126</v>
      </c>
      <c r="B129" s="343" t="str">
        <f>HLOOKUP($A129,BD!$A$1:$EX$10,10,FALSE)</f>
        <v>Orgão em análise</v>
      </c>
      <c r="C129" s="204">
        <f>HLOOKUP($A129,BD!$A$1:$EX$10,8,FALSE)</f>
        <v>0</v>
      </c>
      <c r="D129" s="206" t="str">
        <f>HLOOKUP($A129,BD!$A$1:$EX$10,9,FALSE)</f>
        <v>P</v>
      </c>
      <c r="E129" s="206" t="str">
        <f>HLOOKUP($A129,BD!$A$1:$EX$10,3,FALSE)</f>
        <v>H</v>
      </c>
      <c r="F129" s="211">
        <f>HLOOKUP($A129,BD!$A$1:$EX$10,2,FALSE)</f>
        <v>8</v>
      </c>
      <c r="G129" s="215" t="str">
        <f t="shared" si="1"/>
        <v>IMPLANTAÇÃO</v>
      </c>
      <c r="H129" s="355" t="s">
        <v>1017</v>
      </c>
      <c r="I129" s="721" t="str">
        <f>"XX"&amp;$F129&amp;"_"&amp;$A129&amp;"_Perimetro"</f>
        <v>XX8_126_Perimetro</v>
      </c>
      <c r="J129" s="722"/>
      <c r="K129" s="723"/>
    </row>
    <row r="130" spans="1:11">
      <c r="A130" s="342">
        <v>127</v>
      </c>
      <c r="B130" s="343" t="str">
        <f>HLOOKUP($A130,BD!$A$1:$EX$10,10,FALSE)</f>
        <v>Status_implantacao</v>
      </c>
      <c r="C130" s="204">
        <f>HLOOKUP($A130,BD!$A$1:$EX$10,8,FALSE)</f>
        <v>0</v>
      </c>
      <c r="D130" s="206" t="str">
        <f>HLOOKUP($A130,BD!$A$1:$EX$10,9,FALSE)</f>
        <v>P</v>
      </c>
      <c r="E130" s="206" t="str">
        <f>HLOOKUP($A130,BD!$A$1:$EX$10,3,FALSE)</f>
        <v>H</v>
      </c>
      <c r="F130" s="211">
        <f>HLOOKUP($A130,BD!$A$1:$EX$10,2,FALSE)</f>
        <v>8</v>
      </c>
      <c r="G130" s="215" t="str">
        <f t="shared" si="1"/>
        <v>IMPLANTAÇÃO</v>
      </c>
      <c r="H130" s="355"/>
      <c r="I130" s="373"/>
      <c r="J130" s="374"/>
      <c r="K130" s="375"/>
    </row>
    <row r="131" spans="1:11">
      <c r="A131" s="342">
        <v>128</v>
      </c>
      <c r="B131" s="343" t="str">
        <f>HLOOKUP($A131,BD!$A$1:$EX$10,10,FALSE)</f>
        <v>Data_fim_8</v>
      </c>
      <c r="C131" s="204">
        <f>HLOOKUP($A131,BD!$A$1:$EX$10,8,FALSE)</f>
        <v>0</v>
      </c>
      <c r="D131" s="206" t="str">
        <f>HLOOKUP($A131,BD!$A$1:$EX$10,9,FALSE)</f>
        <v>P</v>
      </c>
      <c r="E131" s="206" t="str">
        <f>HLOOKUP($A131,BD!$A$1:$EX$10,3,FALSE)</f>
        <v>H</v>
      </c>
      <c r="F131" s="211">
        <f>HLOOKUP($A131,BD!$A$1:$EX$10,2,FALSE)</f>
        <v>8</v>
      </c>
      <c r="G131" s="215" t="str">
        <f t="shared" si="1"/>
        <v>IMPLANTAÇÃO</v>
      </c>
      <c r="H131" s="355"/>
      <c r="I131" s="186"/>
      <c r="J131" s="142"/>
      <c r="K131" s="184"/>
    </row>
    <row r="132" spans="1:11">
      <c r="A132" s="342">
        <v>129</v>
      </c>
      <c r="B132" s="343" t="str">
        <f>HLOOKUP($A132,BD!$A$1:$EX$10,10,FALSE)</f>
        <v>Escopo</v>
      </c>
      <c r="C132" s="204">
        <f>HLOOKUP($A132,BD!$A$1:$EX$10,8,FALSE)</f>
        <v>0</v>
      </c>
      <c r="D132" s="206" t="str">
        <f>HLOOKUP($A132,BD!$A$1:$EX$10,9,FALSE)</f>
        <v>P</v>
      </c>
      <c r="E132" s="206" t="str">
        <f>HLOOKUP($A132,BD!$A$1:$EX$10,3,FALSE)</f>
        <v>H</v>
      </c>
      <c r="F132" s="211" t="str">
        <f>HLOOKUP($A132,BD!$A$1:$EX$10,2,FALSE)</f>
        <v>D</v>
      </c>
      <c r="G132" s="215" t="str">
        <f t="shared" si="1"/>
        <v>DESCRITIVO</v>
      </c>
      <c r="H132" s="355"/>
      <c r="I132" s="186"/>
      <c r="J132" s="142"/>
      <c r="K132" s="184"/>
    </row>
    <row r="133" spans="1:11">
      <c r="A133" s="342">
        <v>130</v>
      </c>
      <c r="B133" s="343" t="str">
        <f>HLOOKUP($A133,BD!$A$1:$EX$10,10,FALSE)</f>
        <v>Descrição básica</v>
      </c>
      <c r="C133" s="204">
        <f>HLOOKUP($A133,BD!$A$1:$EX$10,8,FALSE)</f>
        <v>0</v>
      </c>
      <c r="D133" s="206" t="str">
        <f>HLOOKUP($A133,BD!$A$1:$EX$10,9,FALSE)</f>
        <v>P</v>
      </c>
      <c r="E133" s="206" t="str">
        <f>HLOOKUP($A133,BD!$A$1:$EX$10,3,FALSE)</f>
        <v>H</v>
      </c>
      <c r="F133" s="211" t="str">
        <f>HLOOKUP($A133,BD!$A$1:$EX$10,2,FALSE)</f>
        <v>D</v>
      </c>
      <c r="G133" s="215" t="str">
        <f t="shared" ref="G133:G157" si="2">VLOOKUP($F133,$L$4:$M$15,2,0)</f>
        <v>DESCRITIVO</v>
      </c>
      <c r="H133" s="355"/>
      <c r="I133" s="186"/>
      <c r="J133" s="142"/>
      <c r="K133" s="184"/>
    </row>
    <row r="134" spans="1:11">
      <c r="A134" s="342">
        <v>131</v>
      </c>
      <c r="B134" s="343" t="str">
        <f>HLOOKUP($A134,BD!$A$1:$EX$10,10,FALSE)</f>
        <v>Justificativa interesse público</v>
      </c>
      <c r="C134" s="204">
        <f>HLOOKUP($A134,BD!$A$1:$EX$10,8,FALSE)</f>
        <v>0</v>
      </c>
      <c r="D134" s="206" t="str">
        <f>HLOOKUP($A134,BD!$A$1:$EX$10,9,FALSE)</f>
        <v>P</v>
      </c>
      <c r="E134" s="206" t="str">
        <f>HLOOKUP($A134,BD!$A$1:$EX$10,3,FALSE)</f>
        <v>H</v>
      </c>
      <c r="F134" s="211" t="str">
        <f>HLOOKUP($A134,BD!$A$1:$EX$10,2,FALSE)</f>
        <v>D</v>
      </c>
      <c r="G134" s="215" t="str">
        <f t="shared" si="2"/>
        <v>DESCRITIVO</v>
      </c>
      <c r="H134" s="355"/>
      <c r="I134" s="186"/>
      <c r="J134" s="142"/>
      <c r="K134" s="184"/>
    </row>
    <row r="135" spans="1:11">
      <c r="A135" s="342">
        <v>132</v>
      </c>
      <c r="B135" s="343" t="str">
        <f>HLOOKUP($A135,BD!$A$1:$EX$10,10,FALSE)</f>
        <v>Elemento da Rede de Estruturação Urbana</v>
      </c>
      <c r="C135" s="204">
        <f>HLOOKUP($A135,BD!$A$1:$EX$10,8,FALSE)</f>
        <v>0</v>
      </c>
      <c r="D135" s="206" t="str">
        <f>HLOOKUP($A135,BD!$A$1:$EX$10,9,FALSE)</f>
        <v>P</v>
      </c>
      <c r="E135" s="206" t="str">
        <f>HLOOKUP($A135,BD!$A$1:$EX$10,3,FALSE)</f>
        <v>H</v>
      </c>
      <c r="F135" s="211" t="str">
        <f>HLOOKUP($A135,BD!$A$1:$EX$10,2,FALSE)</f>
        <v>T</v>
      </c>
      <c r="G135" s="215" t="str">
        <f t="shared" si="2"/>
        <v>TÉCNICO</v>
      </c>
      <c r="H135" s="354"/>
      <c r="I135" s="186"/>
      <c r="J135" s="142"/>
      <c r="K135" s="184"/>
    </row>
    <row r="136" spans="1:11">
      <c r="A136" s="342">
        <v>133</v>
      </c>
      <c r="B136" s="343" t="str">
        <f>HLOOKUP($A136,BD!$A$1:$EX$10,10,FALSE)</f>
        <v>Prefeitura_Regional</v>
      </c>
      <c r="C136" s="204">
        <f>HLOOKUP($A136,BD!$A$1:$EX$10,8,FALSE)</f>
        <v>0</v>
      </c>
      <c r="D136" s="206">
        <f>HLOOKUP($A136,BD!$A$1:$EX$10,9,FALSE)</f>
        <v>0</v>
      </c>
      <c r="E136" s="206">
        <f>HLOOKUP($A136,BD!$A$1:$EX$10,3,FALSE)</f>
        <v>0</v>
      </c>
      <c r="F136" s="211" t="str">
        <f>HLOOKUP($A136,BD!$A$1:$EX$10,2,FALSE)</f>
        <v>T</v>
      </c>
      <c r="G136" s="215" t="str">
        <f t="shared" si="2"/>
        <v>TÉCNICO</v>
      </c>
      <c r="H136" s="354"/>
      <c r="I136" s="186"/>
      <c r="J136" s="142"/>
      <c r="K136" s="184"/>
    </row>
    <row r="137" spans="1:11">
      <c r="A137" s="342">
        <v>134</v>
      </c>
      <c r="B137" s="343" t="str">
        <f>HLOOKUP($A137,BD!$A$1:$EX$10,10,FALSE)</f>
        <v>Perímetro_QGIS</v>
      </c>
      <c r="C137" s="204" t="str">
        <f>HLOOKUP($A137,BD!$A$1:$EX$10,8,FALSE)</f>
        <v>DOC</v>
      </c>
      <c r="D137" s="206">
        <f>HLOOKUP($A137,BD!$A$1:$EX$10,9,FALSE)</f>
        <v>0</v>
      </c>
      <c r="E137" s="206">
        <f>HLOOKUP($A137,BD!$A$1:$EX$10,3,FALSE)</f>
        <v>0</v>
      </c>
      <c r="F137" s="211" t="str">
        <f>HLOOKUP($A137,BD!$A$1:$EX$10,2,FALSE)</f>
        <v>T</v>
      </c>
      <c r="G137" s="215" t="str">
        <f t="shared" si="2"/>
        <v>TÉCNICO</v>
      </c>
      <c r="H137" s="354"/>
      <c r="I137" s="186"/>
      <c r="J137" s="142"/>
      <c r="K137" s="184"/>
    </row>
    <row r="138" spans="1:11">
      <c r="A138" s="342">
        <v>135</v>
      </c>
      <c r="B138" s="343" t="str">
        <f>HLOOKUP($A138,BD!$A$1:$EX$10,10,FALSE)</f>
        <v>X</v>
      </c>
      <c r="C138" s="204">
        <f>HLOOKUP($A138,BD!$A$1:$EX$10,8,FALSE)</f>
        <v>0</v>
      </c>
      <c r="D138" s="206" t="str">
        <f>HLOOKUP($A138,BD!$A$1:$EX$10,9,FALSE)</f>
        <v>P</v>
      </c>
      <c r="E138" s="206" t="str">
        <f>HLOOKUP($A138,BD!$A$1:$EX$10,3,FALSE)</f>
        <v>H</v>
      </c>
      <c r="F138" s="211" t="str">
        <f>HLOOKUP($A138,BD!$A$1:$EX$10,2,FALSE)</f>
        <v>T</v>
      </c>
      <c r="G138" s="215" t="str">
        <f t="shared" si="2"/>
        <v>TÉCNICO</v>
      </c>
      <c r="H138" s="354"/>
      <c r="I138" s="186"/>
      <c r="J138" s="142"/>
      <c r="K138" s="184"/>
    </row>
    <row r="139" spans="1:11">
      <c r="A139" s="342">
        <v>136</v>
      </c>
      <c r="B139" s="343" t="str">
        <f>HLOOKUP($A139,BD!$A$1:$EX$10,10,FALSE)</f>
        <v>Y</v>
      </c>
      <c r="C139" s="204">
        <f>HLOOKUP($A139,BD!$A$1:$EX$10,8,FALSE)</f>
        <v>0</v>
      </c>
      <c r="D139" s="206" t="str">
        <f>HLOOKUP($A139,BD!$A$1:$EX$10,9,FALSE)</f>
        <v>P</v>
      </c>
      <c r="E139" s="206" t="str">
        <f>HLOOKUP($A139,BD!$A$1:$EX$10,3,FALSE)</f>
        <v>H</v>
      </c>
      <c r="F139" s="211" t="str">
        <f>HLOOKUP($A139,BD!$A$1:$EX$10,2,FALSE)</f>
        <v>T</v>
      </c>
      <c r="G139" s="215" t="str">
        <f t="shared" si="2"/>
        <v>TÉCNICO</v>
      </c>
      <c r="H139" s="354"/>
      <c r="I139" s="186"/>
      <c r="J139" s="142"/>
      <c r="K139" s="184"/>
    </row>
    <row r="140" spans="1:11">
      <c r="A140" s="342">
        <v>137</v>
      </c>
      <c r="B140" s="343" t="str">
        <f>HLOOKUP($A140,BD!$A$1:$EX$10,10,FALSE)</f>
        <v>Área total</v>
      </c>
      <c r="C140" s="204">
        <f>HLOOKUP($A140,BD!$A$1:$EX$10,8,FALSE)</f>
        <v>0</v>
      </c>
      <c r="D140" s="206" t="str">
        <f>HLOOKUP($A140,BD!$A$1:$EX$10,9,FALSE)</f>
        <v>P</v>
      </c>
      <c r="E140" s="206" t="str">
        <f>HLOOKUP($A140,BD!$A$1:$EX$10,3,FALSE)</f>
        <v>H</v>
      </c>
      <c r="F140" s="211" t="str">
        <f>HLOOKUP($A140,BD!$A$1:$EX$10,2,FALSE)</f>
        <v>U</v>
      </c>
      <c r="G140" s="215" t="str">
        <f t="shared" si="2"/>
        <v>URBANÍSTICO</v>
      </c>
      <c r="H140" s="354"/>
      <c r="I140" s="186"/>
      <c r="J140" s="142"/>
      <c r="K140" s="184"/>
    </row>
    <row r="141" spans="1:11">
      <c r="A141" s="342">
        <v>138</v>
      </c>
      <c r="B141" s="343" t="str">
        <f>HLOOKUP($A141,BD!$A$1:$EX$10,10,FALSE)</f>
        <v>Contrapartida prevista</v>
      </c>
      <c r="C141" s="204">
        <f>HLOOKUP($A141,BD!$A$1:$EX$10,8,FALSE)</f>
        <v>0</v>
      </c>
      <c r="D141" s="206" t="str">
        <f>HLOOKUP($A141,BD!$A$1:$EX$10,9,FALSE)</f>
        <v>P</v>
      </c>
      <c r="E141" s="206" t="str">
        <f>HLOOKUP($A141,BD!$A$1:$EX$10,3,FALSE)</f>
        <v>H</v>
      </c>
      <c r="F141" s="211" t="str">
        <f>HLOOKUP($A141,BD!$A$1:$EX$10,2,FALSE)</f>
        <v>U</v>
      </c>
      <c r="G141" s="215" t="str">
        <f t="shared" si="2"/>
        <v>URBANÍSTICO</v>
      </c>
      <c r="H141" s="354"/>
      <c r="I141" s="186"/>
      <c r="J141" s="142"/>
      <c r="K141" s="184"/>
    </row>
    <row r="142" spans="1:11">
      <c r="A142" s="342">
        <v>139</v>
      </c>
      <c r="B142" s="343" t="str">
        <f>HLOOKUP($A142,BD!$A$1:$EX$10,10,FALSE)</f>
        <v>ACCA</v>
      </c>
      <c r="C142" s="204">
        <f>HLOOKUP($A142,BD!$A$1:$EX$10,8,FALSE)</f>
        <v>0</v>
      </c>
      <c r="D142" s="206">
        <f>HLOOKUP($A142,BD!$A$1:$EX$10,9,FALSE)</f>
        <v>0</v>
      </c>
      <c r="E142" s="206">
        <f>HLOOKUP($A142,BD!$A$1:$EX$10,3,FALSE)</f>
        <v>0</v>
      </c>
      <c r="F142" s="211" t="str">
        <f>HLOOKUP($A142,BD!$A$1:$EX$10,2,FALSE)</f>
        <v>U</v>
      </c>
      <c r="G142" s="215" t="str">
        <f t="shared" si="2"/>
        <v>URBANÍSTICO</v>
      </c>
      <c r="H142" s="354"/>
      <c r="I142" s="186"/>
      <c r="J142" s="142"/>
      <c r="K142" s="184"/>
    </row>
    <row r="143" spans="1:11">
      <c r="A143" s="342">
        <v>140</v>
      </c>
      <c r="B143" s="343" t="str">
        <f>HLOOKUP($A143,BD!$A$1:$EX$10,10,FALSE)</f>
        <v>Valor contrapartida prevista</v>
      </c>
      <c r="C143" s="206">
        <f>HLOOKUP($A143,BD!$A$1:$EX$10,8,FALSE)</f>
        <v>0</v>
      </c>
      <c r="D143" s="206" t="str">
        <f>HLOOKUP($A143,BD!$A$1:$EX$10,9,FALSE)</f>
        <v>P</v>
      </c>
      <c r="E143" s="462" t="str">
        <f>HLOOKUP($A143,BD!$A$1:$EX$10,3,FALSE)</f>
        <v>H</v>
      </c>
      <c r="F143" s="352" t="str">
        <f>HLOOKUP($A143,BD!$A$1:$EX$10,2,FALSE)</f>
        <v>U</v>
      </c>
      <c r="G143" s="215" t="str">
        <f t="shared" si="2"/>
        <v>URBANÍSTICO</v>
      </c>
      <c r="H143" s="354"/>
      <c r="I143" s="186"/>
      <c r="J143" s="142"/>
      <c r="K143" s="184"/>
    </row>
    <row r="144" spans="1:11">
      <c r="A144" s="199">
        <v>141</v>
      </c>
      <c r="B144" s="343" t="str">
        <f>HLOOKUP($A144,BD!$A$1:$EX$10,10,FALSE)</f>
        <v>Instrumento urbanístico definido</v>
      </c>
      <c r="C144" s="206">
        <f>HLOOKUP($A144,BD!$A$1:$EX$10,8,FALSE)</f>
        <v>0</v>
      </c>
      <c r="D144" s="206" t="str">
        <f>HLOOKUP($A144,BD!$A$1:$EX$10,9,FALSE)</f>
        <v>P</v>
      </c>
      <c r="E144" s="461" t="str">
        <f>HLOOKUP($A144,BD!$A$1:$EX$10,3,FALSE)</f>
        <v>H</v>
      </c>
      <c r="F144" s="200" t="str">
        <f>HLOOKUP($A144,BD!$A$1:$EX$10,2,FALSE)</f>
        <v>U</v>
      </c>
      <c r="G144" s="215" t="str">
        <f t="shared" si="2"/>
        <v>URBANÍSTICO</v>
      </c>
      <c r="H144" s="354"/>
      <c r="I144" s="186"/>
      <c r="J144" s="142"/>
      <c r="K144" s="184"/>
    </row>
    <row r="145" spans="1:11">
      <c r="A145" s="199">
        <v>142</v>
      </c>
      <c r="B145" s="343" t="str">
        <f>HLOOKUP($A145,BD!$A$1:$EX$10,10,FALSE)</f>
        <v>Instrumento juridico necessário</v>
      </c>
      <c r="C145" s="206">
        <f>HLOOKUP($A145,BD!$A$1:$EX$10,8,FALSE)</f>
        <v>0</v>
      </c>
      <c r="D145" s="206" t="str">
        <f>HLOOKUP($A145,BD!$A$1:$EX$10,9,FALSE)</f>
        <v>P</v>
      </c>
      <c r="E145" s="461" t="str">
        <f>HLOOKUP($A145,BD!$A$1:$EX$10,3,FALSE)</f>
        <v>H</v>
      </c>
      <c r="F145" s="352" t="str">
        <f>HLOOKUP($A145,BD!$A$1:$EX$10,2,FALSE)</f>
        <v>U</v>
      </c>
      <c r="G145" s="572" t="str">
        <f t="shared" si="2"/>
        <v>URBANÍSTICO</v>
      </c>
      <c r="H145" s="354"/>
      <c r="I145" s="186"/>
      <c r="J145" s="142"/>
      <c r="K145" s="184"/>
    </row>
    <row r="146" spans="1:11">
      <c r="A146" s="199">
        <v>143</v>
      </c>
      <c r="B146" s="343" t="str">
        <f>HLOOKUP($A146,BD!$A$1:$EX$10,10,FALSE)</f>
        <v>Previsão de alteração de parâmetros urbanisticos</v>
      </c>
      <c r="C146" s="206">
        <f>HLOOKUP($A146,BD!$A$1:$EX$10,8,FALSE)</f>
        <v>0</v>
      </c>
      <c r="D146" s="206" t="str">
        <f>HLOOKUP($A146,BD!$A$1:$EX$10,9,FALSE)</f>
        <v>P</v>
      </c>
      <c r="E146" s="206" t="str">
        <f>HLOOKUP($A146,BD!$A$1:$EX$10,3,FALSE)</f>
        <v>H</v>
      </c>
      <c r="F146" s="352" t="str">
        <f>HLOOKUP($A146,BD!$A$1:$EX$10,2,FALSE)</f>
        <v>U</v>
      </c>
      <c r="G146" s="572" t="str">
        <f t="shared" si="2"/>
        <v>URBANÍSTICO</v>
      </c>
      <c r="H146" s="354"/>
      <c r="I146" s="186"/>
      <c r="J146" s="142"/>
      <c r="K146" s="184"/>
    </row>
    <row r="147" spans="1:11">
      <c r="A147" s="461">
        <v>144</v>
      </c>
      <c r="B147" s="571" t="str">
        <f>HLOOKUP($A147,BD!$A$1:$EX$10,10,FALSE)</f>
        <v>zeis</v>
      </c>
      <c r="C147" s="206">
        <f>HLOOKUP($A147,BD!$A$1:$EX$10,8,FALSE)</f>
        <v>0</v>
      </c>
      <c r="D147" s="206" t="str">
        <f>HLOOKUP($A147,BD!$A$1:$EX$10,9,FALSE)</f>
        <v>P</v>
      </c>
      <c r="E147" s="206" t="str">
        <f>HLOOKUP($A147,BD!$A$1:$EX$10,3,FALSE)</f>
        <v>H</v>
      </c>
      <c r="F147" s="352" t="str">
        <f>HLOOKUP($A147,BD!$A$1:$EX$10,2,FALSE)</f>
        <v>U</v>
      </c>
      <c r="G147" s="215" t="str">
        <f t="shared" si="2"/>
        <v>URBANÍSTICO</v>
      </c>
    </row>
    <row r="148" spans="1:11">
      <c r="A148" s="461">
        <v>145</v>
      </c>
      <c r="B148" s="571" t="str">
        <f>HLOOKUP($A148,BD!$A$1:$EX$10,10,FALSE)</f>
        <v>zeis_area</v>
      </c>
      <c r="C148" s="206">
        <f>HLOOKUP($A148,BD!$A$1:$EX$10,8,FALSE)</f>
        <v>0</v>
      </c>
      <c r="D148" s="206">
        <f>HLOOKUP($A148,BD!$A$1:$EX$10,9,FALSE)</f>
        <v>0</v>
      </c>
      <c r="E148" s="206">
        <f>HLOOKUP($A148,BD!$A$1:$EX$10,3,FALSE)</f>
        <v>0</v>
      </c>
      <c r="F148" s="352" t="str">
        <f>HLOOKUP($A148,BD!$A$1:$EX$10,2,FALSE)</f>
        <v>U</v>
      </c>
      <c r="G148" s="215" t="str">
        <f t="shared" si="2"/>
        <v>URBANÍSTICO</v>
      </c>
    </row>
    <row r="149" spans="1:11">
      <c r="A149" s="199">
        <v>146</v>
      </c>
      <c r="B149" s="571" t="str">
        <f>HLOOKUP($A149,BD!$A$1:$EX$10,10,FALSE)</f>
        <v>zepam</v>
      </c>
      <c r="C149" s="206">
        <f>HLOOKUP($A149,BD!$A$1:$EX$10,8,FALSE)</f>
        <v>0</v>
      </c>
      <c r="D149" s="206" t="str">
        <f>HLOOKUP($A149,BD!$A$1:$EX$10,9,FALSE)</f>
        <v>P</v>
      </c>
      <c r="E149" s="206" t="str">
        <f>HLOOKUP($A149,BD!$A$1:$EX$10,3,FALSE)</f>
        <v>H</v>
      </c>
      <c r="F149" s="352" t="str">
        <f>HLOOKUP($A149,BD!$A$1:$EX$10,2,FALSE)</f>
        <v>U</v>
      </c>
      <c r="G149" s="215" t="str">
        <f t="shared" si="2"/>
        <v>URBANÍSTICO</v>
      </c>
    </row>
    <row r="150" spans="1:11">
      <c r="A150" s="199">
        <v>147</v>
      </c>
      <c r="B150" s="571" t="str">
        <f>HLOOKUP($A150,BD!$A$1:$EX$10,10,FALSE)</f>
        <v>zepam_area</v>
      </c>
      <c r="C150" s="206">
        <f>HLOOKUP($A150,BD!$A$1:$EX$10,8,FALSE)</f>
        <v>0</v>
      </c>
      <c r="D150" s="206">
        <f>HLOOKUP($A150,BD!$A$1:$EX$10,9,FALSE)</f>
        <v>0</v>
      </c>
      <c r="E150" s="206">
        <f>HLOOKUP($A150,BD!$A$1:$EX$10,3,FALSE)</f>
        <v>0</v>
      </c>
      <c r="F150" s="352" t="str">
        <f>HLOOKUP($A150,BD!$A$1:$EX$10,2,FALSE)</f>
        <v>U</v>
      </c>
      <c r="G150" s="215" t="str">
        <f t="shared" si="2"/>
        <v>URBANÍSTICO</v>
      </c>
    </row>
    <row r="151" spans="1:11">
      <c r="A151" s="199">
        <v>148</v>
      </c>
      <c r="B151" s="571" t="str">
        <f>HLOOKUP($A151,BD!$A$1:$EX$10,10,FALSE)</f>
        <v>zepec</v>
      </c>
      <c r="C151" s="206">
        <f>HLOOKUP($A151,BD!$A$1:$EX$10,8,FALSE)</f>
        <v>0</v>
      </c>
      <c r="D151" s="206" t="str">
        <f>HLOOKUP($A151,BD!$A$1:$EX$10,9,FALSE)</f>
        <v>P</v>
      </c>
      <c r="E151" s="206" t="str">
        <f>HLOOKUP($A151,BD!$A$1:$EX$10,3,FALSE)</f>
        <v>H</v>
      </c>
      <c r="F151" s="352" t="str">
        <f>HLOOKUP($A151,BD!$A$1:$EX$10,2,FALSE)</f>
        <v>U</v>
      </c>
      <c r="G151" s="215" t="str">
        <f t="shared" si="2"/>
        <v>URBANÍSTICO</v>
      </c>
    </row>
    <row r="152" spans="1:11">
      <c r="A152" s="461">
        <v>149</v>
      </c>
      <c r="B152" s="571" t="str">
        <f>HLOOKUP($A152,BD!$A$1:$EX$10,10,FALSE)</f>
        <v>zepec_area</v>
      </c>
      <c r="C152" s="206">
        <f>HLOOKUP($A152,BD!$A$1:$EX$10,8,FALSE)</f>
        <v>0</v>
      </c>
      <c r="D152" s="206">
        <f>HLOOKUP($A152,BD!$A$1:$EX$10,9,FALSE)</f>
        <v>0</v>
      </c>
      <c r="E152" s="206">
        <f>HLOOKUP($A152,BD!$A$1:$EX$10,3,FALSE)</f>
        <v>0</v>
      </c>
      <c r="F152" s="352" t="str">
        <f>HLOOKUP($A152,BD!$A$1:$EX$10,2,FALSE)</f>
        <v>U</v>
      </c>
      <c r="G152" s="215" t="str">
        <f t="shared" si="2"/>
        <v>URBANÍSTICO</v>
      </c>
    </row>
    <row r="153" spans="1:11">
      <c r="A153" s="461">
        <v>150</v>
      </c>
      <c r="B153" s="571" t="str">
        <f>HLOOKUP($A153,BD!$A$1:$EX$10,10,FALSE)</f>
        <v>Area Pública</v>
      </c>
      <c r="C153" s="206">
        <f>HLOOKUP($A153,BD!$A$1:$EX$10,8,FALSE)</f>
        <v>0</v>
      </c>
      <c r="D153" s="206" t="str">
        <f>HLOOKUP($A153,BD!$A$1:$EX$10,9,FALSE)</f>
        <v>P</v>
      </c>
      <c r="E153" s="206" t="str">
        <f>HLOOKUP($A153,BD!$A$1:$EX$10,3,FALSE)</f>
        <v>H</v>
      </c>
      <c r="F153" s="352" t="str">
        <f>HLOOKUP($A153,BD!$A$1:$EX$10,2,FALSE)</f>
        <v>U</v>
      </c>
      <c r="G153" s="215" t="str">
        <f t="shared" si="2"/>
        <v>URBANÍSTICO</v>
      </c>
    </row>
    <row r="154" spans="1:11">
      <c r="A154" s="199">
        <v>151</v>
      </c>
      <c r="B154" s="571" t="str">
        <f>HLOOKUP($A154,BD!$A$1:$EX$10,10,FALSE)</f>
        <v>Area Pública_area</v>
      </c>
      <c r="C154" s="206">
        <f>HLOOKUP($A154,BD!$A$1:$EX$10,8,FALSE)</f>
        <v>0</v>
      </c>
      <c r="D154" s="206">
        <f>HLOOKUP($A154,BD!$A$1:$EX$10,9,FALSE)</f>
        <v>0</v>
      </c>
      <c r="E154" s="206">
        <f>HLOOKUP($A154,BD!$A$1:$EX$10,3,FALSE)</f>
        <v>0</v>
      </c>
      <c r="F154" s="352" t="str">
        <f>HLOOKUP($A154,BD!$A$1:$EX$10,2,FALSE)</f>
        <v>U</v>
      </c>
      <c r="G154" s="215" t="str">
        <f t="shared" si="2"/>
        <v>URBANÍSTICO</v>
      </c>
    </row>
    <row r="155" spans="1:11">
      <c r="A155" s="199">
        <v>152</v>
      </c>
      <c r="B155" s="571" t="str">
        <f>HLOOKUP($A155,BD!$A$1:$EX$10,10,FALSE)</f>
        <v>Perímetro de Qualificação ambiental</v>
      </c>
      <c r="C155" s="206">
        <f>HLOOKUP($A155,BD!$A$1:$EX$10,8,FALSE)</f>
        <v>0</v>
      </c>
      <c r="D155" s="206">
        <f>HLOOKUP($A155,BD!$A$1:$EX$10,9,FALSE)</f>
        <v>0</v>
      </c>
      <c r="E155" s="206">
        <f>HLOOKUP($A155,BD!$A$1:$EX$10,3,FALSE)</f>
        <v>0</v>
      </c>
      <c r="F155" s="352" t="str">
        <f>HLOOKUP($A155,BD!$A$1:$EX$10,2,FALSE)</f>
        <v>U</v>
      </c>
      <c r="G155" s="215" t="str">
        <f t="shared" si="2"/>
        <v>URBANÍSTICO</v>
      </c>
    </row>
    <row r="156" spans="1:11">
      <c r="A156" s="199">
        <v>153</v>
      </c>
      <c r="B156" s="571" t="str">
        <f>HLOOKUP($A156,BD!$A$1:$EX$10,10,FALSE)</f>
        <v>Proposição de utilização de outro instrumento urbanítico</v>
      </c>
      <c r="C156" s="206">
        <f>HLOOKUP($A156,BD!$A$1:$EX$10,8,FALSE)</f>
        <v>0</v>
      </c>
      <c r="D156" s="206">
        <f>HLOOKUP($A156,BD!$A$1:$EX$10,9,FALSE)</f>
        <v>0</v>
      </c>
      <c r="E156" s="206">
        <f>HLOOKUP($A156,BD!$A$1:$EX$10,3,FALSE)</f>
        <v>0</v>
      </c>
      <c r="F156" s="352" t="str">
        <f>HLOOKUP($A156,BD!$A$1:$EX$10,2,FALSE)</f>
        <v>U</v>
      </c>
      <c r="G156" s="215" t="str">
        <f t="shared" si="2"/>
        <v>URBANÍSTICO</v>
      </c>
    </row>
    <row r="157" spans="1:11">
      <c r="A157" s="461">
        <v>154</v>
      </c>
      <c r="B157" s="571" t="str">
        <f>HLOOKUP($A157,BD!$A$1:$EX$10,10,FALSE)</f>
        <v>etapas_NUM</v>
      </c>
      <c r="C157" s="206">
        <f>HLOOKUP($A157,BD!$A$1:$EX$10,8,FALSE)</f>
        <v>0</v>
      </c>
      <c r="D157" s="206" t="str">
        <f>HLOOKUP($A157,BD!$A$1:$EX$10,9,FALSE)</f>
        <v>P</v>
      </c>
      <c r="E157" s="206" t="str">
        <f>HLOOKUP($A157,BD!$A$1:$EX$10,3,FALSE)</f>
        <v>H</v>
      </c>
      <c r="F157" s="352" t="str">
        <f>HLOOKUP($A157,BD!$A$1:$EX$10,2,FALSE)</f>
        <v>E</v>
      </c>
      <c r="G157" s="215" t="str">
        <f t="shared" si="2"/>
        <v>ETAPA DO PROJETO</v>
      </c>
    </row>
    <row r="158" spans="1:11">
      <c r="F158" s="352"/>
      <c r="G158" s="206"/>
    </row>
  </sheetData>
  <autoFilter ref="A3:H157">
    <filterColumn colId="2"/>
    <filterColumn colId="3"/>
    <filterColumn colId="4"/>
    <filterColumn colId="5"/>
  </autoFilter>
  <mergeCells count="39">
    <mergeCell ref="J15:K15"/>
    <mergeCell ref="I11:K11"/>
    <mergeCell ref="J35:K35"/>
    <mergeCell ref="I36:K36"/>
    <mergeCell ref="I46:K46"/>
    <mergeCell ref="I22:K22"/>
    <mergeCell ref="J23:K23"/>
    <mergeCell ref="I24:K24"/>
    <mergeCell ref="I25:K25"/>
    <mergeCell ref="I34:K34"/>
    <mergeCell ref="J86:K86"/>
    <mergeCell ref="I54:K54"/>
    <mergeCell ref="J55:K55"/>
    <mergeCell ref="I58:K58"/>
    <mergeCell ref="I71:K71"/>
    <mergeCell ref="I76:K76"/>
    <mergeCell ref="I64:K64"/>
    <mergeCell ref="I65:K65"/>
    <mergeCell ref="J77:K77"/>
    <mergeCell ref="I79:K79"/>
    <mergeCell ref="I80:K80"/>
    <mergeCell ref="I84:K84"/>
    <mergeCell ref="I85:K85"/>
    <mergeCell ref="I115:K115"/>
    <mergeCell ref="J118:K118"/>
    <mergeCell ref="I129:K129"/>
    <mergeCell ref="I3:K3"/>
    <mergeCell ref="J37:K37"/>
    <mergeCell ref="I59:K59"/>
    <mergeCell ref="I60:K60"/>
    <mergeCell ref="I61:K61"/>
    <mergeCell ref="I62:K62"/>
    <mergeCell ref="I63:K63"/>
    <mergeCell ref="I89:K89"/>
    <mergeCell ref="I90:K90"/>
    <mergeCell ref="I91:K91"/>
    <mergeCell ref="I92:K92"/>
    <mergeCell ref="I95:K95"/>
    <mergeCell ref="I96:K96"/>
  </mergeCells>
  <conditionalFormatting sqref="C4:C143">
    <cfRule type="cellIs" dxfId="167" priority="12" operator="equal">
      <formula>"NOT"</formula>
    </cfRule>
    <cfRule type="cellIs" dxfId="166" priority="13" operator="equal">
      <formula>"PPT"</formula>
    </cfRule>
    <cfRule type="cellIs" dxfId="165" priority="14" operator="equal">
      <formula>"DOC"</formula>
    </cfRule>
  </conditionalFormatting>
  <conditionalFormatting sqref="D4:G143 G144:G146">
    <cfRule type="cellIs" dxfId="164" priority="11" operator="equal">
      <formula>"P"</formula>
    </cfRule>
  </conditionalFormatting>
  <conditionalFormatting sqref="B5:B6">
    <cfRule type="containsText" dxfId="163" priority="7" operator="containsText" text="Projeto">
      <formula>NOT(ISERROR(SEARCH("Projeto",B5)))</formula>
    </cfRule>
  </conditionalFormatting>
  <conditionalFormatting sqref="E1:E1048576">
    <cfRule type="cellIs" dxfId="162" priority="1" operator="equal">
      <formula>"h"</formula>
    </cfRule>
  </conditionalFormatting>
  <pageMargins left="0.511811024" right="0.511811024" top="0.78740157499999996" bottom="0.78740157499999996" header="0.31496062000000002" footer="0.31496062000000002"/>
  <pageSetup paperSize="9" orientation="portrait" verticalDpi="597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1"/>
  <dimension ref="A1:AF27"/>
  <sheetViews>
    <sheetView workbookViewId="0">
      <selection activeCell="A7" sqref="A7"/>
    </sheetView>
  </sheetViews>
  <sheetFormatPr defaultRowHeight="15"/>
  <cols>
    <col min="1" max="1" width="8.28515625" bestFit="1" customWidth="1"/>
    <col min="2" max="2" width="33.42578125" bestFit="1" customWidth="1"/>
    <col min="3" max="3" width="30.42578125" bestFit="1" customWidth="1"/>
    <col min="4" max="4" width="31.5703125" bestFit="1" customWidth="1"/>
    <col min="5" max="5" width="11.5703125" bestFit="1" customWidth="1"/>
    <col min="6" max="6" width="25.7109375" bestFit="1" customWidth="1"/>
    <col min="7" max="7" width="12.5703125" bestFit="1" customWidth="1"/>
    <col min="8" max="8" width="12.85546875" bestFit="1" customWidth="1"/>
    <col min="9" max="9" width="9.140625" bestFit="1" customWidth="1"/>
    <col min="10" max="10" width="10.5703125" bestFit="1" customWidth="1"/>
    <col min="11" max="11" width="14.85546875" bestFit="1" customWidth="1"/>
    <col min="12" max="12" width="25" bestFit="1" customWidth="1"/>
    <col min="13" max="13" width="45.85546875" bestFit="1" customWidth="1"/>
    <col min="14" max="14" width="12.85546875" bestFit="1" customWidth="1"/>
    <col min="15" max="16" width="12.85546875" customWidth="1"/>
    <col min="17" max="18" width="10.7109375" bestFit="1" customWidth="1"/>
    <col min="19" max="19" width="15.85546875" bestFit="1" customWidth="1"/>
    <col min="20" max="20" width="9.140625" bestFit="1" customWidth="1"/>
    <col min="21" max="21" width="10.7109375" bestFit="1" customWidth="1"/>
    <col min="22" max="22" width="21.7109375" bestFit="1" customWidth="1"/>
    <col min="23" max="23" width="16.7109375" customWidth="1"/>
    <col min="24" max="24" width="10.5703125" bestFit="1" customWidth="1"/>
    <col min="25" max="25" width="27.28515625" bestFit="1" customWidth="1"/>
    <col min="26" max="26" width="27.28515625" customWidth="1"/>
    <col min="27" max="27" width="19.85546875" bestFit="1" customWidth="1"/>
    <col min="28" max="28" width="18.5703125" bestFit="1" customWidth="1"/>
    <col min="29" max="29" width="23.42578125" bestFit="1" customWidth="1"/>
    <col min="30" max="30" width="13.85546875" customWidth="1"/>
  </cols>
  <sheetData>
    <row r="1" spans="1:31" ht="15.75" thickBot="1">
      <c r="A1" s="573" t="s">
        <v>1140</v>
      </c>
      <c r="B1" s="574">
        <v>1</v>
      </c>
      <c r="C1" s="574">
        <v>1</v>
      </c>
      <c r="D1" s="574">
        <v>1</v>
      </c>
      <c r="E1" s="574">
        <v>1</v>
      </c>
      <c r="F1" s="574">
        <v>2</v>
      </c>
      <c r="G1" s="574">
        <v>2</v>
      </c>
      <c r="H1" s="574">
        <v>2</v>
      </c>
      <c r="I1" s="574">
        <v>2</v>
      </c>
      <c r="J1" s="574">
        <v>2</v>
      </c>
      <c r="K1" s="574">
        <v>2</v>
      </c>
      <c r="L1" s="574">
        <v>3</v>
      </c>
      <c r="M1" s="574">
        <v>4</v>
      </c>
      <c r="N1" s="574">
        <v>5</v>
      </c>
      <c r="O1" s="574"/>
      <c r="P1" s="574"/>
      <c r="Q1" s="574">
        <v>5</v>
      </c>
      <c r="R1" s="574">
        <v>5</v>
      </c>
      <c r="S1" s="574">
        <v>5</v>
      </c>
      <c r="T1" s="574">
        <v>5</v>
      </c>
      <c r="U1" s="574">
        <v>5</v>
      </c>
      <c r="V1" s="574">
        <v>6</v>
      </c>
      <c r="W1" s="574">
        <v>6</v>
      </c>
      <c r="X1" s="574">
        <v>7</v>
      </c>
      <c r="Y1" s="574">
        <v>8</v>
      </c>
      <c r="Z1" s="582"/>
      <c r="AA1" s="575">
        <v>8</v>
      </c>
      <c r="AB1" s="575">
        <v>8</v>
      </c>
      <c r="AC1" s="575">
        <v>8</v>
      </c>
    </row>
    <row r="2" spans="1:31" ht="45.75" thickBot="1">
      <c r="A2" s="576" t="s">
        <v>1219</v>
      </c>
      <c r="B2" s="576"/>
      <c r="C2" s="576" t="s">
        <v>1220</v>
      </c>
      <c r="D2" s="576" t="s">
        <v>39</v>
      </c>
      <c r="E2" s="576" t="s">
        <v>1221</v>
      </c>
      <c r="F2" s="576" t="s">
        <v>1223</v>
      </c>
      <c r="G2" s="576" t="s">
        <v>1222</v>
      </c>
      <c r="H2" s="576" t="s">
        <v>1224</v>
      </c>
      <c r="I2" s="576" t="s">
        <v>1225</v>
      </c>
      <c r="J2" s="576" t="s">
        <v>1226</v>
      </c>
      <c r="K2" s="576" t="s">
        <v>1227</v>
      </c>
      <c r="L2" s="576" t="s">
        <v>1227</v>
      </c>
      <c r="M2" s="576" t="s">
        <v>1228</v>
      </c>
      <c r="N2" s="576" t="s">
        <v>1229</v>
      </c>
      <c r="O2" s="576"/>
      <c r="P2" s="576"/>
      <c r="Q2" s="576" t="s">
        <v>1048</v>
      </c>
      <c r="R2" s="576" t="s">
        <v>1238</v>
      </c>
      <c r="S2" s="576" t="s">
        <v>1237</v>
      </c>
      <c r="T2" s="576" t="s">
        <v>1225</v>
      </c>
      <c r="U2" s="576" t="s">
        <v>1239</v>
      </c>
      <c r="V2" s="576" t="s">
        <v>1240</v>
      </c>
      <c r="W2" s="589" t="s">
        <v>1251</v>
      </c>
      <c r="X2" s="576" t="s">
        <v>568</v>
      </c>
      <c r="Y2" s="576" t="s">
        <v>1241</v>
      </c>
      <c r="Z2" s="576"/>
      <c r="AA2" s="576" t="s">
        <v>1242</v>
      </c>
      <c r="AB2" s="576" t="s">
        <v>1243</v>
      </c>
      <c r="AC2" s="576" t="s">
        <v>1244</v>
      </c>
      <c r="AD2" s="576" t="s">
        <v>1020</v>
      </c>
    </row>
    <row r="3" spans="1:31" hidden="1">
      <c r="A3" s="341">
        <v>1</v>
      </c>
      <c r="B3" s="461">
        <v>8</v>
      </c>
      <c r="C3" s="461">
        <v>12</v>
      </c>
      <c r="D3" s="461">
        <v>19</v>
      </c>
      <c r="E3" s="461">
        <v>20</v>
      </c>
      <c r="F3" s="461">
        <v>28</v>
      </c>
      <c r="G3" s="461">
        <v>31</v>
      </c>
      <c r="H3" s="461">
        <v>32</v>
      </c>
      <c r="I3" s="461">
        <v>34</v>
      </c>
      <c r="J3" s="461">
        <v>41</v>
      </c>
      <c r="K3" s="461">
        <v>43</v>
      </c>
      <c r="L3" s="461">
        <v>55</v>
      </c>
      <c r="M3" s="461">
        <v>60</v>
      </c>
      <c r="N3" s="461">
        <v>71</v>
      </c>
      <c r="O3" s="463"/>
      <c r="P3" s="463"/>
      <c r="Q3" s="461">
        <v>81</v>
      </c>
      <c r="R3" s="461">
        <v>86</v>
      </c>
      <c r="S3" s="461">
        <v>89</v>
      </c>
      <c r="T3" s="461">
        <v>92</v>
      </c>
      <c r="U3" s="461">
        <v>95</v>
      </c>
      <c r="V3" s="461">
        <v>96</v>
      </c>
      <c r="W3" s="461">
        <v>104</v>
      </c>
      <c r="X3" s="461">
        <v>111</v>
      </c>
      <c r="Y3" s="461">
        <v>121</v>
      </c>
      <c r="Z3" s="463"/>
    </row>
    <row r="4" spans="1:31" ht="15.75" thickBot="1">
      <c r="A4" s="595">
        <v>1</v>
      </c>
      <c r="B4" s="595">
        <v>8</v>
      </c>
      <c r="C4" s="595">
        <v>12</v>
      </c>
      <c r="D4" s="595">
        <v>19</v>
      </c>
      <c r="E4" s="595">
        <v>20</v>
      </c>
      <c r="F4" s="595">
        <v>28</v>
      </c>
      <c r="G4" s="595">
        <v>31</v>
      </c>
      <c r="H4" s="595">
        <v>32</v>
      </c>
      <c r="I4" s="595">
        <v>34</v>
      </c>
      <c r="J4" s="595">
        <v>41</v>
      </c>
      <c r="K4" s="595">
        <v>43</v>
      </c>
      <c r="L4" s="595">
        <v>55</v>
      </c>
      <c r="M4" s="595">
        <v>60</v>
      </c>
      <c r="N4" s="595">
        <v>71</v>
      </c>
      <c r="O4" s="612">
        <v>76</v>
      </c>
      <c r="P4" s="612">
        <v>77</v>
      </c>
      <c r="Q4" s="595">
        <v>80</v>
      </c>
      <c r="R4" s="595">
        <v>81</v>
      </c>
      <c r="S4" s="595">
        <v>84</v>
      </c>
      <c r="T4" s="595">
        <v>85</v>
      </c>
      <c r="U4" s="595">
        <v>86</v>
      </c>
      <c r="V4" s="595">
        <v>89</v>
      </c>
      <c r="W4" s="595">
        <v>92</v>
      </c>
      <c r="X4" s="595">
        <v>95</v>
      </c>
      <c r="Y4" s="595">
        <v>96</v>
      </c>
      <c r="Z4" s="612">
        <v>98</v>
      </c>
      <c r="AA4" s="595">
        <v>104</v>
      </c>
      <c r="AB4" s="595">
        <v>111</v>
      </c>
      <c r="AC4" s="595">
        <v>118</v>
      </c>
      <c r="AD4" s="595">
        <v>121</v>
      </c>
    </row>
    <row r="5" spans="1:31" ht="63.75">
      <c r="A5" s="590" t="str">
        <f>HLOOKUP(A$4,BD!$A$1:$EX$10,10,FALSE)</f>
        <v>ID_rev</v>
      </c>
      <c r="B5" s="591" t="str">
        <f>HLOOKUP(B$4,BD!$A$1:$EX$10,10,FALSE)</f>
        <v>Registro Administrativo (PA ou SEI)</v>
      </c>
      <c r="C5" s="591" t="str">
        <f>HLOOKUP(C$4,BD!$A$1:$EX$10,10,FALSE)</f>
        <v>Tipo_Documentação_proposição</v>
      </c>
      <c r="D5" s="591" t="str">
        <f>HLOOKUP(D$4,BD!$A$1:$EX$10,10,FALSE)</f>
        <v xml:space="preserve">Parecer </v>
      </c>
      <c r="E5" s="592" t="str">
        <f>HLOOKUP(E$4,BD!$A$1:$EX$10,10,FALSE)</f>
        <v>Status_Preparação texto consulta pública</v>
      </c>
      <c r="F5" s="593" t="str">
        <f>HLOOKUP(F$4,BD!$A$1:$EX$10,10,FALSE)</f>
        <v>Oficio_Instancias</v>
      </c>
      <c r="G5" s="593" t="str">
        <f>HLOOKUP(G$4,BD!$A$1:$EX$10,10,FALSE)</f>
        <v>Registro_apresentacao_Instancia</v>
      </c>
      <c r="H5" s="593" t="str">
        <f>HLOOKUP(H$4,BD!$A$1:$EX$10,10,FALSE)</f>
        <v>Registro contribuições Instancia</v>
      </c>
      <c r="I5" s="591" t="str">
        <f>HLOOKUP(I$4,BD!$A$1:$EX$10,10,FALSE)</f>
        <v>Registro abertura da consulta</v>
      </c>
      <c r="J5" s="591" t="str">
        <f>HLOOKUP(J$4,BD!$A$1:$EX$10,10,FALSE)</f>
        <v>Publicação contribuições consulta</v>
      </c>
      <c r="K5" s="591" t="str">
        <f>HLOOKUP(K$4,BD!$A$1:$EX$10,10,FALSE)</f>
        <v>Parecer (Aprovação ou reprovação)</v>
      </c>
      <c r="L5" s="591" t="str">
        <f>HLOOKUP(L$4,BD!$A$1:$EX$10,10,FALSE)</f>
        <v>Parecer Departamento análise</v>
      </c>
      <c r="M5" s="592" t="str">
        <f>HLOOKUP(M$4,BD!$A$1:$EX$10,10,FALSE)</f>
        <v>Documentação_Desenvolvimento_Inicial</v>
      </c>
      <c r="N5" s="592" t="str">
        <f>HLOOKUP(N$4,BD!$A$1:$EX$10,10,FALSE)</f>
        <v>Publicação cronograma processo participativo</v>
      </c>
      <c r="O5" s="349" t="str">
        <f>HLOOKUP(O$4,BD!$A$1:$EX$10,10,FALSE)</f>
        <v>Registro_apresentacao_Instancia</v>
      </c>
      <c r="P5" s="344" t="str">
        <f>HLOOKUP(P$4,BD!$A$1:$EX$10,10,FALSE)</f>
        <v>Registro contribuições Instancia</v>
      </c>
      <c r="Q5" s="594" t="str">
        <f>HLOOKUP(Q$4,BD!$A$1:$EX$10,10,FALSE)</f>
        <v>Registro abertura da consulta_Caderno</v>
      </c>
      <c r="R5" s="591" t="str">
        <f>HLOOKUP(R$4,BD!$A$1:$EX$10,10,FALSE)</f>
        <v>Status_Consulta_Internet_Caderno</v>
      </c>
      <c r="S5" s="594" t="str">
        <f>HLOOKUP(S$4,BD!$A$1:$EX$10,10,FALSE)</f>
        <v>Avaliação Pós Consulta Pública_Caderno</v>
      </c>
      <c r="T5" s="594" t="str">
        <f>HLOOKUP(T$4,BD!$A$1:$EX$10,10,FALSE)</f>
        <v>Registro abertura da consulta internet</v>
      </c>
      <c r="U5" s="591" t="str">
        <f>HLOOKUP(U$4,BD!$A$1:$EX$10,10,FALSE)</f>
        <v>Status_Consulta_Internet_Minuta</v>
      </c>
      <c r="V5" s="591" t="str">
        <f>HLOOKUP(V$4,BD!$A$1:$EX$10,10,FALSE)</f>
        <v>Publicação contribuições consulta</v>
      </c>
      <c r="W5" s="591" t="str">
        <f>HLOOKUP(W$4,BD!$A$1:$EX$10,10,FALSE)</f>
        <v>Registro divulgação audiencia</v>
      </c>
      <c r="X5" s="594" t="str">
        <f>HLOOKUP(X$4,BD!$A$1:$EX$10,10,FALSE)</f>
        <v>Registro_apresentacao_Audiencia</v>
      </c>
      <c r="Y5" s="592" t="str">
        <f>HLOOKUP(Y$4,BD!$A$1:$EX$10,10,FALSE)</f>
        <v>Registro contribuições Audiência</v>
      </c>
      <c r="Z5" s="343" t="str">
        <f>HLOOKUP(Z$4,BD!$A$1:$EX$10,10,FALSE)</f>
        <v>Outras atividades participativas</v>
      </c>
      <c r="AA5" s="591" t="str">
        <f>HLOOKUP(AA$4,BD!$A$1:$EX$10,10,FALSE)</f>
        <v>Instrumento juridico necessário</v>
      </c>
      <c r="AB5" s="591" t="str">
        <f>HLOOKUP(AB$4,BD!$A$1:$EX$10,10,FALSE)</f>
        <v>Parecer sobre consolidação minuta</v>
      </c>
      <c r="AC5" s="591" t="str">
        <f>HLOOKUP(AC$4,BD!$A$1:$EX$10,10,FALSE)</f>
        <v>Registro público de envio normativo</v>
      </c>
      <c r="AD5" s="591" t="str">
        <f>HLOOKUP(AD$4,BD!$A$1:$EX$10,10,FALSE)</f>
        <v>Normativo_Número_Ano</v>
      </c>
    </row>
    <row r="6" spans="1:31" hidden="1">
      <c r="A6" s="610">
        <v>1</v>
      </c>
      <c r="B6" s="578" t="str">
        <f>HLOOKUP(B$4,BD!$A$1:$FD$33,11,0)</f>
        <v>NC</v>
      </c>
      <c r="C6" s="578" t="str">
        <f>HLOOKUP(C$4,BD!$A$1:$FD$33,11,0)</f>
        <v>-</v>
      </c>
      <c r="D6" s="584" t="str">
        <f>HLOOKUP(D$4,BD!$A$1:$FD$33,11,0)</f>
        <v>Reprovado</v>
      </c>
      <c r="E6" s="583" t="str">
        <f>HLOOKUP(E$4,BD!$A$1:$FD$33,11,0)</f>
        <v>Finalizada</v>
      </c>
      <c r="F6" s="578" t="str">
        <f>HLOOKUP(F$4,BD!$A$1:$FD$33,11,0)</f>
        <v>-</v>
      </c>
      <c r="G6" s="578" t="str">
        <f>HLOOKUP(G$4,BD!$A$1:$FD$33,11,0)</f>
        <v>-</v>
      </c>
      <c r="H6" s="578" t="str">
        <f>HLOOKUP(H$4,BD!$A$1:$FD$33,11,0)</f>
        <v>-</v>
      </c>
      <c r="I6" s="583" t="str">
        <f>HLOOKUP(I$4,BD!$A$1:$FD$33,11,0)</f>
        <v>URL</v>
      </c>
      <c r="J6" s="583" t="str">
        <f>HLOOKUP(J$4,BD!$A$1:$FD$33,11,0)</f>
        <v>SIM</v>
      </c>
      <c r="K6" s="584" t="str">
        <f>HLOOKUP(K$4,BD!$A$1:$FD$33,11,0)</f>
        <v>NC</v>
      </c>
      <c r="L6" s="578" t="str">
        <f>HLOOKUP(L$4,BD!$A$1:$FD$33,11,0)</f>
        <v>-</v>
      </c>
      <c r="M6" s="578" t="str">
        <f>HLOOKUP(M$4,BD!$A$1:$FD$33,11,0)</f>
        <v>-</v>
      </c>
      <c r="N6" s="578" t="str">
        <f>HLOOKUP(N$4,BD!$A$1:$FD$33,11,0)</f>
        <v>-</v>
      </c>
      <c r="O6" s="578"/>
      <c r="P6" s="578"/>
      <c r="Q6" s="578" t="str">
        <f>HLOOKUP(Q$4,BD!$A$1:$FD$33,11,0)</f>
        <v>-</v>
      </c>
      <c r="R6" s="578" t="str">
        <f>HLOOKUP(R$4,BD!$A$1:$FD$33,11,0)</f>
        <v>-</v>
      </c>
      <c r="S6" s="578" t="str">
        <f>HLOOKUP(S$4,BD!$A$1:$FD$33,11,0)</f>
        <v>-</v>
      </c>
      <c r="T6" s="578" t="str">
        <f>HLOOKUP(T$4,BD!$A$1:$FD$33,11,0)</f>
        <v>-</v>
      </c>
      <c r="U6" s="578" t="str">
        <f>HLOOKUP(U$4,BD!$A$1:$FD$33,11,0)</f>
        <v>-</v>
      </c>
      <c r="V6" s="578" t="str">
        <f>HLOOKUP(V$4,BD!$A$1:$FD$33,11,0)</f>
        <v>-</v>
      </c>
      <c r="W6" s="578" t="str">
        <f>HLOOKUP(W$4,BD!$A$1:$FD$33,11,0)</f>
        <v>-</v>
      </c>
      <c r="X6" s="578" t="str">
        <f>HLOOKUP(X$4,BD!$A$1:$FD$33,11,0)</f>
        <v>-</v>
      </c>
      <c r="Y6" s="578" t="str">
        <f>HLOOKUP(Y$4,BD!$A$1:$FD$33,11,0)</f>
        <v>-</v>
      </c>
      <c r="Z6" s="578"/>
      <c r="AA6" s="578" t="str">
        <f>HLOOKUP(AA$4,BD!$A$1:$FD$33,11,0)</f>
        <v>-</v>
      </c>
      <c r="AB6" s="578" t="str">
        <f>HLOOKUP(AB$4,BD!$A$1:$FD$33,11,0)</f>
        <v>-</v>
      </c>
      <c r="AC6" s="578" t="str">
        <f>HLOOKUP(AC$4,BD!$A$1:$FD$33,11,0)</f>
        <v>-</v>
      </c>
      <c r="AE6" s="141" t="s">
        <v>1246</v>
      </c>
    </row>
    <row r="7" spans="1:31">
      <c r="A7" s="610">
        <v>2</v>
      </c>
      <c r="B7" s="578" t="str">
        <f>HLOOKUP(B$4,BD!$A$1:$FD$33,12,0)</f>
        <v>2016-0.193.579-6</v>
      </c>
      <c r="C7" s="583" t="str">
        <f>HLOOKUP(C$4,BD!$A$1:$FD$33,12,0)</f>
        <v>MIP</v>
      </c>
      <c r="D7" s="583" t="str">
        <f>HLOOKUP(D$4,BD!$A$1:$FD$33,12,0)</f>
        <v>6 (Juridico, DDE, DEUSO, DEURB,AJ, Gabinete)</v>
      </c>
      <c r="E7" s="583" t="str">
        <f>HLOOKUP(E$4,BD!$A$1:$FD$33,12,0)</f>
        <v>Finalizada</v>
      </c>
      <c r="F7" s="583" t="str">
        <f>HLOOKUP(F$4,BD!$A$1:$FD$33,12,0)</f>
        <v>DOC 21/10/2016 fl. 41</v>
      </c>
      <c r="G7" s="583" t="str">
        <f>HLOOKUP(G$4,BD!$A$1:$FD$33,12,0)</f>
        <v>PPT audiencia</v>
      </c>
      <c r="H7" s="583">
        <f>HLOOKUP(H$4,BD!$A$1:$FD$33,12,0)</f>
        <v>14</v>
      </c>
      <c r="I7" s="583" t="str">
        <f>HLOOKUP(I$4,BD!$A$1:$FD$33,12,0)</f>
        <v>URL</v>
      </c>
      <c r="J7" s="583" t="str">
        <f>HLOOKUP(J$4,BD!$A$1:$FD$33,12,0)</f>
        <v>SIM</v>
      </c>
      <c r="K7" s="583" t="str">
        <f>HLOOKUP(K$4,BD!$A$1:$FD$33,12,0)</f>
        <v xml:space="preserve">DEURB </v>
      </c>
      <c r="L7" s="583" t="str">
        <f>HLOOKUP(L$4,BD!$A$1:$FD$33,12,0)</f>
        <v>2 + anteriores  (DEURB/ DEUSO)</v>
      </c>
      <c r="M7" s="583" t="str">
        <f>HLOOKUP(M$4,BD!$A$1:$FD$33,12,0)</f>
        <v>DOC (SPURB) -  MIP (Privado) -  Parecer SPURB sobre MIP (PDF rede)</v>
      </c>
      <c r="N7" s="578" t="str">
        <f>HLOOKUP(N$4,BD!$A$1:$FD$33,12,0)</f>
        <v>em elaboração</v>
      </c>
      <c r="O7" s="578"/>
      <c r="P7" s="578"/>
      <c r="Q7" s="583" t="str">
        <f>HLOOKUP(Q$4,BD!$A$1:$FD$33,12,0)</f>
        <v>URL</v>
      </c>
      <c r="R7" s="583" t="str">
        <f>HLOOKUP(R$4,BD!$A$1:$FD$33,12,0)</f>
        <v>Encerrada</v>
      </c>
      <c r="S7" s="578" t="str">
        <f>HLOOKUP(S$4,BD!$A$1:$FD$33,12,0)</f>
        <v>Ainda nã publicado</v>
      </c>
      <c r="T7" s="578" t="str">
        <f>HLOOKUP(T$4,BD!$A$1:$FD$33,12,0)</f>
        <v>-</v>
      </c>
      <c r="U7" s="578" t="str">
        <f>HLOOKUP(U$4,BD!$A$1:$FD$33,12,0)</f>
        <v>-</v>
      </c>
      <c r="V7" s="578" t="str">
        <f>HLOOKUP(V$4,BD!$A$1:$FD$33,12,0)</f>
        <v>-</v>
      </c>
      <c r="W7" s="583" t="str">
        <f>HLOOKUP(W$4,BD!$A$1:$FD$33,12,0)</f>
        <v>DOC, Jornal de grande circulação, Gestão Urbana, assessoria comunicação SMUL, email mailing colegiados, Prefeitura Regional</v>
      </c>
      <c r="X7" s="583" t="str">
        <f>HLOOKUP(X$4,BD!$A$1:$FD$33,12,0)</f>
        <v>PPT</v>
      </c>
      <c r="Y7" s="583" t="str">
        <f>HLOOKUP(Y$4,BD!$A$1:$FD$33,12,0)</f>
        <v>Ata, Lista, Vídeo</v>
      </c>
      <c r="Z7" s="583"/>
      <c r="AA7" s="578" t="str">
        <f>HLOOKUP(AA$4,BD!$A$1:$FD$33,12,0)</f>
        <v>-</v>
      </c>
      <c r="AB7" s="578" t="str">
        <f>HLOOKUP(AB$4,BD!$A$1:$FD$33,12,0)</f>
        <v>-</v>
      </c>
      <c r="AC7" s="578" t="str">
        <f>HLOOKUP(AC$4,BD!$A$1:$FD$33,12,0)</f>
        <v>-</v>
      </c>
    </row>
    <row r="8" spans="1:31" hidden="1">
      <c r="A8" s="577">
        <v>3</v>
      </c>
      <c r="B8" s="578" t="str">
        <f>HLOOKUP(B$4,BD!$A$1:$FD$33,13,0)</f>
        <v>2016.0-240.627-4</v>
      </c>
      <c r="C8" s="578" t="str">
        <f>HLOOKUP(C$4,BD!$A$1:$FD$33,13,0)</f>
        <v>Ofício</v>
      </c>
      <c r="D8" s="578" t="str">
        <f>HLOOKUP(D$4,BD!$A$1:$FD$33,13,0)</f>
        <v>NA</v>
      </c>
      <c r="E8" s="578" t="str">
        <f>HLOOKUP(E$4,BD!$A$1:$FD$33,13,0)</f>
        <v>Finalizada</v>
      </c>
      <c r="F8" s="578" t="str">
        <f>HLOOKUP(F$4,BD!$A$1:$FD$33,13,0)</f>
        <v>-</v>
      </c>
      <c r="G8" s="578" t="str">
        <f>HLOOKUP(G$4,BD!$A$1:$FD$33,13,0)</f>
        <v>-</v>
      </c>
      <c r="H8" s="578" t="str">
        <f>HLOOKUP(H$4,BD!$A$1:$FD$33,13,0)</f>
        <v>-</v>
      </c>
      <c r="I8" s="578" t="str">
        <f>HLOOKUP(I$4,BD!$A$1:$FD$33,13,0)</f>
        <v>-</v>
      </c>
      <c r="J8" s="578" t="str">
        <f>HLOOKUP(J$4,BD!$A$1:$FD$33,13,0)</f>
        <v>SIM</v>
      </c>
      <c r="K8" s="578" t="str">
        <f>HLOOKUP(K$4,BD!$A$1:$FD$33,13,0)</f>
        <v>-</v>
      </c>
      <c r="L8" s="578" t="str">
        <f>HLOOKUP(L$4,BD!$A$1:$FD$33,13,0)</f>
        <v>-</v>
      </c>
      <c r="M8" s="578">
        <f>HLOOKUP(M$4,BD!$A$1:$FD$33,13,0)</f>
        <v>0</v>
      </c>
      <c r="N8" s="578" t="str">
        <f>HLOOKUP(N$4,BD!$A$1:$FD$33,13,0)</f>
        <v>NA</v>
      </c>
      <c r="O8" s="578"/>
      <c r="P8" s="578"/>
      <c r="Q8" s="578" t="str">
        <f>HLOOKUP(Q$4,BD!$A$1:$FD$33,13,0)</f>
        <v>-</v>
      </c>
      <c r="R8" s="578" t="str">
        <f>HLOOKUP(R$4,BD!$A$1:$FD$33,13,0)</f>
        <v>-</v>
      </c>
      <c r="S8" s="578" t="str">
        <f>HLOOKUP(S$4,BD!$A$1:$FD$33,13,0)</f>
        <v>-</v>
      </c>
      <c r="T8" s="578" t="str">
        <f>HLOOKUP(T$4,BD!$A$1:$FD$33,13,0)</f>
        <v>-</v>
      </c>
      <c r="U8" s="578" t="str">
        <f>HLOOKUP(U$4,BD!$A$1:$FD$33,13,0)</f>
        <v>-</v>
      </c>
      <c r="V8" s="578" t="str">
        <f>HLOOKUP(V$4,BD!$A$1:$FD$33,13,0)</f>
        <v>-</v>
      </c>
      <c r="W8" s="578" t="str">
        <f>HLOOKUP(W$4,BD!$A$1:$FD$33,13,0)</f>
        <v>-</v>
      </c>
      <c r="X8" s="578" t="str">
        <f>HLOOKUP(X$4,BD!$A$1:$FD$33,13,0)</f>
        <v>-</v>
      </c>
      <c r="Y8" s="578" t="str">
        <f>HLOOKUP(Y$4,BD!$A$1:$FD$33,13,0)</f>
        <v>-</v>
      </c>
      <c r="Z8" s="578"/>
      <c r="AA8" s="578" t="str">
        <f>HLOOKUP(AA$4,BD!$A$1:$FD$33,13,0)</f>
        <v>Lei</v>
      </c>
      <c r="AB8" s="578" t="str">
        <f>HLOOKUP(AB$4,BD!$A$1:$FD$33,13,0)</f>
        <v>-</v>
      </c>
      <c r="AC8" s="578" t="str">
        <f>HLOOKUP(AC$4,BD!$A$1:$FD$33,13,0)</f>
        <v>-</v>
      </c>
    </row>
    <row r="9" spans="1:31" hidden="1">
      <c r="A9" s="610">
        <v>4</v>
      </c>
      <c r="B9" s="578" t="str">
        <f>HLOOKUP(B$4,BD!$A$1:$FD$33,14,0)</f>
        <v>2016.0-163.343-9</v>
      </c>
      <c r="C9" s="583" t="str">
        <f>HLOOKUP(C$4,BD!$A$1:$FD$33,14,0)</f>
        <v>MIP</v>
      </c>
      <c r="D9" s="578" t="str">
        <f>HLOOKUP(D$4,BD!$A$1:$FD$33,14,0)</f>
        <v>Aprovado</v>
      </c>
      <c r="E9" s="583" t="str">
        <f>HLOOKUP(E$4,BD!$A$1:$FD$33,14,0)</f>
        <v>Finalizada</v>
      </c>
      <c r="F9" s="584" t="str">
        <f>HLOOKUP(F$4,BD!$A$1:$FD$33,14,0)</f>
        <v>DOC</v>
      </c>
      <c r="G9" s="583" t="str">
        <f>HLOOKUP(G$4,BD!$A$1:$FD$33,14,0)</f>
        <v>PPT audiencia</v>
      </c>
      <c r="H9" s="583">
        <f>HLOOKUP(H$4,BD!$A$1:$FD$33,14,0)</f>
        <v>16</v>
      </c>
      <c r="I9" s="583" t="str">
        <f>HLOOKUP(I$4,BD!$A$1:$FD$33,14,0)</f>
        <v>Notícia</v>
      </c>
      <c r="J9" s="578" t="str">
        <f>HLOOKUP(J$4,BD!$A$1:$FD$33,14,0)</f>
        <v>Não houve contribuicoes</v>
      </c>
      <c r="K9" s="578" t="str">
        <f>HLOOKUP(K$4,BD!$A$1:$FD$33,14,0)</f>
        <v>-</v>
      </c>
      <c r="L9" s="578" t="str">
        <f>HLOOKUP(L$4,BD!$A$1:$FD$33,14,0)</f>
        <v>-</v>
      </c>
      <c r="M9" s="578">
        <f>HLOOKUP(M$4,BD!$A$1:$FD$33,14,0)</f>
        <v>0</v>
      </c>
      <c r="N9" s="578" t="str">
        <f>HLOOKUP(N$4,BD!$A$1:$FD$33,14,0)</f>
        <v>NA</v>
      </c>
      <c r="O9" s="578"/>
      <c r="P9" s="578"/>
      <c r="Q9" s="578" t="str">
        <f>HLOOKUP(Q$4,BD!$A$1:$FD$33,14,0)</f>
        <v>NA</v>
      </c>
      <c r="R9" s="578" t="str">
        <f>HLOOKUP(R$4,BD!$A$1:$FD$33,14,0)</f>
        <v>NA</v>
      </c>
      <c r="S9" s="578" t="str">
        <f>HLOOKUP(S$4,BD!$A$1:$FD$33,14,0)</f>
        <v>NA</v>
      </c>
      <c r="T9" s="578">
        <f>HLOOKUP(T$4,BD!$A$1:$FD$33,14,0)</f>
        <v>42705</v>
      </c>
      <c r="U9" s="583" t="str">
        <f>HLOOKUP(U$4,BD!$A$1:$FD$33,14,0)</f>
        <v>encerrada</v>
      </c>
      <c r="V9" s="583" t="str">
        <f>HLOOKUP(V$4,BD!$A$1:$FD$33,14,0)</f>
        <v>SIM</v>
      </c>
      <c r="W9" s="584" t="str">
        <f>HLOOKUP(W$4,BD!$A$1:$FD$33,14,0)</f>
        <v>DOM 06/12/2016 fl. 104</v>
      </c>
      <c r="X9" s="583" t="str">
        <f>HLOOKUP(X$4,BD!$A$1:$FD$33,14,0)</f>
        <v>PPT</v>
      </c>
      <c r="Y9" s="583" t="str">
        <f>HLOOKUP(Y$4,BD!$A$1:$FD$33,14,0)</f>
        <v>Ata</v>
      </c>
      <c r="Z9" s="578"/>
      <c r="AA9" s="583" t="str">
        <f>HLOOKUP(AA$4,BD!$A$1:$FD$33,14,0)</f>
        <v>Decreto</v>
      </c>
      <c r="AB9" s="578" t="str">
        <f>HLOOKUP(AB$4,BD!$A$1:$FD$33,14,0)</f>
        <v>Oficio Gabinete SMDU</v>
      </c>
      <c r="AC9" s="578" t="str">
        <f>HLOOKUP(AC$4,BD!$A$1:$FD$33,14,0)</f>
        <v>-</v>
      </c>
    </row>
    <row r="10" spans="1:31" hidden="1">
      <c r="A10" s="610">
        <v>5</v>
      </c>
      <c r="B10" s="578" t="str">
        <f>HLOOKUP(B$4,BD!$A$1:$FD$33,15,0)</f>
        <v>7810.2018/0000257-5</v>
      </c>
      <c r="C10" s="578" t="str">
        <f>HLOOKUP(C$4,BD!$A$1:$FD$33,15,0)</f>
        <v>Ofício</v>
      </c>
      <c r="D10" s="578" t="str">
        <f>HLOOKUP(D$4,BD!$A$1:$FD$33,15,0)</f>
        <v>NA</v>
      </c>
      <c r="E10" s="583" t="str">
        <f>HLOOKUP(E$4,BD!$A$1:$FD$33,15,0)</f>
        <v>Finalizada</v>
      </c>
      <c r="F10" s="578" t="str">
        <f>HLOOKUP(F$4,BD!$A$1:$FD$33,15,0)</f>
        <v>NA</v>
      </c>
      <c r="G10" s="578" t="str">
        <f>HLOOKUP(G$4,BD!$A$1:$FD$33,15,0)</f>
        <v>NA</v>
      </c>
      <c r="H10" s="578" t="str">
        <f>HLOOKUP(H$4,BD!$A$1:$FD$33,15,0)</f>
        <v>NA</v>
      </c>
      <c r="I10" s="583" t="str">
        <f>HLOOKUP(I$4,BD!$A$1:$FD$33,15,0)</f>
        <v>Notícia</v>
      </c>
      <c r="J10" s="583" t="str">
        <f>HLOOKUP(J$4,BD!$A$1:$FD$33,15,0)</f>
        <v>SIM</v>
      </c>
      <c r="K10" s="578" t="str">
        <f>HLOOKUP(K$4,BD!$A$1:$FD$33,15,0)</f>
        <v>-</v>
      </c>
      <c r="L10" s="578" t="str">
        <f>HLOOKUP(L$4,BD!$A$1:$FD$33,15,0)</f>
        <v>NC</v>
      </c>
      <c r="M10" s="578" t="str">
        <f>HLOOKUP(M$4,BD!$A$1:$FD$33,15,0)</f>
        <v>Pedido de Prorrogação de Prazo (Conselho Gestor de SMUL)</v>
      </c>
      <c r="N10" s="578" t="str">
        <f>HLOOKUP(N$4,BD!$A$1:$FD$33,15,0)</f>
        <v>NA</v>
      </c>
      <c r="O10" s="611" t="str">
        <f>HLOOKUP(O$4,BD!$A$1:$FD$33,15,0)</f>
        <v>-</v>
      </c>
      <c r="P10" s="611" t="str">
        <f>HLOOKUP(P$4,BD!$A$1:$FD$33,15,0)</f>
        <v>Ata ainda não publicada</v>
      </c>
      <c r="Q10" s="578" t="str">
        <f>HLOOKUP(Q$4,BD!$A$1:$FD$33,15,0)</f>
        <v>NA</v>
      </c>
      <c r="R10" s="578" t="str">
        <f>HLOOKUP(R$4,BD!$A$1:$FD$33,15,0)</f>
        <v>NA</v>
      </c>
      <c r="S10" s="578" t="str">
        <f>HLOOKUP(S$4,BD!$A$1:$FD$33,15,0)</f>
        <v>NA</v>
      </c>
      <c r="T10" s="583" t="str">
        <f>HLOOKUP(T$4,BD!$A$1:$FD$33,15,0)</f>
        <v>URL</v>
      </c>
      <c r="U10" s="583" t="str">
        <f>HLOOKUP(U$4,BD!$A$1:$FD$33,15,0)</f>
        <v>encerrada</v>
      </c>
      <c r="V10" s="584" t="str">
        <f>HLOOKUP(V$4,BD!$A$1:$FD$33,15,0)</f>
        <v>Publicado</v>
      </c>
      <c r="W10" s="578" t="str">
        <f>HLOOKUP(W$4,BD!$A$1:$FD$33,15,0)</f>
        <v>-</v>
      </c>
      <c r="X10" s="583" t="str">
        <f>HLOOKUP(X$4,BD!$A$1:$FD$33,15,0)</f>
        <v>PPT</v>
      </c>
      <c r="Y10" s="583" t="str">
        <f>HLOOKUP(Y$4,BD!$A$1:$FD$33,15,0)</f>
        <v>Ata, lista ou contribuicoes presenciais</v>
      </c>
      <c r="Z10" s="583" t="str">
        <f>HLOOKUP(Z$4,BD!$A$1:$FD$33,15,0)</f>
        <v>Reuniões bilaterais</v>
      </c>
      <c r="AA10" s="578" t="str">
        <f>HLOOKUP(AA$4,BD!$A$1:$FD$33,15,0)</f>
        <v>Lei</v>
      </c>
      <c r="AB10" s="578" t="str">
        <f>HLOOKUP(AB$4,BD!$A$1:$FD$33,15,0)</f>
        <v>NC</v>
      </c>
      <c r="AC10" s="584" t="str">
        <f>HLOOKUP(AC$4,BD!$A$1:$FD$33,15,0)</f>
        <v xml:space="preserve">DOM 04/05/2018 </v>
      </c>
      <c r="AD10" s="584" t="str">
        <f>HLOOKUP(AD$4,BD!$A$1:$FD$33,15,0)</f>
        <v>PL 204/2018</v>
      </c>
    </row>
    <row r="11" spans="1:31" hidden="1">
      <c r="A11" s="579"/>
      <c r="B11" s="578">
        <f>HLOOKUP(B$4,BD!$A$1:$FD$33,16,0)</f>
        <v>0</v>
      </c>
      <c r="C11" s="578">
        <f>HLOOKUP(C$4,BD!$A$1:$FD$33,16,0)</f>
        <v>0</v>
      </c>
      <c r="D11" s="578">
        <f>HLOOKUP(D$4,BD!$A$1:$FD$33,16,0)</f>
        <v>0</v>
      </c>
      <c r="E11" s="578">
        <f>HLOOKUP(E$4,BD!$A$1:$FD$33,16,0)</f>
        <v>0</v>
      </c>
      <c r="F11" s="578">
        <f>HLOOKUP(F$4,BD!$A$1:$FD$33,16,0)</f>
        <v>0</v>
      </c>
      <c r="G11" s="578">
        <f>HLOOKUP(G$4,BD!$A$1:$FD$33,16,0)</f>
        <v>0</v>
      </c>
      <c r="H11" s="578">
        <f>HLOOKUP(H$4,BD!$A$1:$FD$33,16,0)</f>
        <v>0</v>
      </c>
      <c r="I11" s="578">
        <f>HLOOKUP(I$4,BD!$A$1:$FD$33,16,0)</f>
        <v>0</v>
      </c>
      <c r="J11" s="578">
        <f>HLOOKUP(J$4,BD!$A$1:$FD$33,16,0)</f>
        <v>0</v>
      </c>
      <c r="K11" s="578">
        <f>HLOOKUP(K$4,BD!$A$1:$FD$33,16,0)</f>
        <v>0</v>
      </c>
      <c r="L11" s="578">
        <f>HLOOKUP(L$4,BD!$A$1:$FD$33,16,0)</f>
        <v>0</v>
      </c>
      <c r="M11" s="578">
        <f>HLOOKUP(M$4,BD!$A$1:$FD$33,16,0)</f>
        <v>0</v>
      </c>
      <c r="N11" s="578">
        <f>HLOOKUP(N$4,BD!$A$1:$FD$33,16,0)</f>
        <v>0</v>
      </c>
      <c r="O11" s="578"/>
      <c r="P11" s="578"/>
      <c r="Q11" s="578">
        <f>HLOOKUP(Q$4,BD!$A$1:$FD$33,16,0)</f>
        <v>0</v>
      </c>
      <c r="R11" s="578">
        <f>HLOOKUP(R$4,BD!$A$1:$FD$33,16,0)</f>
        <v>0</v>
      </c>
      <c r="S11" s="578">
        <f>HLOOKUP(S$4,BD!$A$1:$FD$33,16,0)</f>
        <v>0</v>
      </c>
      <c r="T11" s="578">
        <f>HLOOKUP(T$4,BD!$A$1:$FD$33,16,0)</f>
        <v>0</v>
      </c>
      <c r="U11" s="578">
        <f>HLOOKUP(U$4,BD!$A$1:$FD$33,16,0)</f>
        <v>0</v>
      </c>
      <c r="V11" s="578">
        <f>HLOOKUP(V$4,BD!$A$1:$FD$33,16,0)</f>
        <v>0</v>
      </c>
      <c r="W11" s="578">
        <f>HLOOKUP(W$4,BD!$A$1:$FD$33,16,0)</f>
        <v>0</v>
      </c>
      <c r="X11" s="578">
        <f>HLOOKUP(X$4,BD!$A$1:$FD$33,16,0)</f>
        <v>0</v>
      </c>
      <c r="Y11" s="578">
        <f>HLOOKUP(Y$4,BD!$A$1:$FD$33,16,0)</f>
        <v>0</v>
      </c>
      <c r="Z11" s="578"/>
      <c r="AA11" s="578">
        <f>HLOOKUP(AA$4,BD!$A$1:$FD$33,16,0)</f>
        <v>0</v>
      </c>
      <c r="AB11" s="578">
        <f>HLOOKUP(AB$4,BD!$A$1:$FD$33,16,0)</f>
        <v>0</v>
      </c>
      <c r="AC11" s="578">
        <f>HLOOKUP(AC$4,BD!$A$1:$FD$33,16,0)</f>
        <v>0</v>
      </c>
    </row>
    <row r="12" spans="1:31" hidden="1">
      <c r="A12" s="610">
        <v>7</v>
      </c>
      <c r="B12" s="578" t="str">
        <f>HLOOKUP(B$4,BD!$A$1:$FD$33,17,0)</f>
        <v>7810.2018/0000069-6 / 2017-0.186.671-0</v>
      </c>
      <c r="C12" s="583" t="str">
        <f>HLOOKUP(C$4,BD!$A$1:$FD$33,17,0)</f>
        <v>Ofício</v>
      </c>
      <c r="D12" s="578" t="str">
        <f>HLOOKUP(D$4,BD!$A$1:$FD$33,17,0)</f>
        <v>-</v>
      </c>
      <c r="E12" s="583" t="str">
        <f>HLOOKUP(E$4,BD!$A$1:$FD$33,17,0)</f>
        <v>Finalizada</v>
      </c>
      <c r="F12" s="578" t="str">
        <f>HLOOKUP(F$4,BD!$A$1:$FD$33,17,0)</f>
        <v>NA</v>
      </c>
      <c r="G12" s="578" t="str">
        <f>HLOOKUP(G$4,BD!$A$1:$FD$33,17,0)</f>
        <v>NA</v>
      </c>
      <c r="H12" s="578" t="str">
        <f>HLOOKUP(H$4,BD!$A$1:$FD$33,17,0)</f>
        <v>NA</v>
      </c>
      <c r="I12" s="583" t="str">
        <f>HLOOKUP(I$4,BD!$A$1:$FD$33,17,0)</f>
        <v>Notícia</v>
      </c>
      <c r="J12" s="578" t="str">
        <f>HLOOKUP(J$4,BD!$A$1:$FD$33,17,0)</f>
        <v>-</v>
      </c>
      <c r="K12" s="578" t="str">
        <f>HLOOKUP(K$4,BD!$A$1:$FD$33,17,0)</f>
        <v>-</v>
      </c>
      <c r="L12" s="578" t="str">
        <f>HLOOKUP(L$4,BD!$A$1:$FD$33,17,0)</f>
        <v>-</v>
      </c>
      <c r="M12" s="578" t="str">
        <f>HLOOKUP(M$4,BD!$A$1:$FD$33,17,0)</f>
        <v>-</v>
      </c>
      <c r="N12" s="578" t="str">
        <f>HLOOKUP(N$4,BD!$A$1:$FD$33,17,0)</f>
        <v>-</v>
      </c>
      <c r="O12" s="578"/>
      <c r="P12" s="578"/>
      <c r="Q12" s="578" t="str">
        <f>HLOOKUP(Q$4,BD!$A$1:$FD$33,17,0)</f>
        <v>-</v>
      </c>
      <c r="R12" s="578" t="str">
        <f>HLOOKUP(R$4,BD!$A$1:$FD$33,17,0)</f>
        <v>-</v>
      </c>
      <c r="S12" s="578" t="str">
        <f>HLOOKUP(S$4,BD!$A$1:$FD$33,17,0)</f>
        <v>-</v>
      </c>
      <c r="T12" s="578" t="str">
        <f>HLOOKUP(T$4,BD!$A$1:$FD$33,17,0)</f>
        <v>-</v>
      </c>
      <c r="U12" s="578" t="str">
        <f>HLOOKUP(U$4,BD!$A$1:$FD$33,17,0)</f>
        <v>-</v>
      </c>
      <c r="V12" s="578" t="str">
        <f>HLOOKUP(V$4,BD!$A$1:$FD$33,17,0)</f>
        <v>-</v>
      </c>
      <c r="W12" s="578" t="str">
        <f>HLOOKUP(W$4,BD!$A$1:$FD$33,17,0)</f>
        <v>-</v>
      </c>
      <c r="X12" s="578" t="str">
        <f>HLOOKUP(X$4,BD!$A$1:$FD$33,17,0)</f>
        <v>-</v>
      </c>
      <c r="Y12" s="578" t="str">
        <f>HLOOKUP(Y$4,BD!$A$1:$FD$33,17,0)</f>
        <v>-</v>
      </c>
      <c r="Z12" s="578"/>
      <c r="AA12" s="578" t="str">
        <f>HLOOKUP(AA$4,BD!$A$1:$FD$33,17,0)</f>
        <v>-</v>
      </c>
      <c r="AB12" s="578" t="str">
        <f>HLOOKUP(AB$4,BD!$A$1:$FD$33,17,0)</f>
        <v>-</v>
      </c>
      <c r="AC12" s="578" t="str">
        <f>HLOOKUP(AC$4,BD!$A$1:$FD$33,17,0)</f>
        <v>-</v>
      </c>
    </row>
    <row r="13" spans="1:31">
      <c r="A13" s="610">
        <v>8</v>
      </c>
      <c r="B13" s="578" t="str">
        <f>HLOOKUP(B$4,BD!$A$1:$FD$33,18,0)</f>
        <v>6068.2018/0000591-9 /  7810.2018/0000331-8</v>
      </c>
      <c r="C13" s="583" t="str">
        <f>HLOOKUP(C$4,BD!$A$1:$FD$33,18,0)</f>
        <v>Ofício</v>
      </c>
      <c r="D13" s="583" t="str">
        <f>HLOOKUP(D$4,BD!$A$1:$FD$33,18,0)</f>
        <v>Aprovado</v>
      </c>
      <c r="E13" s="583" t="str">
        <f>HLOOKUP(E$4,BD!$A$1:$FD$33,18,0)</f>
        <v>Finalizada</v>
      </c>
      <c r="F13" s="578" t="str">
        <f>HLOOKUP(F$4,BD!$A$1:$FD$33,18,0)</f>
        <v>NA</v>
      </c>
      <c r="G13" s="578" t="str">
        <f>HLOOKUP(G$4,BD!$A$1:$FD$33,18,0)</f>
        <v>NA</v>
      </c>
      <c r="H13" s="578" t="str">
        <f>HLOOKUP(H$4,BD!$A$1:$FD$33,18,0)</f>
        <v>NA</v>
      </c>
      <c r="I13" s="584" t="str">
        <f>HLOOKUP(I$4,BD!$A$1:$FD$33,18,0)</f>
        <v>Notícia</v>
      </c>
      <c r="J13" s="583" t="str">
        <f>HLOOKUP(J$4,BD!$A$1:$FD$33,18,0)</f>
        <v>SIM</v>
      </c>
      <c r="K13" s="583" t="str">
        <f>HLOOKUP(K$4,BD!$A$1:$FD$33,18,0)</f>
        <v>SIM</v>
      </c>
      <c r="L13" s="583" t="str">
        <f>HLOOKUP(L$4,BD!$A$1:$FD$33,18,0)</f>
        <v>AJ SMUL e Gabinete (TID 17013274)</v>
      </c>
      <c r="M13" s="578" t="str">
        <f>HLOOKUP(M$4,BD!$A$1:$FD$33,18,0)</f>
        <v>NA</v>
      </c>
      <c r="N13" s="578" t="str">
        <f>HLOOKUP(N$4,BD!$A$1:$FD$33,18,0)</f>
        <v>NA</v>
      </c>
      <c r="O13" s="578" t="str">
        <f>HLOOKUP(O$4,BD!$A$1:$FD$33,18,0)</f>
        <v>NA</v>
      </c>
      <c r="P13" s="578" t="str">
        <f>HLOOKUP(P$4,BD!$A$1:$FD$33,18,0)</f>
        <v>NA</v>
      </c>
      <c r="Q13" s="578" t="str">
        <f>HLOOKUP(Q$4,BD!$A$1:$FD$33,18,0)</f>
        <v>NA</v>
      </c>
      <c r="R13" s="578" t="str">
        <f>HLOOKUP(R$4,BD!$A$1:$FD$33,18,0)</f>
        <v>NA</v>
      </c>
      <c r="S13" s="578" t="str">
        <f>HLOOKUP(S$4,BD!$A$1:$FD$33,18,0)</f>
        <v>NA</v>
      </c>
      <c r="T13" s="583" t="str">
        <f>HLOOKUP(T$4,BD!$A$1:$FD$33,18,0)</f>
        <v>Notícia</v>
      </c>
      <c r="U13" s="583" t="str">
        <f>HLOOKUP(U$4,BD!$A$1:$FD$33,18,0)</f>
        <v>encerrada</v>
      </c>
      <c r="V13" s="583" t="str">
        <f>HLOOKUP(V$4,BD!$A$1:$FD$33,18,0)</f>
        <v>Não publicado (SEI 8327792)</v>
      </c>
      <c r="W13" s="578" t="str">
        <f>HLOOKUP(W$4,BD!$A$1:$FD$33,18,0)</f>
        <v>NA</v>
      </c>
      <c r="X13" s="578" t="str">
        <f>HLOOKUP(X$4,BD!$A$1:$FD$33,18,0)</f>
        <v>NA</v>
      </c>
      <c r="Y13" s="578" t="str">
        <f>HLOOKUP(Y$4,BD!$A$1:$FD$33,18,0)</f>
        <v>NA</v>
      </c>
      <c r="Z13" s="578" t="str">
        <f>HLOOKUP(Z$4,BD!$A$1:$FD$33,18,0)</f>
        <v>NA</v>
      </c>
      <c r="AA13" s="583" t="str">
        <f>HLOOKUP(AA$4,BD!$A$1:$FD$33,18,0)</f>
        <v>Decreto (SPURB/DDE)</v>
      </c>
      <c r="AB13" s="583" t="str">
        <f>HLOOKUP(AB$4,BD!$A$1:$FD$33,18,0)</f>
        <v>Oficio AJ e Gabinete SMUL</v>
      </c>
      <c r="AC13" s="583" t="str">
        <f>HLOOKUP(AC$4,BD!$A$1:$FD$33,18,0)</f>
        <v>DOC</v>
      </c>
      <c r="AD13" s="583" t="str">
        <f>HLOOKUP(AD$4,BD!$A$1:$FD$33,18,0)</f>
        <v>58.226/2018</v>
      </c>
    </row>
    <row r="14" spans="1:31" hidden="1">
      <c r="A14" s="610">
        <v>9</v>
      </c>
      <c r="B14" s="578" t="str">
        <f>HLOOKUP(B$4,BD!$A$1:$FD$33,19,0)</f>
        <v>2017-0.150.852-0</v>
      </c>
      <c r="C14" s="578" t="str">
        <f>HLOOKUP(C$4,BD!$A$1:$FD$33,19,0)</f>
        <v>Documento protocolado (proposta e carta)</v>
      </c>
      <c r="D14" s="583" t="str">
        <f>HLOOKUP(D$4,BD!$A$1:$FD$33,19,0)</f>
        <v>AJ SPURB,  SEP</v>
      </c>
      <c r="E14" s="583" t="str">
        <f>HLOOKUP(E$4,BD!$A$1:$FD$33,19,0)</f>
        <v>Finalizada</v>
      </c>
      <c r="F14" s="583" t="str">
        <f>HLOOKUP(F$4,BD!$A$1:$FD$33,19,0)</f>
        <v>Convocação Conselho Gestor OUCFL</v>
      </c>
      <c r="G14" s="583" t="str">
        <f>HLOOKUP(G$4,BD!$A$1:$FD$33,19,0)</f>
        <v>SIM</v>
      </c>
      <c r="H14" s="578" t="str">
        <f>HLOOKUP(H$4,BD!$A$1:$FD$33,19,0)</f>
        <v>sem ATA ainda</v>
      </c>
      <c r="I14" s="583" t="str">
        <f>HLOOKUP(I$4,BD!$A$1:$FD$33,19,0)</f>
        <v>Notícia</v>
      </c>
      <c r="J14" s="578" t="str">
        <f>HLOOKUP(J$4,BD!$A$1:$FD$33,19,0)</f>
        <v>NÃO</v>
      </c>
      <c r="K14" s="578" t="str">
        <f>HLOOKUP(K$4,BD!$A$1:$FD$33,19,0)</f>
        <v>Em elaboração</v>
      </c>
      <c r="L14" s="578" t="str">
        <f>HLOOKUP(L$4,BD!$A$1:$FD$33,19,0)</f>
        <v>-</v>
      </c>
      <c r="M14" s="578" t="str">
        <f>HLOOKUP(M$4,BD!$A$1:$FD$33,19,0)</f>
        <v>-</v>
      </c>
      <c r="N14" s="578" t="str">
        <f>HLOOKUP(N$4,BD!$A$1:$FD$33,19,0)</f>
        <v>-</v>
      </c>
      <c r="O14" s="578"/>
      <c r="P14" s="578"/>
      <c r="Q14" s="578" t="str">
        <f>HLOOKUP(Q$4,BD!$A$1:$FD$33,19,0)</f>
        <v>-</v>
      </c>
      <c r="R14" s="578" t="str">
        <f>HLOOKUP(R$4,BD!$A$1:$FD$33,19,0)</f>
        <v>-</v>
      </c>
      <c r="S14" s="578" t="str">
        <f>HLOOKUP(S$4,BD!$A$1:$FD$33,19,0)</f>
        <v>-</v>
      </c>
      <c r="T14" s="578" t="str">
        <f>HLOOKUP(T$4,BD!$A$1:$FD$33,19,0)</f>
        <v>-</v>
      </c>
      <c r="U14" s="578" t="str">
        <f>HLOOKUP(U$4,BD!$A$1:$FD$33,19,0)</f>
        <v>-</v>
      </c>
      <c r="V14" s="578" t="str">
        <f>HLOOKUP(V$4,BD!$A$1:$FD$33,19,0)</f>
        <v>-</v>
      </c>
      <c r="W14" s="578" t="str">
        <f>HLOOKUP(W$4,BD!$A$1:$FD$33,19,0)</f>
        <v>-</v>
      </c>
      <c r="X14" s="578" t="str">
        <f>HLOOKUP(X$4,BD!$A$1:$FD$33,19,0)</f>
        <v>-</v>
      </c>
      <c r="Y14" s="578" t="str">
        <f>HLOOKUP(Y$4,BD!$A$1:$FD$33,19,0)</f>
        <v>-</v>
      </c>
      <c r="Z14" s="578"/>
      <c r="AA14" s="578" t="str">
        <f>HLOOKUP(AA$4,BD!$A$1:$FD$33,19,0)</f>
        <v>-</v>
      </c>
      <c r="AB14" s="578" t="str">
        <f>HLOOKUP(AB$4,BD!$A$1:$FD$33,19,0)</f>
        <v>-</v>
      </c>
      <c r="AC14" s="578" t="str">
        <f>HLOOKUP(AC$4,BD!$A$1:$FD$33,19,0)</f>
        <v>-</v>
      </c>
    </row>
    <row r="15" spans="1:31" hidden="1">
      <c r="A15" s="610">
        <v>10</v>
      </c>
      <c r="B15" s="578" t="str">
        <f>HLOOKUP(B$4,BD!$A$1:$FD$33,20,0)</f>
        <v>7810.2018/0000074-2</v>
      </c>
      <c r="C15" s="578" t="str">
        <f>HLOOKUP(C$4,BD!$A$1:$FD$33,20,0)</f>
        <v>-</v>
      </c>
      <c r="D15" s="578" t="str">
        <f>HLOOKUP(D$4,BD!$A$1:$FD$33,20,0)</f>
        <v>Aprovado</v>
      </c>
      <c r="E15" s="583" t="str">
        <f>HLOOKUP(E$4,BD!$A$1:$FD$33,20,0)</f>
        <v>Finalizada</v>
      </c>
      <c r="F15" s="578" t="str">
        <f>HLOOKUP(F$4,BD!$A$1:$FD$33,20,0)</f>
        <v>Convocação Conselho Gestor OUCFL</v>
      </c>
      <c r="G15" s="578" t="str">
        <f>HLOOKUP(G$4,BD!$A$1:$FD$33,20,0)</f>
        <v>SIM</v>
      </c>
      <c r="H15" s="578" t="str">
        <f>HLOOKUP(H$4,BD!$A$1:$FD$33,20,0)</f>
        <v>sem ATA ainda</v>
      </c>
      <c r="I15" s="583" t="str">
        <f>HLOOKUP(I$4,BD!$A$1:$FD$33,20,0)</f>
        <v>Notícia</v>
      </c>
      <c r="J15" s="584" t="str">
        <f>HLOOKUP(J$4,BD!$A$1:$FD$33,20,0)</f>
        <v>SIM (não foi publicado)</v>
      </c>
      <c r="K15" s="578" t="str">
        <f>HLOOKUP(K$4,BD!$A$1:$FD$33,20,0)</f>
        <v>Submetido a análise</v>
      </c>
      <c r="L15" s="578" t="str">
        <f>HLOOKUP(L$4,BD!$A$1:$FD$33,20,0)</f>
        <v>-</v>
      </c>
      <c r="M15" s="578" t="str">
        <f>HLOOKUP(M$4,BD!$A$1:$FD$33,20,0)</f>
        <v>-</v>
      </c>
      <c r="N15" s="578" t="str">
        <f>HLOOKUP(N$4,BD!$A$1:$FD$33,20,0)</f>
        <v>-</v>
      </c>
      <c r="O15" s="578"/>
      <c r="P15" s="578"/>
      <c r="Q15" s="578" t="str">
        <f>HLOOKUP(Q$4,BD!$A$1:$FD$33,20,0)</f>
        <v>-</v>
      </c>
      <c r="R15" s="578" t="str">
        <f>HLOOKUP(R$4,BD!$A$1:$FD$33,20,0)</f>
        <v>-</v>
      </c>
      <c r="S15" s="578" t="str">
        <f>HLOOKUP(S$4,BD!$A$1:$FD$33,20,0)</f>
        <v>-</v>
      </c>
      <c r="T15" s="578" t="str">
        <f>HLOOKUP(T$4,BD!$A$1:$FD$33,20,0)</f>
        <v>-</v>
      </c>
      <c r="U15" s="578" t="str">
        <f>HLOOKUP(U$4,BD!$A$1:$FD$33,20,0)</f>
        <v>-</v>
      </c>
      <c r="V15" s="578" t="str">
        <f>HLOOKUP(V$4,BD!$A$1:$FD$33,20,0)</f>
        <v>-</v>
      </c>
      <c r="W15" s="578" t="str">
        <f>HLOOKUP(W$4,BD!$A$1:$FD$33,20,0)</f>
        <v>-</v>
      </c>
      <c r="X15" s="578" t="str">
        <f>HLOOKUP(X$4,BD!$A$1:$FD$33,20,0)</f>
        <v>-</v>
      </c>
      <c r="Y15" s="578" t="str">
        <f>HLOOKUP(Y$4,BD!$A$1:$FD$33,20,0)</f>
        <v>-</v>
      </c>
      <c r="Z15" s="578"/>
      <c r="AA15" s="578" t="str">
        <f>HLOOKUP(AA$4,BD!$A$1:$FD$33,20,0)</f>
        <v>-</v>
      </c>
      <c r="AB15" s="578" t="str">
        <f>HLOOKUP(AB$4,BD!$A$1:$FD$33,20,0)</f>
        <v>-</v>
      </c>
      <c r="AC15" s="578" t="str">
        <f>HLOOKUP(AC$4,BD!$A$1:$FD$33,20,0)</f>
        <v>-</v>
      </c>
    </row>
    <row r="16" spans="1:31" hidden="1">
      <c r="A16" s="577">
        <v>11</v>
      </c>
      <c r="B16" s="578" t="str">
        <f>HLOOKUP(B$4,BD!$A$1:$FD$33,21,0)</f>
        <v>7810.2018/0000071-8</v>
      </c>
      <c r="C16" s="578" t="str">
        <f>HLOOKUP(C$4,BD!$A$1:$FD$33,21,0)</f>
        <v>-</v>
      </c>
      <c r="D16" s="578" t="str">
        <f>HLOOKUP(D$4,BD!$A$1:$FD$33,21,0)</f>
        <v>NA</v>
      </c>
      <c r="E16" s="578" t="str">
        <f>HLOOKUP(E$4,BD!$A$1:$FD$33,21,0)</f>
        <v>Elaboração</v>
      </c>
      <c r="F16" s="578">
        <f>HLOOKUP(F$4,BD!$A$1:$FD$33,21,0)</f>
        <v>43270</v>
      </c>
      <c r="G16" s="578" t="str">
        <f>HLOOKUP(G$4,BD!$A$1:$FD$33,21,0)</f>
        <v>-</v>
      </c>
      <c r="H16" s="578" t="str">
        <f>HLOOKUP(H$4,BD!$A$1:$FD$33,21,0)</f>
        <v>-</v>
      </c>
      <c r="I16" s="578" t="str">
        <f>HLOOKUP(I$4,BD!$A$1:$FD$33,21,0)</f>
        <v>-</v>
      </c>
      <c r="J16" s="578" t="str">
        <f>HLOOKUP(J$4,BD!$A$1:$FD$33,21,0)</f>
        <v>-</v>
      </c>
      <c r="K16" s="578" t="str">
        <f>HLOOKUP(K$4,BD!$A$1:$FD$33,21,0)</f>
        <v>-</v>
      </c>
      <c r="L16" s="578" t="str">
        <f>HLOOKUP(L$4,BD!$A$1:$FD$33,21,0)</f>
        <v>-</v>
      </c>
      <c r="M16" s="578" t="str">
        <f>HLOOKUP(M$4,BD!$A$1:$FD$33,21,0)</f>
        <v>-</v>
      </c>
      <c r="N16" s="578" t="str">
        <f>HLOOKUP(N$4,BD!$A$1:$FD$33,21,0)</f>
        <v>-</v>
      </c>
      <c r="O16" s="578"/>
      <c r="P16" s="578"/>
      <c r="Q16" s="578" t="str">
        <f>HLOOKUP(Q$4,BD!$A$1:$FD$33,21,0)</f>
        <v>-</v>
      </c>
      <c r="R16" s="578" t="str">
        <f>HLOOKUP(R$4,BD!$A$1:$FD$33,21,0)</f>
        <v>-</v>
      </c>
      <c r="S16" s="578" t="str">
        <f>HLOOKUP(S$4,BD!$A$1:$FD$33,21,0)</f>
        <v>-</v>
      </c>
      <c r="T16" s="578" t="str">
        <f>HLOOKUP(T$4,BD!$A$1:$FD$33,21,0)</f>
        <v>-</v>
      </c>
      <c r="U16" s="578" t="str">
        <f>HLOOKUP(U$4,BD!$A$1:$FD$33,21,0)</f>
        <v>-</v>
      </c>
      <c r="V16" s="578" t="str">
        <f>HLOOKUP(V$4,BD!$A$1:$FD$33,21,0)</f>
        <v>-</v>
      </c>
      <c r="W16" s="578" t="str">
        <f>HLOOKUP(W$4,BD!$A$1:$FD$33,21,0)</f>
        <v>-</v>
      </c>
      <c r="X16" s="578" t="str">
        <f>HLOOKUP(X$4,BD!$A$1:$FD$33,21,0)</f>
        <v>-</v>
      </c>
      <c r="Y16" s="578" t="str">
        <f>HLOOKUP(Y$4,BD!$A$1:$FD$33,21,0)</f>
        <v>-</v>
      </c>
      <c r="Z16" s="578"/>
      <c r="AA16" s="578" t="str">
        <f>HLOOKUP(AA$4,BD!$A$1:$FD$33,21,0)</f>
        <v>-</v>
      </c>
      <c r="AB16" s="578" t="str">
        <f>HLOOKUP(AB$4,BD!$A$1:$FD$33,21,0)</f>
        <v>-</v>
      </c>
      <c r="AC16" s="578" t="str">
        <f>HLOOKUP(AC$4,BD!$A$1:$FD$33,21,0)</f>
        <v>-</v>
      </c>
    </row>
    <row r="17" spans="1:32" hidden="1">
      <c r="A17" s="577">
        <v>12</v>
      </c>
      <c r="B17" s="578" t="str">
        <f>HLOOKUP(B$4,BD!$A$1:$FD$33,22,0)</f>
        <v>-</v>
      </c>
      <c r="C17" s="578" t="str">
        <f>HLOOKUP(C$4,BD!$A$1:$FD$33,22,0)</f>
        <v>Ofício</v>
      </c>
      <c r="D17" s="578" t="str">
        <f>HLOOKUP(D$4,BD!$A$1:$FD$33,22,0)</f>
        <v>NA</v>
      </c>
      <c r="E17" s="578" t="str">
        <f>HLOOKUP(E$4,BD!$A$1:$FD$33,22,0)</f>
        <v>Elaboração</v>
      </c>
      <c r="F17" s="578" t="str">
        <f>HLOOKUP(F$4,BD!$A$1:$FD$33,22,0)</f>
        <v>-</v>
      </c>
      <c r="G17" s="578" t="str">
        <f>HLOOKUP(G$4,BD!$A$1:$FD$33,22,0)</f>
        <v>-</v>
      </c>
      <c r="H17" s="578" t="str">
        <f>HLOOKUP(H$4,BD!$A$1:$FD$33,22,0)</f>
        <v>-</v>
      </c>
      <c r="I17" s="578" t="str">
        <f>HLOOKUP(I$4,BD!$A$1:$FD$33,22,0)</f>
        <v>-</v>
      </c>
      <c r="J17" s="578" t="str">
        <f>HLOOKUP(J$4,BD!$A$1:$FD$33,22,0)</f>
        <v>-</v>
      </c>
      <c r="K17" s="578" t="str">
        <f>HLOOKUP(K$4,BD!$A$1:$FD$33,22,0)</f>
        <v>-</v>
      </c>
      <c r="L17" s="578" t="str">
        <f>HLOOKUP(L$4,BD!$A$1:$FD$33,22,0)</f>
        <v>-</v>
      </c>
      <c r="M17" s="578" t="str">
        <f>HLOOKUP(M$4,BD!$A$1:$FD$33,22,0)</f>
        <v>-</v>
      </c>
      <c r="N17" s="578" t="str">
        <f>HLOOKUP(N$4,BD!$A$1:$FD$33,22,0)</f>
        <v>-</v>
      </c>
      <c r="O17" s="578"/>
      <c r="P17" s="578"/>
      <c r="Q17" s="578" t="str">
        <f>HLOOKUP(Q$4,BD!$A$1:$FD$33,22,0)</f>
        <v>-</v>
      </c>
      <c r="R17" s="578" t="str">
        <f>HLOOKUP(R$4,BD!$A$1:$FD$33,22,0)</f>
        <v>-</v>
      </c>
      <c r="S17" s="578" t="str">
        <f>HLOOKUP(S$4,BD!$A$1:$FD$33,22,0)</f>
        <v>-</v>
      </c>
      <c r="T17" s="578" t="str">
        <f>HLOOKUP(T$4,BD!$A$1:$FD$33,22,0)</f>
        <v>-</v>
      </c>
      <c r="U17" s="578" t="str">
        <f>HLOOKUP(U$4,BD!$A$1:$FD$33,22,0)</f>
        <v>-</v>
      </c>
      <c r="V17" s="578" t="str">
        <f>HLOOKUP(V$4,BD!$A$1:$FD$33,22,0)</f>
        <v>-</v>
      </c>
      <c r="W17" s="578" t="str">
        <f>HLOOKUP(W$4,BD!$A$1:$FD$33,22,0)</f>
        <v>-</v>
      </c>
      <c r="X17" s="578" t="str">
        <f>HLOOKUP(X$4,BD!$A$1:$FD$33,22,0)</f>
        <v>-</v>
      </c>
      <c r="Y17" s="578" t="str">
        <f>HLOOKUP(Y$4,BD!$A$1:$FD$33,22,0)</f>
        <v>-</v>
      </c>
      <c r="Z17" s="578"/>
      <c r="AA17" s="578" t="str">
        <f>HLOOKUP(AA$4,BD!$A$1:$FD$33,22,0)</f>
        <v>-</v>
      </c>
      <c r="AB17" s="578" t="str">
        <f>HLOOKUP(AB$4,BD!$A$1:$FD$33,22,0)</f>
        <v>-</v>
      </c>
      <c r="AC17" s="578" t="str">
        <f>HLOOKUP(AC$4,BD!$A$1:$FD$33,22,0)</f>
        <v>-</v>
      </c>
    </row>
    <row r="18" spans="1:32" hidden="1">
      <c r="A18" s="577">
        <v>16</v>
      </c>
      <c r="B18" s="578">
        <f>HLOOKUP(B$4,BD!$A$1:$FD$33,23,0)</f>
        <v>0</v>
      </c>
      <c r="C18" s="578">
        <f>HLOOKUP(C$4,BD!$A$1:$FD$33,23,0)</f>
        <v>0</v>
      </c>
      <c r="D18" s="578">
        <f>HLOOKUP(D$4,BD!$A$1:$FD$33,23,0)</f>
        <v>0</v>
      </c>
      <c r="E18" s="578">
        <f>HLOOKUP(E$4,BD!$A$1:$FD$33,23,0)</f>
        <v>0</v>
      </c>
      <c r="F18" s="578">
        <f>HLOOKUP(F$4,BD!$A$1:$FD$33,23,0)</f>
        <v>0</v>
      </c>
      <c r="G18" s="578">
        <f>HLOOKUP(G$4,BD!$A$1:$FD$33,23,0)</f>
        <v>0</v>
      </c>
      <c r="H18" s="578">
        <f>HLOOKUP(H$4,BD!$A$1:$FD$33,23,0)</f>
        <v>0</v>
      </c>
      <c r="I18" s="578">
        <f>HLOOKUP(I$4,BD!$A$1:$FD$33,23,0)</f>
        <v>0</v>
      </c>
      <c r="J18" s="578">
        <f>HLOOKUP(J$4,BD!$A$1:$FD$33,23,0)</f>
        <v>0</v>
      </c>
      <c r="K18" s="578">
        <f>HLOOKUP(K$4,BD!$A$1:$FD$33,23,0)</f>
        <v>0</v>
      </c>
      <c r="L18" s="578">
        <f>HLOOKUP(L$4,BD!$A$1:$FD$33,23,0)</f>
        <v>0</v>
      </c>
      <c r="M18" s="578">
        <f>HLOOKUP(M$4,BD!$A$1:$FD$33,23,0)</f>
        <v>0</v>
      </c>
      <c r="N18" s="578">
        <f>HLOOKUP(N$4,BD!$A$1:$FD$33,23,0)</f>
        <v>0</v>
      </c>
      <c r="O18" s="578"/>
      <c r="P18" s="578"/>
      <c r="Q18" s="578">
        <f>HLOOKUP(Q$4,BD!$A$1:$FD$33,23,0)</f>
        <v>0</v>
      </c>
      <c r="R18" s="578">
        <f>HLOOKUP(R$4,BD!$A$1:$FD$33,23,0)</f>
        <v>0</v>
      </c>
      <c r="S18" s="578">
        <f>HLOOKUP(S$4,BD!$A$1:$FD$33,23,0)</f>
        <v>0</v>
      </c>
      <c r="T18" s="578">
        <f>HLOOKUP(T$4,BD!$A$1:$FD$33,23,0)</f>
        <v>0</v>
      </c>
      <c r="U18" s="578">
        <f>HLOOKUP(U$4,BD!$A$1:$FD$33,23,0)</f>
        <v>0</v>
      </c>
      <c r="V18" s="578">
        <f>HLOOKUP(V$4,BD!$A$1:$FD$33,23,0)</f>
        <v>0</v>
      </c>
      <c r="W18" s="578">
        <f>HLOOKUP(W$4,BD!$A$1:$FD$33,23,0)</f>
        <v>0</v>
      </c>
      <c r="X18" s="578">
        <f>HLOOKUP(X$4,BD!$A$1:$FD$33,23,0)</f>
        <v>0</v>
      </c>
      <c r="Y18" s="578">
        <f>HLOOKUP(Y$4,BD!$A$1:$FD$33,23,0)</f>
        <v>0</v>
      </c>
      <c r="Z18" s="578"/>
      <c r="AA18" s="578">
        <f>HLOOKUP(AA$4,BD!$A$1:$FD$33,23,0)</f>
        <v>0</v>
      </c>
      <c r="AB18" s="578">
        <f>HLOOKUP(AB$4,BD!$A$1:$FD$33,23,0)</f>
        <v>0</v>
      </c>
      <c r="AC18" s="578">
        <f>HLOOKUP(AC$4,BD!$A$1:$FD$33,23,0)</f>
        <v>0</v>
      </c>
    </row>
    <row r="19" spans="1:32" hidden="1">
      <c r="A19" s="610">
        <v>17</v>
      </c>
      <c r="B19" s="578" t="str">
        <f>HLOOKUP(B$4,BD!$A$1:$FD$33,24,0)</f>
        <v>7810.2018/0000075-0</v>
      </c>
      <c r="C19" s="578" t="str">
        <f>HLOOKUP(C$4,BD!$A$1:$FD$33,24,0)</f>
        <v>Ofício</v>
      </c>
      <c r="D19" s="578" t="str">
        <f>HLOOKUP(D$4,BD!$A$1:$FD$33,24,0)</f>
        <v>Aprovado</v>
      </c>
      <c r="E19" s="583" t="str">
        <f>HLOOKUP(E$4,BD!$A$1:$FD$33,24,0)</f>
        <v>Finalizada</v>
      </c>
      <c r="F19" s="578" t="str">
        <f>HLOOKUP(F$4,BD!$A$1:$FD$33,24,0)</f>
        <v>NA</v>
      </c>
      <c r="G19" s="578" t="str">
        <f>HLOOKUP(G$4,BD!$A$1:$FD$33,24,0)</f>
        <v>NA</v>
      </c>
      <c r="H19" s="578" t="str">
        <f>HLOOKUP(H$4,BD!$A$1:$FD$33,24,0)</f>
        <v>NA</v>
      </c>
      <c r="I19" s="578" t="str">
        <f>HLOOKUP(I$4,BD!$A$1:$FD$33,24,0)</f>
        <v>Notícia</v>
      </c>
      <c r="J19" s="583" t="str">
        <f>HLOOKUP(J$4,BD!$A$1:$FD$33,24,0)</f>
        <v>SIM</v>
      </c>
      <c r="K19" s="583" t="str">
        <f>HLOOKUP(K$4,BD!$A$1:$FD$33,24,0)</f>
        <v>SIM</v>
      </c>
      <c r="L19" s="578" t="str">
        <f>HLOOKUP(L$4,BD!$A$1:$FD$33,24,0)</f>
        <v>NA</v>
      </c>
      <c r="M19" s="578">
        <f>HLOOKUP(M$4,BD!$A$1:$FD$33,24,0)</f>
        <v>0</v>
      </c>
      <c r="N19" s="578" t="str">
        <f>HLOOKUP(N$4,BD!$A$1:$FD$33,24,0)</f>
        <v>NA</v>
      </c>
      <c r="O19" s="578"/>
      <c r="P19" s="578"/>
      <c r="Q19" s="583" t="str">
        <f>HLOOKUP(Q$4,BD!$A$1:$FD$33,24,0)</f>
        <v>URL</v>
      </c>
      <c r="R19" s="583" t="str">
        <f>HLOOKUP(R$4,BD!$A$1:$FD$33,24,0)</f>
        <v>encerrada</v>
      </c>
      <c r="S19" s="578" t="str">
        <f>HLOOKUP(S$4,BD!$A$1:$FD$33,24,0)</f>
        <v>Não publicado</v>
      </c>
      <c r="T19" s="578" t="str">
        <f>HLOOKUP(T$4,BD!$A$1:$FD$33,24,0)</f>
        <v>NA</v>
      </c>
      <c r="U19" s="578" t="str">
        <f>HLOOKUP(U$4,BD!$A$1:$FD$33,24,0)</f>
        <v>NA</v>
      </c>
      <c r="V19" s="578" t="str">
        <f>HLOOKUP(V$4,BD!$A$1:$FD$33,24,0)</f>
        <v>NA</v>
      </c>
      <c r="W19" s="578" t="str">
        <f>HLOOKUP(W$4,BD!$A$1:$FD$33,24,0)</f>
        <v>-</v>
      </c>
      <c r="X19" s="578" t="str">
        <f>HLOOKUP(X$4,BD!$A$1:$FD$33,24,0)</f>
        <v>-</v>
      </c>
      <c r="Y19" s="578" t="str">
        <f>HLOOKUP(Y$4,BD!$A$1:$FD$33,24,0)</f>
        <v>-</v>
      </c>
      <c r="Z19" s="578"/>
      <c r="AA19" s="578" t="str">
        <f>HLOOKUP(AA$4,BD!$A$1:$FD$33,24,0)</f>
        <v>-</v>
      </c>
      <c r="AB19" s="578" t="str">
        <f>HLOOKUP(AB$4,BD!$A$1:$FD$33,24,0)</f>
        <v>-</v>
      </c>
      <c r="AC19" s="578" t="str">
        <f>HLOOKUP(AC$4,BD!$A$1:$FD$33,24,0)</f>
        <v>-</v>
      </c>
    </row>
    <row r="20" spans="1:32" hidden="1">
      <c r="A20" s="610">
        <v>18</v>
      </c>
      <c r="B20" s="578" t="str">
        <f>HLOOKUP(B$4,BD!$A$1:$FD$33,25,0)</f>
        <v>7810.2018/0000075-0</v>
      </c>
      <c r="C20" s="578" t="str">
        <f>HLOOKUP(C$4,BD!$A$1:$FD$33,25,0)</f>
        <v>Ofício</v>
      </c>
      <c r="D20" s="578" t="str">
        <f>HLOOKUP(D$4,BD!$A$1:$FD$33,25,0)</f>
        <v>Aprovado</v>
      </c>
      <c r="E20" s="583" t="str">
        <f>HLOOKUP(E$4,BD!$A$1:$FD$33,25,0)</f>
        <v>Finalizada</v>
      </c>
      <c r="F20" s="578" t="str">
        <f>HLOOKUP(F$4,BD!$A$1:$FD$33,25,0)</f>
        <v>NA</v>
      </c>
      <c r="G20" s="578" t="str">
        <f>HLOOKUP(G$4,BD!$A$1:$FD$33,25,0)</f>
        <v>NA</v>
      </c>
      <c r="H20" s="578" t="str">
        <f>HLOOKUP(H$4,BD!$A$1:$FD$33,25,0)</f>
        <v>NA</v>
      </c>
      <c r="I20" s="578" t="str">
        <f>HLOOKUP(I$4,BD!$A$1:$FD$33,25,0)</f>
        <v>Notícia</v>
      </c>
      <c r="J20" s="583" t="str">
        <f>HLOOKUP(J$4,BD!$A$1:$FD$33,25,0)</f>
        <v>SIM</v>
      </c>
      <c r="K20" s="583" t="str">
        <f>HLOOKUP(K$4,BD!$A$1:$FD$33,25,0)</f>
        <v>SIM</v>
      </c>
      <c r="L20" s="578" t="str">
        <f>HLOOKUP(L$4,BD!$A$1:$FD$33,25,0)</f>
        <v>NA</v>
      </c>
      <c r="M20" s="578">
        <f>HLOOKUP(M$4,BD!$A$1:$FD$33,25,0)</f>
        <v>0</v>
      </c>
      <c r="N20" s="578" t="str">
        <f>HLOOKUP(N$4,BD!$A$1:$FD$33,25,0)</f>
        <v>NA</v>
      </c>
      <c r="O20" s="578"/>
      <c r="P20" s="578"/>
      <c r="Q20" s="583" t="str">
        <f>HLOOKUP(Q$4,BD!$A$1:$FD$33,25,0)</f>
        <v>URL</v>
      </c>
      <c r="R20" s="583" t="str">
        <f>HLOOKUP(R$4,BD!$A$1:$FD$33,25,0)</f>
        <v>encerrada</v>
      </c>
      <c r="S20" s="578" t="str">
        <f>HLOOKUP(S$4,BD!$A$1:$FD$33,25,0)</f>
        <v>Não publicado</v>
      </c>
      <c r="T20" s="578" t="str">
        <f>HLOOKUP(T$4,BD!$A$1:$FD$33,25,0)</f>
        <v>NA</v>
      </c>
      <c r="U20" s="578" t="str">
        <f>HLOOKUP(U$4,BD!$A$1:$FD$33,25,0)</f>
        <v>NA</v>
      </c>
      <c r="V20" s="578" t="str">
        <f>HLOOKUP(V$4,BD!$A$1:$FD$33,25,0)</f>
        <v>NA</v>
      </c>
      <c r="W20" s="578" t="str">
        <f>HLOOKUP(W$4,BD!$A$1:$FD$33,25,0)</f>
        <v>-</v>
      </c>
      <c r="X20" s="578" t="str">
        <f>HLOOKUP(X$4,BD!$A$1:$FD$33,25,0)</f>
        <v>-</v>
      </c>
      <c r="Y20" s="578" t="str">
        <f>HLOOKUP(Y$4,BD!$A$1:$FD$33,25,0)</f>
        <v>-</v>
      </c>
      <c r="Z20" s="578"/>
      <c r="AA20" s="578" t="str">
        <f>HLOOKUP(AA$4,BD!$A$1:$FD$33,25,0)</f>
        <v>-</v>
      </c>
      <c r="AB20" s="578" t="str">
        <f>HLOOKUP(AB$4,BD!$A$1:$FD$33,25,0)</f>
        <v>-</v>
      </c>
      <c r="AC20" s="578" t="str">
        <f>HLOOKUP(AC$4,BD!$A$1:$FD$33,25,0)</f>
        <v>-</v>
      </c>
    </row>
    <row r="21" spans="1:32" hidden="1">
      <c r="A21" s="610">
        <v>19</v>
      </c>
      <c r="B21" s="578" t="str">
        <f>HLOOKUP(B$4,BD!$A$1:$FD$33,26,0)</f>
        <v>7810.2018/0000075-0</v>
      </c>
      <c r="C21" s="578" t="str">
        <f>HLOOKUP(C$4,BD!$A$1:$FD$33,26,0)</f>
        <v>Ofício</v>
      </c>
      <c r="D21" s="578" t="str">
        <f>HLOOKUP(D$4,BD!$A$1:$FD$33,26,0)</f>
        <v>Aprovado</v>
      </c>
      <c r="E21" s="583" t="str">
        <f>HLOOKUP(E$4,BD!$A$1:$FD$33,26,0)</f>
        <v>Finalizada</v>
      </c>
      <c r="F21" s="578" t="str">
        <f>HLOOKUP(F$4,BD!$A$1:$FD$33,26,0)</f>
        <v>NA</v>
      </c>
      <c r="G21" s="578" t="str">
        <f>HLOOKUP(G$4,BD!$A$1:$FD$33,26,0)</f>
        <v>NA</v>
      </c>
      <c r="H21" s="578" t="str">
        <f>HLOOKUP(H$4,BD!$A$1:$FD$33,26,0)</f>
        <v>NA</v>
      </c>
      <c r="I21" s="578" t="str">
        <f>HLOOKUP(I$4,BD!$A$1:$FD$33,26,0)</f>
        <v>Notícia</v>
      </c>
      <c r="J21" s="583" t="str">
        <f>HLOOKUP(J$4,BD!$A$1:$FD$33,26,0)</f>
        <v>SIM</v>
      </c>
      <c r="K21" s="583" t="str">
        <f>HLOOKUP(K$4,BD!$A$1:$FD$33,26,0)</f>
        <v>SIM</v>
      </c>
      <c r="L21" s="578" t="str">
        <f>HLOOKUP(L$4,BD!$A$1:$FD$33,26,0)</f>
        <v>NA</v>
      </c>
      <c r="M21" s="578">
        <f>HLOOKUP(M$4,BD!$A$1:$FD$33,26,0)</f>
        <v>0</v>
      </c>
      <c r="N21" s="578" t="str">
        <f>HLOOKUP(N$4,BD!$A$1:$FD$33,26,0)</f>
        <v>NA</v>
      </c>
      <c r="O21" s="578"/>
      <c r="P21" s="578"/>
      <c r="Q21" s="583" t="str">
        <f>HLOOKUP(Q$4,BD!$A$1:$FD$33,26,0)</f>
        <v>URL</v>
      </c>
      <c r="R21" s="583" t="str">
        <f>HLOOKUP(R$4,BD!$A$1:$FD$33,26,0)</f>
        <v>encerrada</v>
      </c>
      <c r="S21" s="578" t="str">
        <f>HLOOKUP(S$4,BD!$A$1:$FD$33,26,0)</f>
        <v>Não publicado</v>
      </c>
      <c r="T21" s="578" t="str">
        <f>HLOOKUP(T$4,BD!$A$1:$FD$33,26,0)</f>
        <v>NA</v>
      </c>
      <c r="U21" s="578" t="str">
        <f>HLOOKUP(U$4,BD!$A$1:$FD$33,26,0)</f>
        <v>NA</v>
      </c>
      <c r="V21" s="578" t="str">
        <f>HLOOKUP(V$4,BD!$A$1:$FD$33,26,0)</f>
        <v>NA</v>
      </c>
      <c r="W21" s="578" t="str">
        <f>HLOOKUP(W$4,BD!$A$1:$FD$33,26,0)</f>
        <v>-</v>
      </c>
      <c r="X21" s="578" t="str">
        <f>HLOOKUP(X$4,BD!$A$1:$FD$33,26,0)</f>
        <v>-</v>
      </c>
      <c r="Y21" s="578" t="str">
        <f>HLOOKUP(Y$4,BD!$A$1:$FD$33,26,0)</f>
        <v>-</v>
      </c>
      <c r="Z21" s="578"/>
      <c r="AA21" s="578" t="str">
        <f>HLOOKUP(AA$4,BD!$A$1:$FD$33,26,0)</f>
        <v>-</v>
      </c>
      <c r="AB21" s="578" t="str">
        <f>HLOOKUP(AB$4,BD!$A$1:$FD$33,26,0)</f>
        <v>-</v>
      </c>
      <c r="AC21" s="578" t="str">
        <f>HLOOKUP(AC$4,BD!$A$1:$FD$33,26,0)</f>
        <v>-</v>
      </c>
    </row>
    <row r="22" spans="1:32" hidden="1">
      <c r="A22" s="580">
        <v>13</v>
      </c>
      <c r="B22" s="578" t="str">
        <f>HLOOKUP(B$4,BD!$A$1:$FD$33,27,0)</f>
        <v>SDE</v>
      </c>
      <c r="C22" s="578" t="str">
        <f>HLOOKUP(C$4,BD!$A$1:$FD$33,27,0)</f>
        <v>NC</v>
      </c>
      <c r="D22" s="578" t="str">
        <f>HLOOKUP(D$4,BD!$A$1:$FD$33,27,0)</f>
        <v>-</v>
      </c>
      <c r="E22" s="578" t="str">
        <f>HLOOKUP(E$4,BD!$A$1:$FD$33,27,0)</f>
        <v>-</v>
      </c>
      <c r="F22" s="578" t="str">
        <f>HLOOKUP(F$4,BD!$A$1:$FD$33,27,0)</f>
        <v>-</v>
      </c>
      <c r="G22" s="578" t="str">
        <f>HLOOKUP(G$4,BD!$A$1:$FD$33,27,0)</f>
        <v>-</v>
      </c>
      <c r="H22" s="578" t="str">
        <f>HLOOKUP(H$4,BD!$A$1:$FD$33,27,0)</f>
        <v>-</v>
      </c>
      <c r="I22" s="578" t="str">
        <f>HLOOKUP(I$4,BD!$A$1:$FD$33,27,0)</f>
        <v>-</v>
      </c>
      <c r="J22" s="578" t="str">
        <f>HLOOKUP(J$4,BD!$A$1:$FD$33,27,0)</f>
        <v>-</v>
      </c>
      <c r="K22" s="578" t="str">
        <f>HLOOKUP(K$4,BD!$A$1:$FD$33,27,0)</f>
        <v>-</v>
      </c>
      <c r="L22" s="578" t="str">
        <f>HLOOKUP(L$4,BD!$A$1:$FD$33,27,0)</f>
        <v>-</v>
      </c>
      <c r="M22" s="578" t="str">
        <f>HLOOKUP(M$4,BD!$A$1:$FD$33,27,0)</f>
        <v>-</v>
      </c>
      <c r="N22" s="578" t="str">
        <f>HLOOKUP(N$4,BD!$A$1:$FD$33,27,0)</f>
        <v>-</v>
      </c>
      <c r="O22" s="578"/>
      <c r="P22" s="578"/>
      <c r="Q22" s="578" t="str">
        <f>HLOOKUP(Q$4,BD!$A$1:$FD$33,27,0)</f>
        <v>-</v>
      </c>
      <c r="R22" s="578" t="str">
        <f>HLOOKUP(R$4,BD!$A$1:$FD$33,27,0)</f>
        <v>-</v>
      </c>
      <c r="S22" s="578" t="str">
        <f>HLOOKUP(S$4,BD!$A$1:$FD$33,27,0)</f>
        <v>-</v>
      </c>
      <c r="T22" s="578" t="str">
        <f>HLOOKUP(T$4,BD!$A$1:$FD$33,27,0)</f>
        <v>-</v>
      </c>
      <c r="U22" s="578" t="str">
        <f>HLOOKUP(U$4,BD!$A$1:$FD$33,27,0)</f>
        <v>-</v>
      </c>
      <c r="V22" s="578" t="str">
        <f>HLOOKUP(V$4,BD!$A$1:$FD$33,27,0)</f>
        <v>-</v>
      </c>
      <c r="W22" s="578" t="str">
        <f>HLOOKUP(W$4,BD!$A$1:$FD$33,27,0)</f>
        <v>-</v>
      </c>
      <c r="X22" s="578" t="str">
        <f>HLOOKUP(X$4,BD!$A$1:$FD$33,27,0)</f>
        <v>-</v>
      </c>
      <c r="Y22" s="578" t="str">
        <f>HLOOKUP(Y$4,BD!$A$1:$FD$33,27,0)</f>
        <v>-</v>
      </c>
      <c r="Z22" s="578"/>
      <c r="AA22" s="578" t="str">
        <f>HLOOKUP(AA$4,BD!$A$1:$FD$33,27,0)</f>
        <v>-</v>
      </c>
      <c r="AB22" s="578" t="str">
        <f>HLOOKUP(AB$4,BD!$A$1:$FD$33,27,0)</f>
        <v>-</v>
      </c>
      <c r="AC22" s="578" t="str">
        <f>HLOOKUP(AC$4,BD!$A$1:$FD$33,27,0)</f>
        <v>-</v>
      </c>
    </row>
    <row r="23" spans="1:32" hidden="1">
      <c r="A23" s="580">
        <v>14</v>
      </c>
      <c r="B23" s="578" t="str">
        <f>HLOOKUP(B$4,BD!$A$1:$FD$33,28,0)</f>
        <v>N/C</v>
      </c>
      <c r="C23" s="578" t="str">
        <f>HLOOKUP(C$4,BD!$A$1:$FD$33,28,0)</f>
        <v>-</v>
      </c>
      <c r="D23" s="578" t="str">
        <f>HLOOKUP(D$4,BD!$A$1:$FD$33,28,0)</f>
        <v>-</v>
      </c>
      <c r="E23" s="578" t="str">
        <f>HLOOKUP(E$4,BD!$A$1:$FD$33,28,0)</f>
        <v>-</v>
      </c>
      <c r="F23" s="578" t="str">
        <f>HLOOKUP(F$4,BD!$A$1:$FD$33,28,0)</f>
        <v>-</v>
      </c>
      <c r="G23" s="578" t="str">
        <f>HLOOKUP(G$4,BD!$A$1:$FD$33,28,0)</f>
        <v>-</v>
      </c>
      <c r="H23" s="578" t="str">
        <f>HLOOKUP(H$4,BD!$A$1:$FD$33,28,0)</f>
        <v>-</v>
      </c>
      <c r="I23" s="578" t="str">
        <f>HLOOKUP(I$4,BD!$A$1:$FD$33,28,0)</f>
        <v>-</v>
      </c>
      <c r="J23" s="578" t="str">
        <f>HLOOKUP(J$4,BD!$A$1:$FD$33,28,0)</f>
        <v>-</v>
      </c>
      <c r="K23" s="578" t="str">
        <f>HLOOKUP(K$4,BD!$A$1:$FD$33,28,0)</f>
        <v>-</v>
      </c>
      <c r="L23" s="578" t="str">
        <f>HLOOKUP(L$4,BD!$A$1:$FD$33,28,0)</f>
        <v>-</v>
      </c>
      <c r="M23" s="578" t="str">
        <f>HLOOKUP(M$4,BD!$A$1:$FD$33,28,0)</f>
        <v>-</v>
      </c>
      <c r="N23" s="578" t="str">
        <f>HLOOKUP(N$4,BD!$A$1:$FD$33,28,0)</f>
        <v>-</v>
      </c>
      <c r="O23" s="578"/>
      <c r="P23" s="578"/>
      <c r="Q23" s="578" t="str">
        <f>HLOOKUP(Q$4,BD!$A$1:$FD$33,28,0)</f>
        <v>-</v>
      </c>
      <c r="R23" s="578" t="str">
        <f>HLOOKUP(R$4,BD!$A$1:$FD$33,28,0)</f>
        <v>-</v>
      </c>
      <c r="S23" s="578" t="str">
        <f>HLOOKUP(S$4,BD!$A$1:$FD$33,28,0)</f>
        <v>-</v>
      </c>
      <c r="T23" s="578" t="str">
        <f>HLOOKUP(T$4,BD!$A$1:$FD$33,28,0)</f>
        <v>-</v>
      </c>
      <c r="U23" s="578" t="str">
        <f>HLOOKUP(U$4,BD!$A$1:$FD$33,28,0)</f>
        <v>-</v>
      </c>
      <c r="V23" s="578" t="str">
        <f>HLOOKUP(V$4,BD!$A$1:$FD$33,28,0)</f>
        <v>-</v>
      </c>
      <c r="W23" s="578" t="str">
        <f>HLOOKUP(W$4,BD!$A$1:$FD$33,28,0)</f>
        <v>-</v>
      </c>
      <c r="X23" s="578" t="str">
        <f>HLOOKUP(X$4,BD!$A$1:$FD$33,28,0)</f>
        <v>-</v>
      </c>
      <c r="Y23" s="578" t="str">
        <f>HLOOKUP(Y$4,BD!$A$1:$FD$33,28,0)</f>
        <v>-</v>
      </c>
      <c r="Z23" s="578"/>
      <c r="AA23" s="578" t="str">
        <f>HLOOKUP(AA$4,BD!$A$1:$FD$33,28,0)</f>
        <v>-</v>
      </c>
      <c r="AB23" s="578" t="str">
        <f>HLOOKUP(AB$4,BD!$A$1:$FD$33,28,0)</f>
        <v>-</v>
      </c>
      <c r="AC23" s="578" t="str">
        <f>HLOOKUP(AC$4,BD!$A$1:$FD$33,28,0)</f>
        <v>-</v>
      </c>
    </row>
    <row r="24" spans="1:32" ht="15.75" hidden="1" thickBot="1">
      <c r="A24" s="581">
        <v>15</v>
      </c>
      <c r="B24" s="582" t="str">
        <f>HLOOKUP(B$4,BD!$A$1:$FD$33,29,0)</f>
        <v>7810.2018/0000070-0</v>
      </c>
      <c r="C24" s="582" t="str">
        <f>HLOOKUP(C$4,BD!$A$1:$FD$33,29,0)</f>
        <v>-</v>
      </c>
      <c r="D24" s="582" t="str">
        <f>HLOOKUP(D$4,BD!$A$1:$FD$33,29,0)</f>
        <v>-</v>
      </c>
      <c r="E24" s="582" t="str">
        <f>HLOOKUP(E$4,BD!$A$1:$FD$33,29,0)</f>
        <v>-</v>
      </c>
      <c r="F24" s="582" t="str">
        <f>HLOOKUP(F$4,BD!$A$1:$FD$33,29,0)</f>
        <v>-</v>
      </c>
      <c r="G24" s="582" t="str">
        <f>HLOOKUP(G$4,BD!$A$1:$FD$33,29,0)</f>
        <v>-</v>
      </c>
      <c r="H24" s="582" t="str">
        <f>HLOOKUP(H$4,BD!$A$1:$FD$33,29,0)</f>
        <v>-</v>
      </c>
      <c r="I24" s="582" t="str">
        <f>HLOOKUP(I$4,BD!$A$1:$FD$33,29,0)</f>
        <v>-</v>
      </c>
      <c r="J24" s="582" t="str">
        <f>HLOOKUP(J$4,BD!$A$1:$FD$33,29,0)</f>
        <v>-</v>
      </c>
      <c r="K24" s="582" t="str">
        <f>HLOOKUP(K$4,BD!$A$1:$FD$33,29,0)</f>
        <v>-</v>
      </c>
      <c r="L24" s="582" t="str">
        <f>HLOOKUP(L$4,BD!$A$1:$FD$33,29,0)</f>
        <v>-</v>
      </c>
      <c r="M24" s="582" t="str">
        <f>HLOOKUP(M$4,BD!$A$1:$FD$33,29,0)</f>
        <v>-</v>
      </c>
      <c r="N24" s="582" t="str">
        <f>HLOOKUP(N$4,BD!$A$1:$FD$33,29,0)</f>
        <v>-</v>
      </c>
      <c r="O24" s="582"/>
      <c r="P24" s="582"/>
      <c r="Q24" s="582" t="str">
        <f>HLOOKUP(Q$4,BD!$A$1:$FD$33,29,0)</f>
        <v>-</v>
      </c>
      <c r="R24" s="582" t="str">
        <f>HLOOKUP(R$4,BD!$A$1:$FD$33,29,0)</f>
        <v>-</v>
      </c>
      <c r="S24" s="582" t="str">
        <f>HLOOKUP(S$4,BD!$A$1:$FD$33,29,0)</f>
        <v>-</v>
      </c>
      <c r="T24" s="582" t="str">
        <f>HLOOKUP(T$4,BD!$A$1:$FD$33,29,0)</f>
        <v>-</v>
      </c>
      <c r="U24" s="582" t="str">
        <f>HLOOKUP(U$4,BD!$A$1:$FD$33,29,0)</f>
        <v>-</v>
      </c>
      <c r="V24" s="582" t="str">
        <f>HLOOKUP(V$4,BD!$A$1:$FD$33,29,0)</f>
        <v>-</v>
      </c>
      <c r="W24" s="582" t="str">
        <f>HLOOKUP(W$4,BD!$A$1:$FD$33,29,0)</f>
        <v>-</v>
      </c>
      <c r="X24" s="582" t="str">
        <f>HLOOKUP(X$4,BD!$A$1:$FD$33,29,0)</f>
        <v>-</v>
      </c>
      <c r="Y24" s="582" t="str">
        <f>HLOOKUP(Y$4,BD!$A$1:$FD$33,29,0)</f>
        <v>-</v>
      </c>
      <c r="Z24" s="582"/>
      <c r="AA24" s="582" t="str">
        <f>HLOOKUP(AA$4,BD!$A$1:$FD$33,29,0)</f>
        <v>-</v>
      </c>
      <c r="AB24" s="582" t="str">
        <f>HLOOKUP(AB$4,BD!$A$1:$FD$33,29,0)</f>
        <v>-</v>
      </c>
      <c r="AC24" s="582" t="str">
        <f>HLOOKUP(AC$4,BD!$A$1:$FD$33,29,0)</f>
        <v>-</v>
      </c>
    </row>
    <row r="25" spans="1:32" hidden="1">
      <c r="A25" s="580"/>
      <c r="B25" s="585"/>
      <c r="C25" s="585"/>
      <c r="D25" s="585"/>
      <c r="E25" s="585"/>
      <c r="F25" s="585"/>
      <c r="G25" s="585"/>
      <c r="H25" s="585"/>
      <c r="I25" s="585"/>
      <c r="J25" s="585"/>
      <c r="K25" s="585"/>
      <c r="L25" s="585"/>
      <c r="M25" s="585"/>
      <c r="N25" s="585"/>
      <c r="O25" s="585"/>
      <c r="P25" s="585"/>
      <c r="Q25" s="585"/>
      <c r="R25" s="585"/>
      <c r="S25" s="585"/>
      <c r="T25" s="585"/>
      <c r="U25" s="585"/>
      <c r="V25" s="585"/>
      <c r="W25" s="585"/>
      <c r="X25" s="585"/>
      <c r="Y25" s="585"/>
      <c r="Z25" s="585"/>
      <c r="AA25" s="585"/>
      <c r="AB25" s="585"/>
      <c r="AC25" s="585"/>
      <c r="AE25" t="s">
        <v>1249</v>
      </c>
      <c r="AF25" t="s">
        <v>17</v>
      </c>
    </row>
    <row r="26" spans="1:32" hidden="1">
      <c r="AE26">
        <v>1</v>
      </c>
      <c r="AF26" t="s">
        <v>1247</v>
      </c>
    </row>
    <row r="27" spans="1:32" hidden="1">
      <c r="AE27">
        <v>1</v>
      </c>
      <c r="AF27" t="s">
        <v>1248</v>
      </c>
    </row>
  </sheetData>
  <autoFilter ref="A5:AC27">
    <filterColumn colId="0">
      <filters>
        <filter val="2"/>
        <filter val="8"/>
      </filters>
    </filterColumn>
    <filterColumn colId="14"/>
    <filterColumn colId="15"/>
    <filterColumn colId="25"/>
  </autoFilter>
  <conditionalFormatting sqref="AD10 AD13 A6:AC25">
    <cfRule type="cellIs" dxfId="161" priority="1" operator="equal">
      <formula>"-"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4294967294" verticalDpi="4294967294" r:id="rId1"/>
</worksheet>
</file>

<file path=xl/worksheets/sheet5.xml><?xml version="1.0" encoding="utf-8"?>
<worksheet xmlns="http://schemas.openxmlformats.org/spreadsheetml/2006/main" xmlns:r="http://schemas.openxmlformats.org/officeDocument/2006/relationships">
  <sheetPr codeName="Plan3">
    <tabColor rgb="FF92D050"/>
  </sheetPr>
  <dimension ref="A1:AK378"/>
  <sheetViews>
    <sheetView tabSelected="1" topLeftCell="A268" zoomScaleNormal="100" workbookViewId="0">
      <selection activeCell="F296" sqref="F296"/>
    </sheetView>
  </sheetViews>
  <sheetFormatPr defaultRowHeight="15"/>
  <cols>
    <col min="1" max="1" width="7" style="635" bestFit="1" customWidth="1"/>
    <col min="2" max="2" width="20.42578125" style="660" bestFit="1" customWidth="1"/>
    <col min="3" max="3" width="8.85546875" style="639" bestFit="1" customWidth="1"/>
    <col min="4" max="4" width="8.85546875" style="370" customWidth="1"/>
    <col min="5" max="5" width="19.7109375" style="117" customWidth="1"/>
    <col min="6" max="6" width="30.85546875" style="247" customWidth="1"/>
    <col min="7" max="7" width="9.140625" style="679"/>
    <col min="8" max="8" width="17.7109375" style="681" bestFit="1" customWidth="1"/>
    <col min="9" max="9" width="12.42578125" style="685" bestFit="1" customWidth="1"/>
    <col min="10" max="10" width="12.42578125" style="688" customWidth="1"/>
    <col min="11" max="11" width="12.42578125" customWidth="1"/>
    <col min="12" max="12" width="10.42578125" style="239" bestFit="1" customWidth="1"/>
    <col min="13" max="13" width="21.7109375" style="239" bestFit="1" customWidth="1"/>
    <col min="14" max="14" width="9.140625" style="239"/>
    <col min="15" max="15" width="3.28515625" style="239" customWidth="1"/>
    <col min="16" max="16" width="25.85546875" style="239" customWidth="1"/>
    <col min="17" max="17" width="158.7109375" style="608" bestFit="1" customWidth="1"/>
    <col min="18" max="20" width="9.140625" style="239"/>
    <col min="21" max="21" width="27.5703125" style="239" bestFit="1" customWidth="1"/>
    <col min="22" max="22" width="100.140625" style="239" bestFit="1" customWidth="1"/>
    <col min="23" max="16384" width="9.140625" style="239"/>
  </cols>
  <sheetData>
    <row r="1" spans="1:37" ht="15" customHeight="1" thickBot="1">
      <c r="A1" s="637" t="s">
        <v>318</v>
      </c>
      <c r="B1" s="636" t="s">
        <v>142</v>
      </c>
      <c r="C1" s="632" t="s">
        <v>319</v>
      </c>
      <c r="D1" s="631" t="s">
        <v>1304</v>
      </c>
      <c r="E1" s="631" t="s">
        <v>320</v>
      </c>
      <c r="F1" s="631" t="s">
        <v>321</v>
      </c>
      <c r="G1" s="678" t="s">
        <v>619</v>
      </c>
      <c r="H1" s="680"/>
      <c r="I1" s="683" t="s">
        <v>1055</v>
      </c>
      <c r="J1" s="686" t="s">
        <v>1328</v>
      </c>
    </row>
    <row r="2" spans="1:37" s="240" customFormat="1" ht="15" customHeight="1">
      <c r="A2" s="633">
        <v>1</v>
      </c>
      <c r="B2" s="655" t="str">
        <f>VLOOKUP(A2,$L$151:$M$169,2,0)</f>
        <v>PIU Rio Branco</v>
      </c>
      <c r="C2" s="638">
        <v>2</v>
      </c>
      <c r="D2" s="368"/>
      <c r="E2" s="625" t="s">
        <v>217</v>
      </c>
      <c r="F2" s="665" t="s">
        <v>323</v>
      </c>
      <c r="G2" s="643">
        <v>2</v>
      </c>
      <c r="H2" s="656" t="str">
        <f>VLOOKUP(G2,$L$142:$M$148,2,0)</f>
        <v>Consulta Caderno</v>
      </c>
      <c r="I2" s="682" t="s">
        <v>1157</v>
      </c>
      <c r="J2" s="687">
        <v>43271</v>
      </c>
      <c r="K2"/>
      <c r="L2" s="239"/>
      <c r="M2" s="239"/>
      <c r="N2" s="239"/>
      <c r="O2" s="239"/>
      <c r="P2" s="239"/>
      <c r="Q2" s="608"/>
      <c r="R2" s="239"/>
      <c r="S2" s="239"/>
      <c r="T2" s="239"/>
      <c r="U2" s="239"/>
      <c r="V2" s="239"/>
      <c r="W2" s="239"/>
      <c r="X2" s="239"/>
      <c r="Y2" s="239"/>
      <c r="Z2" s="239"/>
      <c r="AA2" s="239"/>
      <c r="AB2" s="239"/>
      <c r="AC2" s="239"/>
      <c r="AD2" s="239"/>
      <c r="AE2" s="239"/>
      <c r="AF2" s="239"/>
      <c r="AG2" s="239"/>
      <c r="AH2" s="239"/>
      <c r="AI2" s="239"/>
      <c r="AJ2" s="239"/>
      <c r="AK2" s="239"/>
    </row>
    <row r="3" spans="1:37" s="240" customFormat="1" ht="15" customHeight="1">
      <c r="A3" s="633">
        <v>1</v>
      </c>
      <c r="B3" s="655" t="str">
        <f t="shared" ref="B3:B68" si="0">VLOOKUP(A3,$L$151:$M$169,2,0)</f>
        <v>PIU Rio Branco</v>
      </c>
      <c r="C3" s="638">
        <v>2</v>
      </c>
      <c r="D3" s="368"/>
      <c r="E3" s="624" t="s">
        <v>325</v>
      </c>
      <c r="F3" s="665" t="s">
        <v>326</v>
      </c>
      <c r="G3" s="643">
        <v>2</v>
      </c>
      <c r="H3" s="656" t="str">
        <f t="shared" ref="H3:H68" si="1">VLOOKUP(G3,$L$142:$M$148,2,0)</f>
        <v>Consulta Caderno</v>
      </c>
      <c r="I3" s="682" t="s">
        <v>1157</v>
      </c>
      <c r="J3" s="687">
        <f>$J$2</f>
        <v>43271</v>
      </c>
      <c r="K3"/>
      <c r="L3" s="239"/>
      <c r="M3" s="239"/>
      <c r="N3" s="239"/>
      <c r="O3" s="239"/>
      <c r="P3" s="239"/>
      <c r="Q3" s="608"/>
      <c r="R3" s="239"/>
      <c r="S3" s="239"/>
      <c r="T3" s="239"/>
      <c r="U3" s="239"/>
      <c r="V3" s="239"/>
      <c r="W3" s="239"/>
      <c r="X3" s="239"/>
      <c r="Y3" s="239"/>
      <c r="Z3" s="239"/>
      <c r="AA3" s="239"/>
      <c r="AB3" s="239"/>
      <c r="AC3" s="239"/>
      <c r="AD3" s="239"/>
      <c r="AE3" s="239"/>
      <c r="AF3" s="239"/>
      <c r="AG3" s="239"/>
      <c r="AH3" s="239"/>
      <c r="AI3" s="239"/>
      <c r="AJ3" s="239"/>
      <c r="AK3" s="239"/>
    </row>
    <row r="4" spans="1:37" s="240" customFormat="1" ht="15" customHeight="1">
      <c r="A4" s="633">
        <v>1</v>
      </c>
      <c r="B4" s="655" t="str">
        <f t="shared" si="0"/>
        <v>PIU Rio Branco</v>
      </c>
      <c r="C4" s="638">
        <v>2</v>
      </c>
      <c r="D4" s="368"/>
      <c r="E4" s="626" t="s">
        <v>1270</v>
      </c>
      <c r="F4" s="665" t="s">
        <v>328</v>
      </c>
      <c r="G4" s="643">
        <v>2</v>
      </c>
      <c r="H4" s="656" t="str">
        <f t="shared" si="1"/>
        <v>Consulta Caderno</v>
      </c>
      <c r="I4" s="682" t="s">
        <v>1157</v>
      </c>
      <c r="J4" s="687">
        <f t="shared" ref="J4:J69" si="2">$J$2</f>
        <v>43271</v>
      </c>
      <c r="K4"/>
      <c r="L4" s="239"/>
      <c r="M4" s="239"/>
      <c r="N4" s="239"/>
      <c r="O4" s="239"/>
      <c r="P4" s="239"/>
      <c r="Q4" s="608"/>
      <c r="R4" s="239"/>
      <c r="S4" s="239"/>
      <c r="T4" s="239"/>
      <c r="U4" s="239"/>
      <c r="V4" s="239"/>
      <c r="W4" s="239"/>
      <c r="X4" s="239"/>
      <c r="Y4" s="239"/>
      <c r="Z4" s="239"/>
      <c r="AA4" s="239"/>
      <c r="AB4" s="239"/>
      <c r="AC4" s="239"/>
      <c r="AD4" s="239"/>
      <c r="AE4" s="239"/>
      <c r="AF4" s="239"/>
      <c r="AG4" s="239"/>
      <c r="AH4" s="239"/>
      <c r="AI4" s="239"/>
      <c r="AJ4" s="239"/>
      <c r="AK4" s="239"/>
    </row>
    <row r="5" spans="1:37" s="240" customFormat="1" ht="15" customHeight="1">
      <c r="A5" s="633">
        <v>1</v>
      </c>
      <c r="B5" s="655" t="str">
        <f t="shared" si="0"/>
        <v>PIU Rio Branco</v>
      </c>
      <c r="C5" s="638">
        <v>2</v>
      </c>
      <c r="D5" s="368"/>
      <c r="E5" s="626" t="s">
        <v>222</v>
      </c>
      <c r="F5" s="665" t="s">
        <v>330</v>
      </c>
      <c r="G5" s="643">
        <v>2</v>
      </c>
      <c r="H5" s="656" t="str">
        <f t="shared" si="1"/>
        <v>Consulta Caderno</v>
      </c>
      <c r="I5" s="682" t="s">
        <v>1157</v>
      </c>
      <c r="J5" s="687">
        <f t="shared" si="2"/>
        <v>43271</v>
      </c>
      <c r="K5"/>
      <c r="L5" s="239"/>
      <c r="M5" s="239"/>
      <c r="N5" s="239"/>
      <c r="O5" s="239"/>
      <c r="P5" s="239"/>
      <c r="Q5" s="608"/>
      <c r="R5" s="239"/>
      <c r="S5" s="239"/>
      <c r="T5" s="239"/>
      <c r="U5" s="239"/>
      <c r="V5" s="239"/>
      <c r="W5" s="239"/>
      <c r="X5" s="239"/>
      <c r="Y5" s="239"/>
      <c r="Z5" s="239"/>
      <c r="AA5" s="239"/>
      <c r="AB5" s="239"/>
      <c r="AC5" s="239"/>
      <c r="AD5" s="239"/>
      <c r="AE5" s="239"/>
      <c r="AF5" s="239"/>
      <c r="AG5" s="239"/>
      <c r="AH5" s="239"/>
      <c r="AI5" s="239"/>
      <c r="AJ5" s="239"/>
      <c r="AK5" s="239"/>
    </row>
    <row r="6" spans="1:37" s="240" customFormat="1" ht="15" customHeight="1">
      <c r="A6" s="633">
        <v>1</v>
      </c>
      <c r="B6" s="655" t="str">
        <f t="shared" si="0"/>
        <v>PIU Rio Branco</v>
      </c>
      <c r="C6" s="638">
        <v>2</v>
      </c>
      <c r="D6" s="368"/>
      <c r="E6" s="626" t="s">
        <v>331</v>
      </c>
      <c r="F6" s="665" t="s">
        <v>332</v>
      </c>
      <c r="G6" s="643">
        <v>2</v>
      </c>
      <c r="H6" s="656" t="str">
        <f t="shared" si="1"/>
        <v>Consulta Caderno</v>
      </c>
      <c r="I6" s="682" t="s">
        <v>1157</v>
      </c>
      <c r="J6" s="687">
        <f t="shared" si="2"/>
        <v>43271</v>
      </c>
      <c r="K6"/>
      <c r="L6" s="239"/>
      <c r="M6" s="239"/>
      <c r="N6" s="239"/>
      <c r="O6" s="239"/>
      <c r="P6" s="239"/>
      <c r="Q6" s="608"/>
      <c r="R6" s="239"/>
      <c r="S6" s="239"/>
      <c r="T6" s="239"/>
      <c r="U6" s="239"/>
      <c r="V6" s="239"/>
      <c r="W6" s="239"/>
      <c r="X6" s="239"/>
      <c r="Y6" s="239"/>
      <c r="Z6" s="239"/>
      <c r="AA6" s="239"/>
      <c r="AB6" s="239"/>
      <c r="AC6" s="239"/>
      <c r="AD6" s="239"/>
      <c r="AE6" s="239"/>
      <c r="AF6" s="239"/>
      <c r="AG6" s="239"/>
      <c r="AH6" s="239"/>
      <c r="AI6" s="239"/>
      <c r="AJ6" s="239"/>
      <c r="AK6" s="239"/>
    </row>
    <row r="7" spans="1:37" s="240" customFormat="1" ht="15" customHeight="1">
      <c r="A7" s="633">
        <v>1</v>
      </c>
      <c r="B7" s="655" t="str">
        <f t="shared" si="0"/>
        <v>PIU Rio Branco</v>
      </c>
      <c r="C7" s="638">
        <v>100</v>
      </c>
      <c r="D7" s="368"/>
      <c r="E7" s="626" t="s">
        <v>1331</v>
      </c>
      <c r="F7" s="665" t="s">
        <v>330</v>
      </c>
      <c r="G7" s="643">
        <v>100</v>
      </c>
      <c r="H7" s="656" t="e">
        <f t="shared" si="1"/>
        <v>#N/A</v>
      </c>
      <c r="I7" s="682" t="s">
        <v>1157</v>
      </c>
      <c r="J7" s="687"/>
      <c r="K7"/>
      <c r="L7" s="239"/>
      <c r="M7" s="239"/>
      <c r="N7" s="239"/>
      <c r="O7" s="239"/>
      <c r="P7" s="239"/>
      <c r="Q7" s="608"/>
      <c r="R7" s="239"/>
      <c r="S7" s="239"/>
      <c r="T7" s="239"/>
      <c r="U7" s="239"/>
      <c r="V7" s="239"/>
      <c r="W7" s="239"/>
      <c r="X7" s="239"/>
      <c r="Y7" s="239"/>
      <c r="Z7" s="239"/>
      <c r="AA7" s="239"/>
      <c r="AB7" s="239"/>
      <c r="AC7" s="239"/>
      <c r="AD7" s="239"/>
      <c r="AE7" s="239"/>
      <c r="AF7" s="239"/>
      <c r="AG7" s="239"/>
      <c r="AH7" s="239"/>
      <c r="AI7" s="239"/>
      <c r="AJ7" s="239"/>
      <c r="AK7" s="239"/>
    </row>
    <row r="8" spans="1:37" s="240" customFormat="1" ht="15" customHeight="1">
      <c r="A8" s="633">
        <v>2</v>
      </c>
      <c r="B8" s="655" t="str">
        <f t="shared" si="0"/>
        <v>PIU Vila Leopoldina</v>
      </c>
      <c r="C8" s="638">
        <v>1</v>
      </c>
      <c r="D8" s="368"/>
      <c r="E8" s="624" t="s">
        <v>333</v>
      </c>
      <c r="F8" s="665" t="s">
        <v>334</v>
      </c>
      <c r="G8" s="643">
        <v>2</v>
      </c>
      <c r="H8" s="656" t="str">
        <f t="shared" si="1"/>
        <v>Consulta Caderno</v>
      </c>
      <c r="I8" s="682" t="s">
        <v>1157</v>
      </c>
      <c r="J8" s="687">
        <f t="shared" si="2"/>
        <v>43271</v>
      </c>
      <c r="K8"/>
      <c r="L8" s="239"/>
      <c r="M8" s="239"/>
      <c r="N8" s="239"/>
      <c r="O8" s="239"/>
      <c r="P8" s="239"/>
      <c r="Q8" s="608"/>
      <c r="R8" s="239"/>
      <c r="S8" s="239"/>
      <c r="T8" s="239"/>
      <c r="U8" s="239"/>
      <c r="V8" s="239"/>
      <c r="W8" s="239"/>
      <c r="X8" s="239"/>
      <c r="Y8" s="239"/>
      <c r="Z8" s="239"/>
      <c r="AA8" s="239"/>
      <c r="AB8" s="239"/>
      <c r="AC8" s="239"/>
      <c r="AD8" s="239"/>
      <c r="AE8" s="239"/>
      <c r="AF8" s="239"/>
      <c r="AG8" s="239"/>
      <c r="AH8" s="239"/>
      <c r="AI8" s="239"/>
      <c r="AJ8" s="239"/>
      <c r="AK8" s="239"/>
    </row>
    <row r="9" spans="1:37" s="240" customFormat="1" ht="15" customHeight="1">
      <c r="A9" s="633">
        <v>2</v>
      </c>
      <c r="B9" s="655" t="str">
        <f t="shared" si="0"/>
        <v>PIU Vila Leopoldina</v>
      </c>
      <c r="C9" s="638">
        <v>1</v>
      </c>
      <c r="D9" s="368" t="s">
        <v>761</v>
      </c>
      <c r="E9" s="624" t="s">
        <v>1120</v>
      </c>
      <c r="F9" s="668" t="s">
        <v>1341</v>
      </c>
      <c r="G9" s="643"/>
      <c r="H9" s="656" t="e">
        <f t="shared" si="1"/>
        <v>#N/A</v>
      </c>
      <c r="I9" s="682" t="s">
        <v>1119</v>
      </c>
      <c r="J9" s="687">
        <f t="shared" si="2"/>
        <v>43271</v>
      </c>
      <c r="K9"/>
      <c r="L9" s="239"/>
      <c r="M9" s="239"/>
      <c r="N9" s="239"/>
      <c r="O9" s="239"/>
      <c r="P9" s="239"/>
      <c r="Q9" s="608"/>
      <c r="R9" s="239"/>
      <c r="S9" s="239"/>
      <c r="T9" s="239"/>
      <c r="U9" s="239"/>
      <c r="V9" s="239"/>
      <c r="W9" s="239"/>
      <c r="X9" s="239"/>
      <c r="Y9" s="239"/>
      <c r="Z9" s="239"/>
      <c r="AA9" s="239"/>
      <c r="AB9" s="239"/>
      <c r="AC9" s="239"/>
      <c r="AD9" s="239"/>
      <c r="AE9" s="239"/>
      <c r="AF9" s="239"/>
      <c r="AG9" s="239"/>
      <c r="AH9" s="239"/>
      <c r="AI9" s="239"/>
      <c r="AJ9" s="239"/>
      <c r="AK9" s="239"/>
    </row>
    <row r="10" spans="1:37" s="240" customFormat="1" ht="15" customHeight="1">
      <c r="A10" s="633">
        <v>2</v>
      </c>
      <c r="B10" s="655" t="str">
        <f t="shared" si="0"/>
        <v>PIU Vila Leopoldina</v>
      </c>
      <c r="C10" s="638">
        <v>1</v>
      </c>
      <c r="D10" s="368" t="s">
        <v>761</v>
      </c>
      <c r="E10" s="624" t="s">
        <v>1121</v>
      </c>
      <c r="F10" s="668" t="s">
        <v>1342</v>
      </c>
      <c r="G10" s="643"/>
      <c r="H10" s="656" t="e">
        <f t="shared" si="1"/>
        <v>#N/A</v>
      </c>
      <c r="I10" s="682" t="s">
        <v>1119</v>
      </c>
      <c r="J10" s="687">
        <f t="shared" si="2"/>
        <v>43271</v>
      </c>
      <c r="K10"/>
      <c r="L10" s="239"/>
      <c r="M10" s="239"/>
      <c r="N10" s="239"/>
      <c r="O10" s="239"/>
      <c r="P10" s="239"/>
      <c r="Q10" s="608"/>
      <c r="R10" s="239"/>
      <c r="S10" s="239"/>
      <c r="T10" s="239"/>
      <c r="U10" s="239"/>
      <c r="V10" s="239"/>
      <c r="W10" s="239"/>
      <c r="X10" s="239"/>
      <c r="Y10" s="239"/>
      <c r="Z10" s="239"/>
      <c r="AA10" s="239"/>
      <c r="AB10" s="239"/>
      <c r="AC10" s="239"/>
      <c r="AD10" s="239"/>
      <c r="AE10" s="239"/>
      <c r="AF10" s="239"/>
      <c r="AG10" s="239"/>
      <c r="AH10" s="239"/>
      <c r="AI10" s="239"/>
      <c r="AJ10" s="239"/>
      <c r="AK10" s="239"/>
    </row>
    <row r="11" spans="1:37" s="240" customFormat="1" ht="15" customHeight="1">
      <c r="A11" s="633">
        <v>2</v>
      </c>
      <c r="B11" s="655" t="str">
        <f t="shared" si="0"/>
        <v>PIU Vila Leopoldina</v>
      </c>
      <c r="C11" s="638">
        <v>1</v>
      </c>
      <c r="D11" s="368" t="s">
        <v>761</v>
      </c>
      <c r="E11" s="624" t="s">
        <v>1122</v>
      </c>
      <c r="F11" s="668" t="s">
        <v>1343</v>
      </c>
      <c r="G11" s="643"/>
      <c r="H11" s="656" t="e">
        <f t="shared" si="1"/>
        <v>#N/A</v>
      </c>
      <c r="I11" s="682" t="s">
        <v>1119</v>
      </c>
      <c r="J11" s="687">
        <f t="shared" si="2"/>
        <v>43271</v>
      </c>
      <c r="K11"/>
      <c r="L11" s="239"/>
      <c r="M11" s="239"/>
      <c r="N11" s="239"/>
      <c r="O11" s="239"/>
      <c r="P11" s="239"/>
      <c r="Q11" s="608"/>
      <c r="R11" s="239"/>
      <c r="S11" s="239"/>
      <c r="T11" s="239"/>
      <c r="U11" s="239"/>
      <c r="V11" s="239"/>
      <c r="W11" s="239"/>
      <c r="X11" s="239"/>
      <c r="Y11" s="239"/>
      <c r="Z11" s="239"/>
      <c r="AA11" s="239"/>
      <c r="AB11" s="239"/>
      <c r="AC11" s="239"/>
      <c r="AD11" s="239"/>
      <c r="AE11" s="239"/>
      <c r="AF11" s="239"/>
      <c r="AG11" s="239"/>
      <c r="AH11" s="239"/>
      <c r="AI11" s="239"/>
      <c r="AJ11" s="239"/>
      <c r="AK11" s="239"/>
    </row>
    <row r="12" spans="1:37" s="240" customFormat="1" ht="15" customHeight="1">
      <c r="A12" s="633">
        <v>2</v>
      </c>
      <c r="B12" s="655" t="str">
        <f t="shared" si="0"/>
        <v>PIU Vila Leopoldina</v>
      </c>
      <c r="C12" s="638">
        <v>1</v>
      </c>
      <c r="D12" s="368" t="s">
        <v>761</v>
      </c>
      <c r="E12" s="624" t="s">
        <v>1123</v>
      </c>
      <c r="F12" s="668" t="s">
        <v>1344</v>
      </c>
      <c r="G12" s="643"/>
      <c r="H12" s="656" t="e">
        <f t="shared" si="1"/>
        <v>#N/A</v>
      </c>
      <c r="I12" s="682" t="s">
        <v>1119</v>
      </c>
      <c r="J12" s="687">
        <f t="shared" si="2"/>
        <v>43271</v>
      </c>
      <c r="K12"/>
      <c r="L12" s="239"/>
      <c r="M12" s="239"/>
      <c r="N12" s="239"/>
      <c r="O12" s="239"/>
      <c r="P12" s="239"/>
      <c r="Q12" s="608"/>
      <c r="R12" s="239"/>
      <c r="S12" s="239"/>
      <c r="T12" s="239"/>
      <c r="U12" s="239"/>
      <c r="V12" s="239"/>
      <c r="W12" s="239"/>
      <c r="X12" s="239"/>
      <c r="Y12" s="239"/>
      <c r="Z12" s="239"/>
      <c r="AA12" s="239"/>
      <c r="AB12" s="239"/>
      <c r="AC12" s="239"/>
      <c r="AD12" s="239"/>
      <c r="AE12" s="239"/>
      <c r="AF12" s="239"/>
      <c r="AG12" s="239"/>
      <c r="AH12" s="239"/>
      <c r="AI12" s="239"/>
      <c r="AJ12" s="239"/>
      <c r="AK12" s="239"/>
    </row>
    <row r="13" spans="1:37" s="240" customFormat="1" ht="15" customHeight="1">
      <c r="A13" s="633">
        <v>2</v>
      </c>
      <c r="B13" s="655" t="str">
        <f t="shared" si="0"/>
        <v>PIU Vila Leopoldina</v>
      </c>
      <c r="C13" s="638">
        <v>1</v>
      </c>
      <c r="D13" s="368" t="s">
        <v>761</v>
      </c>
      <c r="E13" s="624" t="s">
        <v>1124</v>
      </c>
      <c r="F13" s="668" t="s">
        <v>1345</v>
      </c>
      <c r="G13" s="643"/>
      <c r="H13" s="656" t="e">
        <f t="shared" si="1"/>
        <v>#N/A</v>
      </c>
      <c r="I13" s="682" t="s">
        <v>1119</v>
      </c>
      <c r="J13" s="687">
        <f t="shared" si="2"/>
        <v>43271</v>
      </c>
      <c r="K13"/>
      <c r="L13" s="239"/>
      <c r="M13" s="239"/>
      <c r="N13" s="239"/>
      <c r="O13" s="239"/>
      <c r="P13" s="239"/>
      <c r="Q13" s="608"/>
      <c r="R13" s="239"/>
      <c r="S13" s="239"/>
      <c r="T13" s="239"/>
      <c r="U13" s="239"/>
      <c r="V13" s="239"/>
      <c r="W13" s="239"/>
      <c r="X13" s="239"/>
      <c r="Y13" s="239"/>
      <c r="Z13" s="239"/>
      <c r="AA13" s="239"/>
      <c r="AB13" s="239"/>
      <c r="AC13" s="239"/>
      <c r="AD13" s="239"/>
      <c r="AE13" s="239"/>
      <c r="AF13" s="239"/>
      <c r="AG13" s="239"/>
      <c r="AH13" s="239"/>
      <c r="AI13" s="239"/>
      <c r="AJ13" s="239"/>
      <c r="AK13" s="239"/>
    </row>
    <row r="14" spans="1:37" s="240" customFormat="1" ht="15" customHeight="1">
      <c r="A14" s="633">
        <v>2</v>
      </c>
      <c r="B14" s="655" t="str">
        <f t="shared" si="0"/>
        <v>PIU Vila Leopoldina</v>
      </c>
      <c r="C14" s="638">
        <v>1</v>
      </c>
      <c r="D14" s="368" t="s">
        <v>761</v>
      </c>
      <c r="E14" s="624" t="s">
        <v>1125</v>
      </c>
      <c r="F14" s="668" t="s">
        <v>1346</v>
      </c>
      <c r="G14" s="643"/>
      <c r="H14" s="656" t="e">
        <f t="shared" si="1"/>
        <v>#N/A</v>
      </c>
      <c r="I14" s="682" t="s">
        <v>1119</v>
      </c>
      <c r="J14" s="687">
        <f t="shared" si="2"/>
        <v>43271</v>
      </c>
      <c r="K14"/>
      <c r="L14" s="239"/>
      <c r="M14" s="239"/>
      <c r="N14" s="239"/>
      <c r="O14" s="239"/>
      <c r="P14" s="239"/>
      <c r="Q14" s="608"/>
      <c r="R14" s="239"/>
      <c r="S14" s="239"/>
      <c r="T14" s="239"/>
      <c r="U14" s="239"/>
      <c r="V14" s="239"/>
      <c r="W14" s="239"/>
      <c r="X14" s="239"/>
      <c r="Y14" s="239"/>
      <c r="Z14" s="239"/>
      <c r="AA14" s="239"/>
      <c r="AB14" s="239"/>
      <c r="AC14" s="239"/>
      <c r="AD14" s="239"/>
      <c r="AE14" s="239"/>
      <c r="AF14" s="239"/>
      <c r="AG14" s="239"/>
      <c r="AH14" s="239"/>
      <c r="AI14" s="239"/>
      <c r="AJ14" s="239"/>
      <c r="AK14" s="239"/>
    </row>
    <row r="15" spans="1:37" s="240" customFormat="1" ht="15" customHeight="1">
      <c r="A15" s="633">
        <v>2</v>
      </c>
      <c r="B15" s="655" t="str">
        <f t="shared" si="0"/>
        <v>PIU Vila Leopoldina</v>
      </c>
      <c r="C15" s="638">
        <v>2</v>
      </c>
      <c r="D15" s="368"/>
      <c r="E15" s="625" t="s">
        <v>217</v>
      </c>
      <c r="F15" s="665" t="s">
        <v>335</v>
      </c>
      <c r="G15" s="643">
        <v>2</v>
      </c>
      <c r="H15" s="656" t="str">
        <f t="shared" si="1"/>
        <v>Consulta Caderno</v>
      </c>
      <c r="I15" s="682" t="s">
        <v>1157</v>
      </c>
      <c r="J15" s="687">
        <f t="shared" si="2"/>
        <v>43271</v>
      </c>
      <c r="K15"/>
      <c r="L15" s="239"/>
      <c r="M15" s="239"/>
      <c r="N15" s="239"/>
      <c r="O15" s="239"/>
      <c r="P15" s="239"/>
      <c r="Q15" s="608"/>
      <c r="R15" s="239"/>
      <c r="S15" s="239"/>
      <c r="T15" s="239"/>
      <c r="U15" s="239"/>
      <c r="V15" s="239"/>
      <c r="W15" s="239"/>
      <c r="X15" s="239"/>
      <c r="Y15" s="239"/>
      <c r="Z15" s="239"/>
      <c r="AA15" s="239"/>
      <c r="AB15" s="239"/>
      <c r="AC15" s="239"/>
      <c r="AD15" s="239"/>
      <c r="AE15" s="239"/>
      <c r="AF15" s="239"/>
      <c r="AG15" s="239"/>
      <c r="AH15" s="239"/>
      <c r="AI15" s="239"/>
      <c r="AJ15" s="239"/>
      <c r="AK15" s="239"/>
    </row>
    <row r="16" spans="1:37" s="240" customFormat="1" ht="15" customHeight="1">
      <c r="A16" s="633">
        <v>2</v>
      </c>
      <c r="B16" s="655" t="str">
        <f t="shared" si="0"/>
        <v>PIU Vila Leopoldina</v>
      </c>
      <c r="C16" s="638">
        <v>2</v>
      </c>
      <c r="D16" s="368"/>
      <c r="E16" s="624" t="s">
        <v>325</v>
      </c>
      <c r="F16" s="665" t="s">
        <v>336</v>
      </c>
      <c r="G16" s="643">
        <v>2</v>
      </c>
      <c r="H16" s="656" t="str">
        <f t="shared" si="1"/>
        <v>Consulta Caderno</v>
      </c>
      <c r="I16" s="682" t="s">
        <v>1157</v>
      </c>
      <c r="J16" s="687">
        <f t="shared" si="2"/>
        <v>43271</v>
      </c>
      <c r="K16"/>
      <c r="L16" s="239"/>
      <c r="M16" s="239"/>
      <c r="N16" s="239"/>
      <c r="O16" s="239"/>
      <c r="P16" s="239"/>
      <c r="Q16" s="608"/>
      <c r="R16" s="239"/>
      <c r="S16" s="239"/>
      <c r="T16" s="239"/>
      <c r="U16" s="239"/>
      <c r="V16" s="239"/>
      <c r="W16" s="239"/>
      <c r="X16" s="239"/>
      <c r="Y16" s="239"/>
      <c r="Z16" s="239"/>
      <c r="AA16" s="239"/>
      <c r="AB16" s="239"/>
      <c r="AC16" s="239"/>
      <c r="AD16" s="239"/>
      <c r="AE16" s="239"/>
      <c r="AF16" s="239"/>
      <c r="AG16" s="239"/>
      <c r="AH16" s="239"/>
      <c r="AI16" s="239"/>
      <c r="AJ16" s="239"/>
      <c r="AK16" s="239"/>
    </row>
    <row r="17" spans="1:37" s="240" customFormat="1" ht="15" customHeight="1">
      <c r="A17" s="633">
        <v>2</v>
      </c>
      <c r="B17" s="655" t="str">
        <f t="shared" si="0"/>
        <v>PIU Vila Leopoldina</v>
      </c>
      <c r="C17" s="638">
        <v>2</v>
      </c>
      <c r="D17" s="368"/>
      <c r="E17" s="626" t="s">
        <v>1270</v>
      </c>
      <c r="F17" s="665" t="s">
        <v>337</v>
      </c>
      <c r="G17" s="643">
        <v>2</v>
      </c>
      <c r="H17" s="656" t="str">
        <f t="shared" si="1"/>
        <v>Consulta Caderno</v>
      </c>
      <c r="I17" s="682" t="s">
        <v>1157</v>
      </c>
      <c r="J17" s="687">
        <f t="shared" si="2"/>
        <v>43271</v>
      </c>
      <c r="K17"/>
      <c r="L17" s="239"/>
      <c r="M17" s="239"/>
      <c r="N17" s="239"/>
      <c r="O17" s="239"/>
      <c r="P17" s="239"/>
      <c r="Q17" s="608"/>
      <c r="R17" s="239"/>
      <c r="S17" s="239"/>
      <c r="T17" s="239"/>
      <c r="U17" s="239"/>
      <c r="V17" s="239"/>
      <c r="W17" s="239"/>
      <c r="X17" s="239"/>
      <c r="Y17" s="239"/>
      <c r="Z17" s="239"/>
      <c r="AA17" s="239"/>
      <c r="AB17" s="239"/>
      <c r="AC17" s="239"/>
      <c r="AD17" s="239"/>
      <c r="AE17" s="239"/>
      <c r="AF17" s="239"/>
      <c r="AG17" s="239"/>
      <c r="AH17" s="239"/>
      <c r="AI17" s="239"/>
      <c r="AJ17" s="239"/>
      <c r="AK17" s="239"/>
    </row>
    <row r="18" spans="1:37" s="240" customFormat="1" ht="15" customHeight="1">
      <c r="A18" s="633">
        <v>2</v>
      </c>
      <c r="B18" s="655" t="str">
        <f t="shared" si="0"/>
        <v>PIU Vila Leopoldina</v>
      </c>
      <c r="C18" s="638">
        <v>2</v>
      </c>
      <c r="D18" s="368" t="s">
        <v>761</v>
      </c>
      <c r="E18" s="626" t="s">
        <v>1270</v>
      </c>
      <c r="F18" s="666" t="s">
        <v>340</v>
      </c>
      <c r="G18" s="643"/>
      <c r="H18" s="656" t="e">
        <f t="shared" si="1"/>
        <v>#N/A</v>
      </c>
      <c r="I18" s="682" t="s">
        <v>1054</v>
      </c>
      <c r="J18" s="687">
        <f t="shared" si="2"/>
        <v>43271</v>
      </c>
      <c r="K18"/>
      <c r="L18" s="239"/>
      <c r="M18" s="239"/>
      <c r="N18" s="239"/>
      <c r="O18" s="239"/>
      <c r="P18" s="239"/>
      <c r="Q18" s="608"/>
      <c r="R18" s="239"/>
      <c r="S18" s="239"/>
      <c r="T18" s="239"/>
      <c r="U18" s="239"/>
      <c r="V18" s="239"/>
      <c r="W18" s="239"/>
      <c r="X18" s="239"/>
      <c r="Y18" s="239"/>
      <c r="Z18" s="239"/>
      <c r="AA18" s="239"/>
      <c r="AB18" s="239"/>
      <c r="AC18" s="239"/>
      <c r="AD18" s="239"/>
      <c r="AE18" s="239"/>
      <c r="AF18" s="239"/>
      <c r="AG18" s="239"/>
      <c r="AH18" s="239"/>
      <c r="AI18" s="239"/>
      <c r="AJ18" s="239"/>
      <c r="AK18" s="239"/>
    </row>
    <row r="19" spans="1:37" s="240" customFormat="1" ht="15" customHeight="1">
      <c r="A19" s="633">
        <v>2</v>
      </c>
      <c r="B19" s="655" t="str">
        <f t="shared" si="0"/>
        <v>PIU Vila Leopoldina</v>
      </c>
      <c r="C19" s="638">
        <v>2</v>
      </c>
      <c r="D19" s="368"/>
      <c r="E19" s="626" t="s">
        <v>222</v>
      </c>
      <c r="F19" s="665" t="s">
        <v>338</v>
      </c>
      <c r="G19" s="643">
        <v>2</v>
      </c>
      <c r="H19" s="656" t="str">
        <f t="shared" si="1"/>
        <v>Consulta Caderno</v>
      </c>
      <c r="I19" s="682" t="s">
        <v>1157</v>
      </c>
      <c r="J19" s="687">
        <f t="shared" si="2"/>
        <v>43271</v>
      </c>
      <c r="K19"/>
      <c r="L19" s="239"/>
      <c r="M19" s="239"/>
      <c r="N19" s="239"/>
      <c r="O19" s="239"/>
      <c r="P19" s="239"/>
      <c r="Q19" s="608"/>
      <c r="R19" s="239"/>
      <c r="S19" s="239"/>
      <c r="T19" s="239"/>
      <c r="U19" s="239"/>
      <c r="V19" s="239"/>
      <c r="W19" s="239"/>
      <c r="X19" s="239"/>
      <c r="Y19" s="239"/>
      <c r="Z19" s="239"/>
      <c r="AA19" s="239"/>
      <c r="AB19" s="239"/>
      <c r="AC19" s="239"/>
      <c r="AD19" s="239"/>
      <c r="AE19" s="239"/>
      <c r="AF19" s="239"/>
      <c r="AG19" s="239"/>
      <c r="AH19" s="239"/>
      <c r="AI19" s="239"/>
      <c r="AJ19" s="239"/>
      <c r="AK19" s="239"/>
    </row>
    <row r="20" spans="1:37" s="240" customFormat="1" ht="15" customHeight="1">
      <c r="A20" s="633">
        <v>2</v>
      </c>
      <c r="B20" s="655" t="str">
        <f t="shared" si="0"/>
        <v>PIU Vila Leopoldina</v>
      </c>
      <c r="C20" s="638">
        <v>2</v>
      </c>
      <c r="D20" s="368"/>
      <c r="E20" s="626" t="s">
        <v>331</v>
      </c>
      <c r="F20" s="665" t="s">
        <v>339</v>
      </c>
      <c r="G20" s="643">
        <v>2</v>
      </c>
      <c r="H20" s="656" t="str">
        <f t="shared" si="1"/>
        <v>Consulta Caderno</v>
      </c>
      <c r="I20" s="682" t="s">
        <v>1157</v>
      </c>
      <c r="J20" s="687">
        <f t="shared" si="2"/>
        <v>43271</v>
      </c>
      <c r="K20"/>
      <c r="L20" s="239"/>
      <c r="M20" s="239"/>
      <c r="N20" s="239"/>
      <c r="O20" s="239"/>
      <c r="P20" s="239"/>
      <c r="Q20" s="608"/>
      <c r="R20" s="239"/>
      <c r="S20" s="239"/>
      <c r="T20" s="239"/>
      <c r="U20" s="239"/>
      <c r="V20" s="239"/>
      <c r="W20" s="239"/>
      <c r="X20" s="239"/>
      <c r="Y20" s="239"/>
      <c r="Z20" s="239"/>
      <c r="AA20" s="239"/>
      <c r="AB20" s="239"/>
      <c r="AC20" s="239"/>
      <c r="AD20" s="239"/>
      <c r="AE20" s="239"/>
      <c r="AF20" s="239"/>
      <c r="AG20" s="239"/>
      <c r="AH20" s="239"/>
      <c r="AI20" s="239"/>
      <c r="AJ20" s="239"/>
      <c r="AK20" s="239"/>
    </row>
    <row r="21" spans="1:37" s="240" customFormat="1" ht="15" customHeight="1">
      <c r="A21" s="633">
        <v>2</v>
      </c>
      <c r="B21" s="655" t="str">
        <f t="shared" si="0"/>
        <v>PIU Vila Leopoldina</v>
      </c>
      <c r="C21" s="638">
        <v>2</v>
      </c>
      <c r="D21" s="368" t="s">
        <v>761</v>
      </c>
      <c r="E21" s="626" t="s">
        <v>1270</v>
      </c>
      <c r="F21" s="668" t="s">
        <v>1347</v>
      </c>
      <c r="G21" s="643">
        <v>4</v>
      </c>
      <c r="H21" s="656" t="str">
        <f t="shared" si="1"/>
        <v>Audiência Pública</v>
      </c>
      <c r="I21" s="682" t="s">
        <v>1054</v>
      </c>
      <c r="J21" s="687">
        <f t="shared" si="2"/>
        <v>43271</v>
      </c>
      <c r="K21"/>
      <c r="L21" s="239"/>
      <c r="M21" s="239"/>
      <c r="N21" s="239"/>
      <c r="O21" s="239"/>
      <c r="P21" s="239"/>
      <c r="Q21" s="608"/>
      <c r="R21" s="239"/>
      <c r="S21" s="239"/>
      <c r="T21" s="239"/>
      <c r="U21" s="239"/>
      <c r="V21" s="239"/>
      <c r="W21" s="239"/>
      <c r="X21" s="239"/>
      <c r="Y21" s="239"/>
      <c r="Z21" s="239"/>
      <c r="AA21" s="239"/>
      <c r="AB21" s="239"/>
      <c r="AC21" s="239"/>
      <c r="AD21" s="239"/>
      <c r="AE21" s="239"/>
      <c r="AF21" s="239"/>
      <c r="AG21" s="239"/>
      <c r="AH21" s="239"/>
      <c r="AI21" s="239"/>
      <c r="AJ21" s="239"/>
      <c r="AK21" s="239"/>
    </row>
    <row r="22" spans="1:37" s="240" customFormat="1" ht="15" customHeight="1">
      <c r="A22" s="633">
        <v>2</v>
      </c>
      <c r="B22" s="655" t="str">
        <f t="shared" si="0"/>
        <v>PIU Vila Leopoldina</v>
      </c>
      <c r="C22" s="638">
        <v>2</v>
      </c>
      <c r="D22" s="368"/>
      <c r="E22" s="626" t="s">
        <v>226</v>
      </c>
      <c r="F22" s="665" t="s">
        <v>341</v>
      </c>
      <c r="G22" s="643">
        <v>4</v>
      </c>
      <c r="H22" s="656" t="str">
        <f t="shared" si="1"/>
        <v>Audiência Pública</v>
      </c>
      <c r="I22" s="682" t="s">
        <v>1157</v>
      </c>
      <c r="J22" s="687">
        <f t="shared" si="2"/>
        <v>43271</v>
      </c>
      <c r="K22"/>
      <c r="L22" s="239"/>
      <c r="M22" s="239"/>
      <c r="N22" s="239"/>
      <c r="O22" s="239"/>
      <c r="P22" s="239"/>
      <c r="Q22" s="608"/>
      <c r="R22" s="239"/>
      <c r="S22" s="239"/>
      <c r="T22" s="239"/>
      <c r="U22" s="239"/>
      <c r="V22" s="239"/>
      <c r="W22" s="239"/>
      <c r="X22" s="239"/>
      <c r="Y22" s="239"/>
      <c r="Z22" s="239"/>
      <c r="AA22" s="239"/>
      <c r="AB22" s="239"/>
      <c r="AC22" s="239"/>
      <c r="AD22" s="239"/>
      <c r="AE22" s="239"/>
      <c r="AF22" s="239"/>
      <c r="AG22" s="239"/>
      <c r="AH22" s="239"/>
      <c r="AI22" s="239"/>
      <c r="AJ22" s="239"/>
      <c r="AK22" s="239"/>
    </row>
    <row r="23" spans="1:37" s="240" customFormat="1" ht="15" customHeight="1">
      <c r="A23" s="633">
        <v>2</v>
      </c>
      <c r="B23" s="655" t="str">
        <f t="shared" si="0"/>
        <v>PIU Vila Leopoldina</v>
      </c>
      <c r="C23" s="638">
        <v>2</v>
      </c>
      <c r="D23" s="368"/>
      <c r="E23" s="626" t="s">
        <v>226</v>
      </c>
      <c r="F23" s="665" t="s">
        <v>342</v>
      </c>
      <c r="G23" s="643">
        <v>4</v>
      </c>
      <c r="H23" s="656" t="str">
        <f t="shared" si="1"/>
        <v>Audiência Pública</v>
      </c>
      <c r="I23" s="682" t="s">
        <v>1157</v>
      </c>
      <c r="J23" s="687">
        <f t="shared" si="2"/>
        <v>43271</v>
      </c>
      <c r="K23"/>
      <c r="L23" s="239"/>
      <c r="M23" s="239"/>
      <c r="N23" s="239"/>
      <c r="O23" s="239"/>
      <c r="P23" s="239"/>
      <c r="Q23" s="608"/>
      <c r="R23" s="239"/>
      <c r="S23" s="239"/>
      <c r="T23" s="239"/>
      <c r="U23" s="239"/>
      <c r="V23" s="239"/>
      <c r="W23" s="239"/>
      <c r="X23" s="239"/>
      <c r="Y23" s="239"/>
      <c r="Z23" s="239"/>
      <c r="AA23" s="239"/>
      <c r="AB23" s="239"/>
      <c r="AC23" s="239"/>
      <c r="AD23" s="239"/>
      <c r="AE23" s="239"/>
      <c r="AF23" s="239"/>
      <c r="AG23" s="239"/>
      <c r="AH23" s="239"/>
      <c r="AI23" s="239"/>
      <c r="AJ23" s="239"/>
      <c r="AK23" s="239"/>
    </row>
    <row r="24" spans="1:37" s="240" customFormat="1" ht="15" customHeight="1">
      <c r="A24" s="633">
        <v>2</v>
      </c>
      <c r="B24" s="655" t="str">
        <f t="shared" si="0"/>
        <v>PIU Vila Leopoldina</v>
      </c>
      <c r="C24" s="638">
        <v>2</v>
      </c>
      <c r="D24" s="368"/>
      <c r="E24" s="626" t="s">
        <v>227</v>
      </c>
      <c r="F24" s="665" t="s">
        <v>343</v>
      </c>
      <c r="G24" s="643">
        <v>4</v>
      </c>
      <c r="H24" s="656" t="str">
        <f t="shared" si="1"/>
        <v>Audiência Pública</v>
      </c>
      <c r="I24" s="682" t="s">
        <v>1157</v>
      </c>
      <c r="J24" s="687">
        <f t="shared" si="2"/>
        <v>43271</v>
      </c>
      <c r="K24"/>
      <c r="L24" s="239"/>
      <c r="M24" s="239"/>
      <c r="N24" s="239"/>
      <c r="O24" s="239"/>
      <c r="P24" s="239"/>
      <c r="Q24" s="608"/>
      <c r="R24" s="239"/>
      <c r="S24" s="239"/>
      <c r="T24" s="239"/>
      <c r="U24" s="239"/>
      <c r="V24" s="239"/>
      <c r="W24" s="239"/>
      <c r="X24" s="239"/>
      <c r="Y24" s="239"/>
      <c r="Z24" s="239"/>
      <c r="AA24" s="239"/>
      <c r="AB24" s="239"/>
      <c r="AC24" s="239"/>
      <c r="AD24" s="239"/>
      <c r="AE24" s="239"/>
      <c r="AF24" s="239"/>
      <c r="AG24" s="239"/>
      <c r="AH24" s="239"/>
      <c r="AI24" s="239"/>
      <c r="AJ24" s="239"/>
      <c r="AK24" s="239"/>
    </row>
    <row r="25" spans="1:37" s="240" customFormat="1" ht="15" customHeight="1">
      <c r="A25" s="633">
        <v>2</v>
      </c>
      <c r="B25" s="655" t="str">
        <f t="shared" si="0"/>
        <v>PIU Vila Leopoldina</v>
      </c>
      <c r="C25" s="638">
        <v>2</v>
      </c>
      <c r="D25" s="368"/>
      <c r="E25" s="626" t="s">
        <v>228</v>
      </c>
      <c r="F25" s="665" t="s">
        <v>344</v>
      </c>
      <c r="G25" s="643">
        <v>4</v>
      </c>
      <c r="H25" s="656" t="str">
        <f t="shared" si="1"/>
        <v>Audiência Pública</v>
      </c>
      <c r="I25" s="682" t="s">
        <v>1157</v>
      </c>
      <c r="J25" s="687">
        <f t="shared" si="2"/>
        <v>43271</v>
      </c>
      <c r="K25"/>
      <c r="L25" s="239"/>
      <c r="M25" s="239"/>
      <c r="N25" s="239"/>
      <c r="O25" s="239"/>
      <c r="P25" s="239"/>
      <c r="Q25" s="608"/>
      <c r="R25" s="239"/>
      <c r="S25" s="239"/>
      <c r="T25" s="239"/>
      <c r="U25" s="239"/>
      <c r="V25" s="239"/>
      <c r="W25" s="239"/>
      <c r="X25" s="239"/>
      <c r="Y25" s="239"/>
      <c r="Z25" s="239"/>
      <c r="AA25" s="239"/>
      <c r="AB25" s="239"/>
      <c r="AC25" s="239"/>
      <c r="AD25" s="239"/>
      <c r="AE25" s="239"/>
      <c r="AF25" s="239"/>
      <c r="AG25" s="239"/>
      <c r="AH25" s="239"/>
      <c r="AI25" s="239"/>
      <c r="AJ25" s="239"/>
      <c r="AK25" s="239"/>
    </row>
    <row r="26" spans="1:37" s="240" customFormat="1" ht="15" customHeight="1">
      <c r="A26" s="633">
        <v>2</v>
      </c>
      <c r="B26" s="655" t="str">
        <f t="shared" si="0"/>
        <v>PIU Vila Leopoldina</v>
      </c>
      <c r="C26" s="638">
        <v>2</v>
      </c>
      <c r="D26" s="368" t="s">
        <v>761</v>
      </c>
      <c r="E26" s="626" t="s">
        <v>1126</v>
      </c>
      <c r="F26" s="668" t="s">
        <v>1348</v>
      </c>
      <c r="G26" s="643"/>
      <c r="H26" s="656" t="e">
        <f t="shared" si="1"/>
        <v>#N/A</v>
      </c>
      <c r="I26" s="682" t="s">
        <v>1119</v>
      </c>
      <c r="J26" s="687">
        <f t="shared" si="2"/>
        <v>43271</v>
      </c>
      <c r="K26"/>
      <c r="L26" s="239"/>
      <c r="M26" s="239"/>
      <c r="N26" s="239"/>
      <c r="O26" s="239"/>
      <c r="P26" s="239"/>
      <c r="Q26" s="608"/>
      <c r="R26" s="239"/>
      <c r="S26" s="239"/>
      <c r="T26" s="239"/>
      <c r="U26" s="239"/>
      <c r="V26" s="239"/>
      <c r="W26" s="239"/>
      <c r="X26" s="239"/>
      <c r="Y26" s="239"/>
      <c r="Z26" s="239"/>
      <c r="AA26" s="239"/>
      <c r="AB26" s="239"/>
      <c r="AC26" s="239"/>
      <c r="AD26" s="239"/>
      <c r="AE26" s="239"/>
      <c r="AF26" s="239"/>
      <c r="AG26" s="239"/>
      <c r="AH26" s="239"/>
      <c r="AI26" s="239"/>
      <c r="AJ26" s="239"/>
      <c r="AK26" s="239"/>
    </row>
    <row r="27" spans="1:37" s="240" customFormat="1" ht="15" customHeight="1">
      <c r="A27" s="633">
        <v>2</v>
      </c>
      <c r="B27" s="655" t="str">
        <f t="shared" si="0"/>
        <v>PIU Vila Leopoldina</v>
      </c>
      <c r="C27" s="638">
        <v>3</v>
      </c>
      <c r="D27" s="368" t="s">
        <v>761</v>
      </c>
      <c r="E27" s="626" t="s">
        <v>1120</v>
      </c>
      <c r="F27" s="668" t="s">
        <v>1349</v>
      </c>
      <c r="G27" s="643"/>
      <c r="H27" s="656" t="e">
        <f t="shared" si="1"/>
        <v>#N/A</v>
      </c>
      <c r="I27" s="682" t="s">
        <v>1119</v>
      </c>
      <c r="J27" s="687">
        <f t="shared" si="2"/>
        <v>43271</v>
      </c>
      <c r="K27"/>
      <c r="L27" s="239"/>
      <c r="M27" s="239"/>
      <c r="N27" s="239"/>
      <c r="O27" s="239"/>
      <c r="P27" s="239"/>
      <c r="Q27" s="608"/>
      <c r="R27" s="239"/>
      <c r="S27" s="239"/>
      <c r="T27" s="239"/>
      <c r="U27" s="239"/>
      <c r="V27" s="239"/>
      <c r="W27" s="239"/>
      <c r="X27" s="239"/>
      <c r="Y27" s="239"/>
      <c r="Z27" s="239"/>
      <c r="AA27" s="239"/>
      <c r="AB27" s="239"/>
      <c r="AC27" s="239"/>
      <c r="AD27" s="239"/>
      <c r="AE27" s="239"/>
      <c r="AF27" s="239"/>
      <c r="AG27" s="239"/>
      <c r="AH27" s="239"/>
      <c r="AI27" s="239"/>
      <c r="AJ27" s="239"/>
      <c r="AK27" s="239"/>
    </row>
    <row r="28" spans="1:37" s="240" customFormat="1" ht="15" customHeight="1">
      <c r="A28" s="633">
        <v>2</v>
      </c>
      <c r="B28" s="655" t="str">
        <f t="shared" si="0"/>
        <v>PIU Vila Leopoldina</v>
      </c>
      <c r="C28" s="638">
        <v>3</v>
      </c>
      <c r="D28" s="368" t="s">
        <v>761</v>
      </c>
      <c r="E28" s="626" t="s">
        <v>1192</v>
      </c>
      <c r="F28" s="668" t="s">
        <v>1350</v>
      </c>
      <c r="G28" s="643"/>
      <c r="H28" s="656" t="e">
        <f t="shared" si="1"/>
        <v>#N/A</v>
      </c>
      <c r="I28" s="682" t="s">
        <v>1119</v>
      </c>
      <c r="J28" s="687">
        <f t="shared" si="2"/>
        <v>43271</v>
      </c>
      <c r="K28"/>
      <c r="L28" s="239"/>
      <c r="M28" s="239"/>
      <c r="N28" s="239"/>
      <c r="O28" s="239"/>
      <c r="P28" s="239"/>
      <c r="Q28" s="608"/>
      <c r="R28" s="239"/>
      <c r="S28" s="239"/>
      <c r="T28" s="239"/>
      <c r="U28" s="239"/>
      <c r="V28" s="239"/>
      <c r="W28" s="239"/>
      <c r="X28" s="239"/>
      <c r="Y28" s="239"/>
      <c r="Z28" s="239"/>
      <c r="AA28" s="239"/>
      <c r="AB28" s="239"/>
      <c r="AC28" s="239"/>
      <c r="AD28" s="239"/>
      <c r="AE28" s="239"/>
      <c r="AF28" s="239"/>
      <c r="AG28" s="239"/>
      <c r="AH28" s="239"/>
      <c r="AI28" s="239"/>
      <c r="AJ28" s="239"/>
      <c r="AK28" s="239"/>
    </row>
    <row r="29" spans="1:37" s="240" customFormat="1" ht="15" customHeight="1">
      <c r="A29" s="633">
        <v>2</v>
      </c>
      <c r="B29" s="655" t="str">
        <f t="shared" si="0"/>
        <v>PIU Vila Leopoldina</v>
      </c>
      <c r="C29" s="638">
        <v>3</v>
      </c>
      <c r="D29" s="368" t="s">
        <v>761</v>
      </c>
      <c r="E29" s="626" t="s">
        <v>1127</v>
      </c>
      <c r="F29" s="668" t="s">
        <v>1348</v>
      </c>
      <c r="G29" s="643"/>
      <c r="H29" s="656" t="e">
        <f t="shared" si="1"/>
        <v>#N/A</v>
      </c>
      <c r="I29" s="682" t="s">
        <v>1119</v>
      </c>
      <c r="J29" s="687">
        <f t="shared" si="2"/>
        <v>43271</v>
      </c>
      <c r="K29"/>
      <c r="L29" s="239"/>
      <c r="M29" s="239"/>
      <c r="N29" s="239"/>
      <c r="O29" s="239"/>
      <c r="P29" s="239"/>
      <c r="Q29" s="608"/>
      <c r="R29" s="239"/>
      <c r="S29" s="239"/>
      <c r="T29" s="239"/>
      <c r="U29" s="239"/>
      <c r="V29" s="239"/>
      <c r="W29" s="239"/>
      <c r="X29" s="239"/>
      <c r="Y29" s="239"/>
      <c r="Z29" s="239"/>
      <c r="AA29" s="239"/>
      <c r="AB29" s="239"/>
      <c r="AC29" s="239"/>
      <c r="AD29" s="239"/>
      <c r="AE29" s="239"/>
      <c r="AF29" s="239"/>
      <c r="AG29" s="239"/>
      <c r="AH29" s="239"/>
      <c r="AI29" s="239"/>
      <c r="AJ29" s="239"/>
      <c r="AK29" s="239"/>
    </row>
    <row r="30" spans="1:37" s="240" customFormat="1" ht="15" customHeight="1">
      <c r="A30" s="633">
        <v>2</v>
      </c>
      <c r="B30" s="655" t="str">
        <f t="shared" si="0"/>
        <v>PIU Vila Leopoldina</v>
      </c>
      <c r="C30" s="638">
        <v>3</v>
      </c>
      <c r="D30" s="368" t="s">
        <v>761</v>
      </c>
      <c r="E30" s="626" t="s">
        <v>1128</v>
      </c>
      <c r="F30" s="668" t="s">
        <v>1344</v>
      </c>
      <c r="G30" s="643"/>
      <c r="H30" s="656" t="e">
        <f t="shared" si="1"/>
        <v>#N/A</v>
      </c>
      <c r="I30" s="682" t="s">
        <v>1119</v>
      </c>
      <c r="J30" s="687">
        <f t="shared" si="2"/>
        <v>43271</v>
      </c>
      <c r="K30"/>
      <c r="L30" s="239"/>
      <c r="M30" s="239"/>
      <c r="N30" s="239"/>
      <c r="O30" s="239"/>
      <c r="P30" s="239"/>
      <c r="Q30" s="608"/>
      <c r="R30" s="239"/>
      <c r="S30" s="239"/>
      <c r="T30" s="239"/>
      <c r="U30" s="239"/>
      <c r="V30" s="239"/>
      <c r="W30" s="239"/>
      <c r="X30" s="239"/>
      <c r="Y30" s="239"/>
      <c r="Z30" s="239"/>
      <c r="AA30" s="239"/>
      <c r="AB30" s="239"/>
      <c r="AC30" s="239"/>
      <c r="AD30" s="239"/>
      <c r="AE30" s="239"/>
      <c r="AF30" s="239"/>
      <c r="AG30" s="239"/>
      <c r="AH30" s="239"/>
      <c r="AI30" s="239"/>
      <c r="AJ30" s="239"/>
      <c r="AK30" s="239"/>
    </row>
    <row r="31" spans="1:37" s="240" customFormat="1" ht="15" customHeight="1">
      <c r="A31" s="633">
        <v>2</v>
      </c>
      <c r="B31" s="655" t="str">
        <f t="shared" si="0"/>
        <v>PIU Vila Leopoldina</v>
      </c>
      <c r="C31" s="638">
        <v>4</v>
      </c>
      <c r="D31" s="368" t="s">
        <v>761</v>
      </c>
      <c r="E31" s="626" t="s">
        <v>1053</v>
      </c>
      <c r="F31" s="551" t="s">
        <v>1351</v>
      </c>
      <c r="G31" s="643"/>
      <c r="H31" s="656" t="e">
        <f t="shared" si="1"/>
        <v>#N/A</v>
      </c>
      <c r="I31" s="682" t="s">
        <v>1054</v>
      </c>
      <c r="J31" s="687">
        <f t="shared" si="2"/>
        <v>43271</v>
      </c>
      <c r="K31"/>
      <c r="L31" s="239"/>
      <c r="M31" s="239"/>
      <c r="N31" s="239"/>
      <c r="O31" s="239"/>
      <c r="P31" s="239"/>
      <c r="Q31" s="608"/>
      <c r="R31" s="239"/>
      <c r="S31" s="239"/>
      <c r="T31" s="239"/>
      <c r="U31" s="239"/>
      <c r="V31" s="239"/>
      <c r="W31" s="239"/>
      <c r="X31" s="239"/>
      <c r="Y31" s="239"/>
      <c r="Z31" s="239"/>
      <c r="AA31" s="239"/>
      <c r="AB31" s="239"/>
      <c r="AC31" s="239"/>
      <c r="AD31" s="239"/>
      <c r="AE31" s="239"/>
      <c r="AF31" s="239"/>
      <c r="AG31" s="239"/>
      <c r="AH31" s="239"/>
      <c r="AI31" s="239"/>
      <c r="AJ31" s="239"/>
      <c r="AK31" s="239"/>
    </row>
    <row r="32" spans="1:37" s="240" customFormat="1" ht="15" customHeight="1">
      <c r="A32" s="633">
        <v>2</v>
      </c>
      <c r="B32" s="655" t="str">
        <f t="shared" si="0"/>
        <v>PIU Vila Leopoldina</v>
      </c>
      <c r="C32" s="638">
        <v>4</v>
      </c>
      <c r="D32" s="368" t="s">
        <v>761</v>
      </c>
      <c r="E32" s="626" t="s">
        <v>1056</v>
      </c>
      <c r="F32" s="668" t="s">
        <v>1352</v>
      </c>
      <c r="G32" s="643"/>
      <c r="H32" s="656" t="e">
        <f t="shared" si="1"/>
        <v>#N/A</v>
      </c>
      <c r="I32" s="682" t="s">
        <v>1058</v>
      </c>
      <c r="J32" s="687">
        <f t="shared" si="2"/>
        <v>43271</v>
      </c>
      <c r="K32"/>
      <c r="L32" s="239"/>
      <c r="M32" s="239"/>
      <c r="N32" s="239"/>
      <c r="O32" s="239"/>
      <c r="P32" s="239"/>
      <c r="Q32" s="608"/>
      <c r="R32" s="239"/>
      <c r="S32" s="239"/>
      <c r="T32" s="239"/>
      <c r="U32" s="239"/>
      <c r="V32" s="239"/>
      <c r="W32" s="239"/>
      <c r="X32" s="239"/>
      <c r="Y32" s="239"/>
      <c r="Z32" s="239"/>
      <c r="AA32" s="239"/>
      <c r="AB32" s="239"/>
      <c r="AC32" s="239"/>
      <c r="AD32" s="239"/>
      <c r="AE32" s="239"/>
      <c r="AF32" s="239"/>
      <c r="AG32" s="239"/>
      <c r="AH32" s="239"/>
      <c r="AI32" s="239"/>
      <c r="AJ32" s="239"/>
      <c r="AK32" s="239"/>
    </row>
    <row r="33" spans="1:37" s="240" customFormat="1" ht="15" customHeight="1">
      <c r="A33" s="633">
        <v>2</v>
      </c>
      <c r="B33" s="655" t="str">
        <f t="shared" si="0"/>
        <v>PIU Vila Leopoldina</v>
      </c>
      <c r="C33" s="638">
        <v>4</v>
      </c>
      <c r="D33" s="368" t="s">
        <v>761</v>
      </c>
      <c r="E33" s="626" t="s">
        <v>1057</v>
      </c>
      <c r="F33" s="668" t="s">
        <v>1353</v>
      </c>
      <c r="G33" s="643"/>
      <c r="H33" s="656" t="e">
        <f t="shared" si="1"/>
        <v>#N/A</v>
      </c>
      <c r="I33" s="682" t="s">
        <v>1058</v>
      </c>
      <c r="J33" s="687">
        <f t="shared" si="2"/>
        <v>43271</v>
      </c>
      <c r="K33"/>
      <c r="L33" s="239"/>
      <c r="M33" s="239"/>
      <c r="N33" s="239"/>
      <c r="O33" s="239"/>
      <c r="P33" s="239"/>
      <c r="Q33" s="608"/>
      <c r="R33" s="239"/>
      <c r="S33" s="239"/>
      <c r="T33" s="239"/>
      <c r="U33" s="239"/>
      <c r="V33" s="239"/>
      <c r="W33" s="239"/>
      <c r="X33" s="239"/>
      <c r="Y33" s="239"/>
      <c r="Z33" s="239"/>
      <c r="AA33" s="239"/>
      <c r="AB33" s="239"/>
      <c r="AC33" s="239"/>
      <c r="AD33" s="239"/>
      <c r="AE33" s="239"/>
      <c r="AF33" s="239"/>
      <c r="AG33" s="239"/>
      <c r="AH33" s="239"/>
      <c r="AI33" s="239"/>
      <c r="AJ33" s="239"/>
      <c r="AK33" s="239"/>
    </row>
    <row r="34" spans="1:37" s="240" customFormat="1" ht="15" customHeight="1">
      <c r="A34" s="633">
        <v>2</v>
      </c>
      <c r="B34" s="655" t="str">
        <f t="shared" si="0"/>
        <v>PIU Vila Leopoldina</v>
      </c>
      <c r="C34" s="638">
        <v>5</v>
      </c>
      <c r="D34" s="368"/>
      <c r="E34" s="626" t="s">
        <v>222</v>
      </c>
      <c r="F34" s="668" t="s">
        <v>345</v>
      </c>
      <c r="G34" s="643">
        <v>2</v>
      </c>
      <c r="H34" s="656" t="str">
        <f t="shared" si="1"/>
        <v>Consulta Caderno</v>
      </c>
      <c r="I34" s="682" t="s">
        <v>1157</v>
      </c>
      <c r="J34" s="687">
        <f t="shared" si="2"/>
        <v>43271</v>
      </c>
      <c r="K34"/>
      <c r="L34" s="239"/>
      <c r="M34" s="239"/>
      <c r="N34" s="239"/>
      <c r="O34" s="239"/>
      <c r="P34" s="239"/>
      <c r="Q34" s="608"/>
      <c r="R34" s="239"/>
      <c r="S34" s="239"/>
      <c r="T34" s="239"/>
      <c r="U34" s="239"/>
      <c r="V34" s="239"/>
      <c r="W34" s="239"/>
      <c r="X34" s="239"/>
      <c r="Y34" s="239"/>
      <c r="Z34" s="239"/>
      <c r="AA34" s="239"/>
      <c r="AB34" s="239"/>
      <c r="AC34" s="239"/>
      <c r="AD34" s="239"/>
      <c r="AE34" s="239"/>
      <c r="AF34" s="239"/>
      <c r="AG34" s="239"/>
      <c r="AH34" s="239"/>
      <c r="AI34" s="239"/>
      <c r="AJ34" s="239"/>
      <c r="AK34" s="239"/>
    </row>
    <row r="35" spans="1:37" s="240" customFormat="1" ht="15" customHeight="1">
      <c r="A35" s="633">
        <v>2</v>
      </c>
      <c r="B35" s="655" t="str">
        <f t="shared" si="0"/>
        <v>PIU Vila Leopoldina</v>
      </c>
      <c r="C35" s="638">
        <v>5</v>
      </c>
      <c r="D35" s="368"/>
      <c r="E35" s="626" t="s">
        <v>346</v>
      </c>
      <c r="F35" s="665" t="s">
        <v>347</v>
      </c>
      <c r="G35" s="643">
        <v>2</v>
      </c>
      <c r="H35" s="656" t="str">
        <f t="shared" si="1"/>
        <v>Consulta Caderno</v>
      </c>
      <c r="I35" s="682" t="s">
        <v>1157</v>
      </c>
      <c r="J35" s="687">
        <f t="shared" si="2"/>
        <v>43271</v>
      </c>
      <c r="K35"/>
      <c r="L35" s="239"/>
      <c r="M35" s="239"/>
      <c r="N35" s="239"/>
      <c r="O35" s="239"/>
      <c r="P35" s="239"/>
      <c r="Q35" s="608"/>
      <c r="R35" s="239"/>
      <c r="S35" s="239"/>
      <c r="T35" s="239"/>
      <c r="U35" s="239"/>
      <c r="V35" s="239"/>
      <c r="W35" s="239"/>
      <c r="X35" s="239"/>
      <c r="Y35" s="239"/>
      <c r="Z35" s="239"/>
      <c r="AA35" s="239"/>
      <c r="AB35" s="239"/>
      <c r="AC35" s="239"/>
      <c r="AD35" s="239"/>
      <c r="AE35" s="239"/>
      <c r="AF35" s="239"/>
      <c r="AG35" s="239"/>
      <c r="AH35" s="239"/>
      <c r="AI35" s="239"/>
      <c r="AJ35" s="239"/>
      <c r="AK35" s="239"/>
    </row>
    <row r="36" spans="1:37" s="240" customFormat="1" ht="15" customHeight="1">
      <c r="A36" s="633">
        <v>2</v>
      </c>
      <c r="B36" s="655" t="str">
        <f t="shared" si="0"/>
        <v>PIU Vila Leopoldina</v>
      </c>
      <c r="C36" s="638">
        <v>5</v>
      </c>
      <c r="D36" s="368"/>
      <c r="E36" s="641" t="s">
        <v>216</v>
      </c>
      <c r="F36" s="665" t="s">
        <v>348</v>
      </c>
      <c r="G36" s="643">
        <v>2</v>
      </c>
      <c r="H36" s="656" t="str">
        <f t="shared" si="1"/>
        <v>Consulta Caderno</v>
      </c>
      <c r="I36" s="682" t="s">
        <v>1157</v>
      </c>
      <c r="J36" s="687">
        <f t="shared" si="2"/>
        <v>43271</v>
      </c>
      <c r="K36"/>
      <c r="L36" s="239"/>
      <c r="M36" s="239"/>
      <c r="N36" s="239"/>
      <c r="O36" s="239"/>
      <c r="P36" s="239"/>
      <c r="Q36" s="608"/>
      <c r="R36" s="239"/>
      <c r="S36" s="239"/>
      <c r="T36" s="239"/>
      <c r="U36" s="239"/>
      <c r="V36" s="239"/>
      <c r="W36" s="239"/>
      <c r="X36" s="239"/>
      <c r="Y36" s="239"/>
      <c r="Z36" s="239"/>
      <c r="AA36" s="239"/>
      <c r="AB36" s="239"/>
      <c r="AC36" s="239"/>
      <c r="AD36" s="239"/>
      <c r="AE36" s="239"/>
      <c r="AF36" s="239"/>
      <c r="AG36" s="239"/>
      <c r="AH36" s="239"/>
      <c r="AI36" s="239"/>
      <c r="AJ36" s="239"/>
      <c r="AK36" s="239"/>
    </row>
    <row r="37" spans="1:37" s="240" customFormat="1" ht="15" customHeight="1">
      <c r="A37" s="633">
        <v>2</v>
      </c>
      <c r="B37" s="655" t="str">
        <f t="shared" si="0"/>
        <v>PIU Vila Leopoldina</v>
      </c>
      <c r="C37" s="638">
        <v>5</v>
      </c>
      <c r="D37" s="368"/>
      <c r="E37" s="642" t="s">
        <v>349</v>
      </c>
      <c r="F37" s="665" t="s">
        <v>350</v>
      </c>
      <c r="G37" s="643">
        <v>2</v>
      </c>
      <c r="H37" s="656" t="str">
        <f t="shared" si="1"/>
        <v>Consulta Caderno</v>
      </c>
      <c r="I37" s="682" t="s">
        <v>1157</v>
      </c>
      <c r="J37" s="687">
        <f t="shared" si="2"/>
        <v>43271</v>
      </c>
      <c r="K37"/>
      <c r="L37" s="239"/>
      <c r="M37" s="239"/>
      <c r="N37" s="239"/>
      <c r="O37" s="239"/>
      <c r="P37" s="239"/>
      <c r="Q37" s="608"/>
      <c r="R37" s="239"/>
      <c r="S37" s="239"/>
      <c r="T37" s="239"/>
      <c r="U37" s="239"/>
      <c r="V37" s="239"/>
      <c r="W37" s="239"/>
      <c r="X37" s="239"/>
      <c r="Y37" s="239"/>
      <c r="Z37" s="239"/>
      <c r="AA37" s="239"/>
      <c r="AB37" s="239"/>
      <c r="AC37" s="239"/>
      <c r="AD37" s="239"/>
      <c r="AE37" s="239"/>
      <c r="AF37" s="239"/>
      <c r="AG37" s="239"/>
      <c r="AH37" s="239"/>
      <c r="AI37" s="239"/>
      <c r="AJ37" s="239"/>
      <c r="AK37" s="239"/>
    </row>
    <row r="38" spans="1:37" s="240" customFormat="1" ht="15" customHeight="1">
      <c r="A38" s="633">
        <v>2</v>
      </c>
      <c r="B38" s="655" t="str">
        <f t="shared" si="0"/>
        <v>PIU Vila Leopoldina</v>
      </c>
      <c r="C38" s="638">
        <v>5</v>
      </c>
      <c r="D38" s="368"/>
      <c r="E38" s="641" t="s">
        <v>351</v>
      </c>
      <c r="F38" s="665" t="s">
        <v>352</v>
      </c>
      <c r="G38" s="643">
        <v>2</v>
      </c>
      <c r="H38" s="656" t="str">
        <f t="shared" si="1"/>
        <v>Consulta Caderno</v>
      </c>
      <c r="I38" s="682" t="s">
        <v>1157</v>
      </c>
      <c r="J38" s="687">
        <f t="shared" si="2"/>
        <v>43271</v>
      </c>
      <c r="K38"/>
      <c r="L38" s="239"/>
      <c r="M38" s="239"/>
      <c r="N38" s="239"/>
      <c r="O38" s="239"/>
      <c r="P38" s="239"/>
      <c r="Q38" s="608"/>
      <c r="R38" s="239"/>
      <c r="S38" s="239"/>
      <c r="T38" s="239"/>
      <c r="U38" s="239"/>
      <c r="V38" s="239"/>
      <c r="W38" s="239"/>
      <c r="X38" s="239"/>
      <c r="Y38" s="239"/>
      <c r="Z38" s="239"/>
      <c r="AA38" s="239"/>
      <c r="AB38" s="239"/>
      <c r="AC38" s="239"/>
      <c r="AD38" s="239"/>
      <c r="AE38" s="239"/>
      <c r="AF38" s="239"/>
      <c r="AG38" s="239"/>
      <c r="AH38" s="239"/>
      <c r="AI38" s="239"/>
      <c r="AJ38" s="239"/>
      <c r="AK38" s="239"/>
    </row>
    <row r="39" spans="1:37" s="240" customFormat="1" ht="15" customHeight="1">
      <c r="A39" s="633">
        <v>2</v>
      </c>
      <c r="B39" s="655" t="str">
        <f t="shared" si="0"/>
        <v>PIU Vila Leopoldina</v>
      </c>
      <c r="C39" s="638">
        <v>5</v>
      </c>
      <c r="D39" s="368"/>
      <c r="E39" s="641" t="s">
        <v>353</v>
      </c>
      <c r="F39" s="665" t="s">
        <v>354</v>
      </c>
      <c r="G39" s="643">
        <v>2</v>
      </c>
      <c r="H39" s="656" t="str">
        <f t="shared" si="1"/>
        <v>Consulta Caderno</v>
      </c>
      <c r="I39" s="682" t="s">
        <v>1157</v>
      </c>
      <c r="J39" s="687">
        <f t="shared" si="2"/>
        <v>43271</v>
      </c>
      <c r="K39"/>
      <c r="L39" s="239"/>
      <c r="M39" s="239"/>
      <c r="N39" s="239"/>
      <c r="O39" s="239"/>
      <c r="P39" s="239"/>
      <c r="Q39" s="608"/>
      <c r="R39" s="239"/>
      <c r="S39" s="239"/>
      <c r="T39" s="239"/>
      <c r="U39" s="239"/>
      <c r="V39" s="239"/>
      <c r="W39" s="239"/>
      <c r="X39" s="239"/>
      <c r="Y39" s="239"/>
      <c r="Z39" s="239"/>
      <c r="AA39" s="239"/>
      <c r="AB39" s="239"/>
      <c r="AC39" s="239"/>
      <c r="AD39" s="239"/>
      <c r="AE39" s="239"/>
      <c r="AF39" s="239"/>
      <c r="AG39" s="239"/>
      <c r="AH39" s="239"/>
      <c r="AI39" s="239"/>
      <c r="AJ39" s="239"/>
      <c r="AK39" s="239"/>
    </row>
    <row r="40" spans="1:37" s="240" customFormat="1" ht="15" customHeight="1">
      <c r="A40" s="633">
        <v>2</v>
      </c>
      <c r="B40" s="655" t="str">
        <f t="shared" si="0"/>
        <v>PIU Vila Leopoldina</v>
      </c>
      <c r="C40" s="638">
        <v>5</v>
      </c>
      <c r="D40" s="368"/>
      <c r="E40" s="641" t="s">
        <v>355</v>
      </c>
      <c r="F40" s="665" t="s">
        <v>356</v>
      </c>
      <c r="G40" s="643">
        <v>2</v>
      </c>
      <c r="H40" s="656" t="str">
        <f t="shared" si="1"/>
        <v>Consulta Caderno</v>
      </c>
      <c r="I40" s="682" t="s">
        <v>1157</v>
      </c>
      <c r="J40" s="687">
        <f t="shared" si="2"/>
        <v>43271</v>
      </c>
      <c r="K40"/>
      <c r="L40" s="239"/>
      <c r="M40" s="239"/>
      <c r="N40" s="239"/>
      <c r="O40" s="239"/>
      <c r="P40" s="239"/>
      <c r="Q40" s="608"/>
      <c r="R40" s="239"/>
      <c r="S40" s="239"/>
      <c r="T40" s="239"/>
      <c r="U40" s="239"/>
      <c r="V40" s="239"/>
      <c r="W40" s="239"/>
      <c r="X40" s="239"/>
      <c r="Y40" s="239"/>
      <c r="Z40" s="239"/>
      <c r="AA40" s="239"/>
      <c r="AB40" s="239"/>
      <c r="AC40" s="239"/>
      <c r="AD40" s="239"/>
      <c r="AE40" s="239"/>
      <c r="AF40" s="239"/>
      <c r="AG40" s="239"/>
      <c r="AH40" s="239"/>
      <c r="AI40" s="239"/>
      <c r="AJ40" s="239"/>
      <c r="AK40" s="239"/>
    </row>
    <row r="41" spans="1:37" s="240" customFormat="1" ht="15" customHeight="1">
      <c r="A41" s="633">
        <v>2</v>
      </c>
      <c r="B41" s="655" t="str">
        <f t="shared" si="0"/>
        <v>PIU Vila Leopoldina</v>
      </c>
      <c r="C41" s="638">
        <v>5</v>
      </c>
      <c r="D41" s="368"/>
      <c r="E41" s="641" t="s">
        <v>1019</v>
      </c>
      <c r="F41" s="665" t="s">
        <v>357</v>
      </c>
      <c r="G41" s="643">
        <v>2</v>
      </c>
      <c r="H41" s="656" t="str">
        <f t="shared" si="1"/>
        <v>Consulta Caderno</v>
      </c>
      <c r="I41" s="682" t="s">
        <v>1157</v>
      </c>
      <c r="J41" s="687">
        <f t="shared" si="2"/>
        <v>43271</v>
      </c>
      <c r="K41"/>
      <c r="L41" s="239"/>
      <c r="M41" s="239"/>
      <c r="N41" s="239"/>
      <c r="O41" s="239"/>
      <c r="P41" s="239"/>
      <c r="Q41" s="608"/>
      <c r="R41" s="239"/>
      <c r="S41" s="239"/>
      <c r="T41" s="239"/>
      <c r="U41" s="239"/>
      <c r="V41" s="239"/>
      <c r="W41" s="239"/>
      <c r="X41" s="239"/>
      <c r="Y41" s="239"/>
      <c r="Z41" s="239"/>
      <c r="AA41" s="239"/>
      <c r="AB41" s="239"/>
      <c r="AC41" s="239"/>
      <c r="AD41" s="239"/>
      <c r="AE41" s="239"/>
      <c r="AF41" s="239"/>
      <c r="AG41" s="239"/>
      <c r="AH41" s="239"/>
      <c r="AI41" s="239"/>
      <c r="AJ41" s="239"/>
      <c r="AK41" s="239"/>
    </row>
    <row r="42" spans="1:37" s="240" customFormat="1" ht="15" customHeight="1">
      <c r="A42" s="633">
        <v>2</v>
      </c>
      <c r="B42" s="655" t="str">
        <f t="shared" si="0"/>
        <v>PIU Vila Leopoldina</v>
      </c>
      <c r="C42" s="638">
        <v>100</v>
      </c>
      <c r="D42" s="368"/>
      <c r="E42" s="626" t="s">
        <v>1331</v>
      </c>
      <c r="F42" s="665" t="s">
        <v>1332</v>
      </c>
      <c r="G42" s="643">
        <v>100</v>
      </c>
      <c r="H42" s="656" t="e">
        <f t="shared" si="1"/>
        <v>#N/A</v>
      </c>
      <c r="I42" s="682" t="s">
        <v>1157</v>
      </c>
      <c r="J42" s="687"/>
      <c r="K42"/>
      <c r="L42" s="239"/>
      <c r="M42" s="239"/>
      <c r="N42" s="239"/>
      <c r="O42" s="239"/>
      <c r="P42" s="239"/>
      <c r="Q42" s="608"/>
      <c r="R42" s="239"/>
      <c r="S42" s="239"/>
      <c r="T42" s="239"/>
      <c r="U42" s="239"/>
      <c r="V42" s="239"/>
      <c r="W42" s="239"/>
      <c r="X42" s="239"/>
      <c r="Y42" s="239"/>
      <c r="Z42" s="239"/>
      <c r="AA42" s="239"/>
      <c r="AB42" s="239"/>
      <c r="AC42" s="239"/>
      <c r="AD42" s="239"/>
      <c r="AE42" s="239"/>
      <c r="AF42" s="239"/>
      <c r="AG42" s="239"/>
      <c r="AH42" s="239"/>
      <c r="AI42" s="239"/>
      <c r="AJ42" s="239"/>
      <c r="AK42" s="239"/>
    </row>
    <row r="43" spans="1:37" s="240" customFormat="1" ht="15" customHeight="1">
      <c r="A43" s="640">
        <v>33</v>
      </c>
      <c r="B43" s="656" t="e">
        <f t="shared" si="0"/>
        <v>#N/A</v>
      </c>
      <c r="C43" s="643">
        <v>1</v>
      </c>
      <c r="D43" s="661"/>
      <c r="E43" s="644" t="s">
        <v>358</v>
      </c>
      <c r="F43" s="668" t="s">
        <v>359</v>
      </c>
      <c r="G43" s="643">
        <v>5</v>
      </c>
      <c r="H43" s="656" t="str">
        <f t="shared" si="1"/>
        <v>Reuniões Bilateriais</v>
      </c>
      <c r="I43" s="682" t="s">
        <v>1157</v>
      </c>
      <c r="J43" s="687">
        <f t="shared" si="2"/>
        <v>43271</v>
      </c>
      <c r="K43"/>
      <c r="L43" s="239"/>
      <c r="M43" s="239"/>
      <c r="N43" s="239"/>
      <c r="O43" s="239"/>
      <c r="P43" s="239"/>
      <c r="Q43" s="608"/>
      <c r="R43" s="239"/>
      <c r="S43" s="239"/>
      <c r="T43" s="239"/>
      <c r="U43" s="239"/>
      <c r="V43" s="239"/>
      <c r="W43" s="239"/>
      <c r="X43" s="239"/>
      <c r="Y43" s="239"/>
      <c r="Z43" s="239"/>
      <c r="AA43" s="239"/>
      <c r="AB43" s="239"/>
      <c r="AC43" s="239"/>
      <c r="AD43" s="239"/>
      <c r="AE43" s="239"/>
      <c r="AF43" s="239"/>
      <c r="AG43" s="239"/>
      <c r="AH43" s="239"/>
      <c r="AI43" s="239"/>
      <c r="AJ43" s="239"/>
      <c r="AK43" s="239"/>
    </row>
    <row r="44" spans="1:37" s="240" customFormat="1" ht="15" customHeight="1">
      <c r="A44" s="640">
        <v>33</v>
      </c>
      <c r="B44" s="656" t="e">
        <f t="shared" si="0"/>
        <v>#N/A</v>
      </c>
      <c r="C44" s="643">
        <v>1</v>
      </c>
      <c r="D44" s="661"/>
      <c r="E44" s="644" t="s">
        <v>360</v>
      </c>
      <c r="F44" s="668" t="s">
        <v>361</v>
      </c>
      <c r="G44" s="643">
        <v>5</v>
      </c>
      <c r="H44" s="656" t="str">
        <f t="shared" si="1"/>
        <v>Reuniões Bilateriais</v>
      </c>
      <c r="I44" s="682" t="s">
        <v>1157</v>
      </c>
      <c r="J44" s="687">
        <f t="shared" si="2"/>
        <v>43271</v>
      </c>
      <c r="K44"/>
      <c r="L44" s="239"/>
      <c r="M44" s="239"/>
      <c r="N44" s="239"/>
      <c r="O44" s="239"/>
      <c r="P44" s="239"/>
      <c r="Q44" s="608"/>
      <c r="R44" s="239"/>
      <c r="S44" s="239"/>
      <c r="T44" s="239"/>
      <c r="U44" s="239"/>
      <c r="V44" s="239"/>
      <c r="W44" s="239"/>
      <c r="X44" s="239"/>
      <c r="Y44" s="239"/>
      <c r="Z44" s="239"/>
      <c r="AA44" s="239"/>
      <c r="AB44" s="239"/>
      <c r="AC44" s="239"/>
      <c r="AD44" s="239"/>
      <c r="AE44" s="239"/>
      <c r="AF44" s="239"/>
      <c r="AG44" s="239"/>
      <c r="AH44" s="239"/>
      <c r="AI44" s="239"/>
      <c r="AJ44" s="239"/>
      <c r="AK44" s="239"/>
    </row>
    <row r="45" spans="1:37" s="240" customFormat="1" ht="15" customHeight="1">
      <c r="A45" s="640">
        <v>33</v>
      </c>
      <c r="B45" s="656" t="e">
        <f t="shared" si="0"/>
        <v>#N/A</v>
      </c>
      <c r="C45" s="643">
        <v>1</v>
      </c>
      <c r="D45" s="661"/>
      <c r="E45" s="644" t="s">
        <v>362</v>
      </c>
      <c r="F45" s="668" t="s">
        <v>363</v>
      </c>
      <c r="G45" s="643">
        <v>5</v>
      </c>
      <c r="H45" s="656" t="str">
        <f t="shared" si="1"/>
        <v>Reuniões Bilateriais</v>
      </c>
      <c r="I45" s="682" t="s">
        <v>1157</v>
      </c>
      <c r="J45" s="687">
        <f t="shared" si="2"/>
        <v>43271</v>
      </c>
      <c r="K45"/>
      <c r="L45" s="239"/>
      <c r="M45" s="239"/>
      <c r="N45" s="239"/>
      <c r="O45" s="239"/>
      <c r="P45" s="239"/>
      <c r="Q45" s="608"/>
      <c r="R45" s="239"/>
      <c r="S45" s="239"/>
      <c r="T45" s="239"/>
      <c r="U45" s="239"/>
      <c r="V45" s="239"/>
      <c r="W45" s="239"/>
      <c r="X45" s="239"/>
      <c r="Y45" s="239"/>
      <c r="Z45" s="239"/>
      <c r="AA45" s="239"/>
      <c r="AB45" s="239"/>
      <c r="AC45" s="239"/>
      <c r="AD45" s="239"/>
      <c r="AE45" s="239"/>
      <c r="AF45" s="239"/>
      <c r="AG45" s="239"/>
      <c r="AH45" s="239"/>
      <c r="AI45" s="239"/>
      <c r="AJ45" s="239"/>
      <c r="AK45" s="239"/>
    </row>
    <row r="46" spans="1:37" s="240" customFormat="1" ht="15" customHeight="1">
      <c r="A46" s="640">
        <v>33</v>
      </c>
      <c r="B46" s="656" t="e">
        <f t="shared" si="0"/>
        <v>#N/A</v>
      </c>
      <c r="C46" s="643">
        <v>1</v>
      </c>
      <c r="D46" s="661"/>
      <c r="E46" s="644" t="s">
        <v>364</v>
      </c>
      <c r="F46" s="668" t="s">
        <v>365</v>
      </c>
      <c r="G46" s="643">
        <v>5</v>
      </c>
      <c r="H46" s="656" t="str">
        <f t="shared" si="1"/>
        <v>Reuniões Bilateriais</v>
      </c>
      <c r="I46" s="682" t="s">
        <v>1157</v>
      </c>
      <c r="J46" s="687">
        <f t="shared" si="2"/>
        <v>43271</v>
      </c>
      <c r="K46"/>
      <c r="L46" s="239"/>
      <c r="M46" s="239"/>
      <c r="N46" s="239"/>
      <c r="O46" s="239"/>
      <c r="P46" s="239"/>
      <c r="Q46" s="608"/>
      <c r="R46" s="239"/>
      <c r="S46" s="239"/>
      <c r="T46" s="239"/>
      <c r="U46" s="239"/>
      <c r="V46" s="239"/>
      <c r="W46" s="239"/>
      <c r="X46" s="239"/>
      <c r="Y46" s="239"/>
      <c r="Z46" s="239"/>
      <c r="AA46" s="239"/>
      <c r="AB46" s="239"/>
      <c r="AC46" s="239"/>
      <c r="AD46" s="239"/>
      <c r="AE46" s="239"/>
      <c r="AF46" s="239"/>
      <c r="AG46" s="239"/>
      <c r="AH46" s="239"/>
      <c r="AI46" s="239"/>
      <c r="AJ46" s="239"/>
      <c r="AK46" s="239"/>
    </row>
    <row r="47" spans="1:37" s="240" customFormat="1" ht="15" customHeight="1">
      <c r="A47" s="640">
        <v>33</v>
      </c>
      <c r="B47" s="656" t="e">
        <f t="shared" si="0"/>
        <v>#N/A</v>
      </c>
      <c r="C47" s="643">
        <v>1</v>
      </c>
      <c r="D47" s="661"/>
      <c r="E47" s="644" t="s">
        <v>366</v>
      </c>
      <c r="F47" s="668" t="s">
        <v>367</v>
      </c>
      <c r="G47" s="643">
        <v>5</v>
      </c>
      <c r="H47" s="656" t="str">
        <f t="shared" si="1"/>
        <v>Reuniões Bilateriais</v>
      </c>
      <c r="I47" s="682" t="s">
        <v>1157</v>
      </c>
      <c r="J47" s="687">
        <f t="shared" si="2"/>
        <v>43271</v>
      </c>
      <c r="K47"/>
      <c r="L47" s="239"/>
      <c r="M47" s="239"/>
      <c r="N47" s="239"/>
      <c r="O47" s="239"/>
      <c r="P47" s="239"/>
      <c r="Q47" s="608"/>
      <c r="R47" s="239"/>
      <c r="S47" s="239"/>
      <c r="T47" s="239"/>
      <c r="U47" s="239"/>
      <c r="V47" s="239"/>
      <c r="W47" s="239"/>
      <c r="X47" s="239"/>
      <c r="Y47" s="239"/>
      <c r="Z47" s="239"/>
      <c r="AA47" s="239"/>
      <c r="AB47" s="239"/>
      <c r="AC47" s="239"/>
      <c r="AD47" s="239"/>
      <c r="AE47" s="239"/>
      <c r="AF47" s="239"/>
      <c r="AG47" s="239"/>
      <c r="AH47" s="239"/>
      <c r="AI47" s="239"/>
      <c r="AJ47" s="239"/>
      <c r="AK47" s="239"/>
    </row>
    <row r="48" spans="1:37" s="240" customFormat="1" ht="15" customHeight="1">
      <c r="A48" s="640">
        <v>33</v>
      </c>
      <c r="B48" s="656" t="e">
        <f t="shared" si="0"/>
        <v>#N/A</v>
      </c>
      <c r="C48" s="643">
        <v>1</v>
      </c>
      <c r="D48" s="661"/>
      <c r="E48" s="644" t="s">
        <v>368</v>
      </c>
      <c r="F48" s="668" t="s">
        <v>369</v>
      </c>
      <c r="G48" s="643">
        <v>5</v>
      </c>
      <c r="H48" s="656" t="str">
        <f t="shared" si="1"/>
        <v>Reuniões Bilateriais</v>
      </c>
      <c r="I48" s="682" t="s">
        <v>1157</v>
      </c>
      <c r="J48" s="687">
        <f t="shared" si="2"/>
        <v>43271</v>
      </c>
      <c r="K48"/>
      <c r="L48" s="239"/>
      <c r="M48" s="239"/>
      <c r="N48" s="239"/>
      <c r="O48" s="239"/>
      <c r="P48" s="239"/>
      <c r="Q48" s="608"/>
      <c r="R48" s="239"/>
      <c r="S48" s="239"/>
      <c r="T48" s="239"/>
      <c r="U48" s="239"/>
      <c r="V48" s="239"/>
      <c r="W48" s="239"/>
      <c r="X48" s="239"/>
      <c r="Y48" s="239"/>
      <c r="Z48" s="239"/>
      <c r="AA48" s="239"/>
      <c r="AB48" s="239"/>
      <c r="AC48" s="239"/>
      <c r="AD48" s="239"/>
      <c r="AE48" s="239"/>
      <c r="AF48" s="239"/>
      <c r="AG48" s="239"/>
      <c r="AH48" s="239"/>
      <c r="AI48" s="239"/>
      <c r="AJ48" s="239"/>
      <c r="AK48" s="239"/>
    </row>
    <row r="49" spans="1:37" s="240" customFormat="1" ht="15" customHeight="1">
      <c r="A49" s="640">
        <v>33</v>
      </c>
      <c r="B49" s="656" t="e">
        <f t="shared" si="0"/>
        <v>#N/A</v>
      </c>
      <c r="C49" s="643">
        <v>1</v>
      </c>
      <c r="D49" s="661"/>
      <c r="E49" s="644" t="s">
        <v>370</v>
      </c>
      <c r="F49" s="668" t="s">
        <v>371</v>
      </c>
      <c r="G49" s="643">
        <v>5</v>
      </c>
      <c r="H49" s="656" t="str">
        <f t="shared" si="1"/>
        <v>Reuniões Bilateriais</v>
      </c>
      <c r="I49" s="682" t="s">
        <v>1157</v>
      </c>
      <c r="J49" s="687">
        <f t="shared" si="2"/>
        <v>43271</v>
      </c>
      <c r="K49"/>
      <c r="L49" s="239"/>
      <c r="M49" s="239"/>
      <c r="N49" s="239"/>
      <c r="O49" s="239"/>
      <c r="P49" s="239"/>
      <c r="Q49" s="608"/>
      <c r="R49" s="239"/>
      <c r="S49" s="239"/>
      <c r="T49" s="239"/>
      <c r="U49" s="239"/>
      <c r="V49" s="239"/>
      <c r="W49" s="239"/>
      <c r="X49" s="239"/>
      <c r="Y49" s="239"/>
      <c r="Z49" s="239"/>
      <c r="AA49" s="239"/>
      <c r="AB49" s="239"/>
      <c r="AC49" s="239"/>
      <c r="AD49" s="239"/>
      <c r="AE49" s="239"/>
      <c r="AF49" s="239"/>
      <c r="AG49" s="239"/>
      <c r="AH49" s="239"/>
      <c r="AI49" s="239"/>
      <c r="AJ49" s="239"/>
      <c r="AK49" s="239"/>
    </row>
    <row r="50" spans="1:37" s="240" customFormat="1" ht="15" customHeight="1">
      <c r="A50" s="640">
        <v>33</v>
      </c>
      <c r="B50" s="656" t="e">
        <f t="shared" si="0"/>
        <v>#N/A</v>
      </c>
      <c r="C50" s="643">
        <v>1</v>
      </c>
      <c r="D50" s="661"/>
      <c r="E50" s="644" t="s">
        <v>372</v>
      </c>
      <c r="F50" s="668" t="s">
        <v>373</v>
      </c>
      <c r="G50" s="643">
        <v>5</v>
      </c>
      <c r="H50" s="656" t="str">
        <f t="shared" si="1"/>
        <v>Reuniões Bilateriais</v>
      </c>
      <c r="I50" s="682" t="s">
        <v>1157</v>
      </c>
      <c r="J50" s="687">
        <f t="shared" si="2"/>
        <v>43271</v>
      </c>
      <c r="K50"/>
      <c r="L50" s="239"/>
      <c r="M50" s="239"/>
      <c r="N50" s="239"/>
      <c r="O50" s="239"/>
      <c r="P50" s="239"/>
      <c r="Q50" s="608"/>
      <c r="R50" s="239"/>
      <c r="S50" s="239"/>
      <c r="T50" s="239"/>
      <c r="U50" s="239"/>
      <c r="V50" s="239"/>
      <c r="W50" s="239"/>
      <c r="X50" s="239"/>
      <c r="Y50" s="239"/>
      <c r="Z50" s="239"/>
      <c r="AA50" s="239"/>
      <c r="AB50" s="239"/>
      <c r="AC50" s="239"/>
      <c r="AD50" s="239"/>
      <c r="AE50" s="239"/>
      <c r="AF50" s="239"/>
      <c r="AG50" s="239"/>
      <c r="AH50" s="239"/>
      <c r="AI50" s="239"/>
      <c r="AJ50" s="239"/>
      <c r="AK50" s="239"/>
    </row>
    <row r="51" spans="1:37" s="240" customFormat="1" ht="15" customHeight="1">
      <c r="A51" s="640">
        <v>33</v>
      </c>
      <c r="B51" s="656" t="e">
        <f t="shared" si="0"/>
        <v>#N/A</v>
      </c>
      <c r="C51" s="643">
        <v>1</v>
      </c>
      <c r="D51" s="661"/>
      <c r="E51" s="644" t="s">
        <v>374</v>
      </c>
      <c r="F51" s="668" t="s">
        <v>375</v>
      </c>
      <c r="G51" s="643">
        <v>5</v>
      </c>
      <c r="H51" s="656" t="str">
        <f t="shared" si="1"/>
        <v>Reuniões Bilateriais</v>
      </c>
      <c r="I51" s="682" t="s">
        <v>1157</v>
      </c>
      <c r="J51" s="687">
        <f t="shared" si="2"/>
        <v>43271</v>
      </c>
      <c r="K51"/>
      <c r="L51" s="239"/>
      <c r="M51" s="239"/>
      <c r="N51" s="239"/>
      <c r="O51" s="239"/>
      <c r="P51" s="239"/>
      <c r="Q51" s="608"/>
      <c r="R51" s="239"/>
      <c r="S51" s="239"/>
      <c r="T51" s="239"/>
      <c r="U51" s="239"/>
      <c r="V51" s="239"/>
      <c r="W51" s="239"/>
      <c r="X51" s="239"/>
      <c r="Y51" s="239"/>
      <c r="Z51" s="239"/>
      <c r="AA51" s="239"/>
      <c r="AB51" s="239"/>
      <c r="AC51" s="239"/>
      <c r="AD51" s="239"/>
      <c r="AE51" s="239"/>
      <c r="AF51" s="239"/>
      <c r="AG51" s="239"/>
      <c r="AH51" s="239"/>
      <c r="AI51" s="239"/>
      <c r="AJ51" s="239"/>
      <c r="AK51" s="239"/>
    </row>
    <row r="52" spans="1:37" s="240" customFormat="1" ht="15" customHeight="1">
      <c r="A52" s="640">
        <v>33</v>
      </c>
      <c r="B52" s="656" t="e">
        <f t="shared" si="0"/>
        <v>#N/A</v>
      </c>
      <c r="C52" s="643">
        <v>1</v>
      </c>
      <c r="D52" s="661"/>
      <c r="E52" s="644" t="s">
        <v>376</v>
      </c>
      <c r="F52" s="668" t="s">
        <v>377</v>
      </c>
      <c r="G52" s="643">
        <v>5</v>
      </c>
      <c r="H52" s="656" t="str">
        <f t="shared" si="1"/>
        <v>Reuniões Bilateriais</v>
      </c>
      <c r="I52" s="682" t="s">
        <v>1157</v>
      </c>
      <c r="J52" s="687">
        <f t="shared" si="2"/>
        <v>43271</v>
      </c>
      <c r="K52"/>
      <c r="L52" s="239"/>
      <c r="M52" s="239"/>
      <c r="N52" s="239"/>
      <c r="O52" s="239"/>
      <c r="P52" s="239"/>
      <c r="Q52" s="608"/>
      <c r="R52" s="239"/>
      <c r="S52" s="239"/>
      <c r="T52" s="239"/>
      <c r="U52" s="239"/>
      <c r="V52" s="239"/>
      <c r="W52" s="239"/>
      <c r="X52" s="239"/>
      <c r="Y52" s="239"/>
      <c r="Z52" s="239"/>
      <c r="AA52" s="239"/>
      <c r="AB52" s="239"/>
      <c r="AC52" s="239"/>
      <c r="AD52" s="239"/>
      <c r="AE52" s="239"/>
      <c r="AF52" s="239"/>
      <c r="AG52" s="239"/>
      <c r="AH52" s="239"/>
      <c r="AI52" s="239"/>
      <c r="AJ52" s="239"/>
      <c r="AK52" s="239"/>
    </row>
    <row r="53" spans="1:37" s="240" customFormat="1" ht="15" customHeight="1">
      <c r="A53" s="640">
        <v>33</v>
      </c>
      <c r="B53" s="656" t="e">
        <f t="shared" si="0"/>
        <v>#N/A</v>
      </c>
      <c r="C53" s="643">
        <v>1</v>
      </c>
      <c r="D53" s="661"/>
      <c r="E53" s="644" t="s">
        <v>378</v>
      </c>
      <c r="F53" s="668" t="s">
        <v>379</v>
      </c>
      <c r="G53" s="643">
        <v>5</v>
      </c>
      <c r="H53" s="656" t="str">
        <f t="shared" si="1"/>
        <v>Reuniões Bilateriais</v>
      </c>
      <c r="I53" s="682" t="s">
        <v>1157</v>
      </c>
      <c r="J53" s="687">
        <f t="shared" si="2"/>
        <v>43271</v>
      </c>
      <c r="K53"/>
      <c r="L53" s="239"/>
      <c r="M53" s="239"/>
      <c r="N53" s="239"/>
      <c r="O53" s="239"/>
      <c r="P53" s="239"/>
      <c r="Q53" s="608"/>
      <c r="R53" s="239"/>
      <c r="S53" s="239"/>
      <c r="T53" s="239"/>
      <c r="U53" s="239"/>
      <c r="V53" s="239"/>
      <c r="W53" s="239"/>
      <c r="X53" s="239"/>
      <c r="Y53" s="239"/>
      <c r="Z53" s="239"/>
      <c r="AA53" s="239"/>
      <c r="AB53" s="239"/>
      <c r="AC53" s="239"/>
      <c r="AD53" s="239"/>
      <c r="AE53" s="239"/>
      <c r="AF53" s="239"/>
      <c r="AG53" s="239"/>
      <c r="AH53" s="239"/>
      <c r="AI53" s="239"/>
      <c r="AJ53" s="239"/>
      <c r="AK53" s="239"/>
    </row>
    <row r="54" spans="1:37" s="240" customFormat="1" ht="15" customHeight="1">
      <c r="A54" s="640">
        <v>33</v>
      </c>
      <c r="B54" s="656" t="e">
        <f t="shared" si="0"/>
        <v>#N/A</v>
      </c>
      <c r="C54" s="643">
        <v>1</v>
      </c>
      <c r="D54" s="661"/>
      <c r="E54" s="644" t="s">
        <v>380</v>
      </c>
      <c r="F54" s="668" t="s">
        <v>381</v>
      </c>
      <c r="G54" s="643">
        <v>5</v>
      </c>
      <c r="H54" s="656" t="str">
        <f t="shared" si="1"/>
        <v>Reuniões Bilateriais</v>
      </c>
      <c r="I54" s="682" t="s">
        <v>1157</v>
      </c>
      <c r="J54" s="687">
        <f t="shared" si="2"/>
        <v>43271</v>
      </c>
      <c r="K54"/>
      <c r="L54" s="239"/>
      <c r="M54" s="239"/>
      <c r="N54" s="239"/>
      <c r="O54" s="239"/>
      <c r="P54" s="239"/>
      <c r="Q54" s="608"/>
      <c r="R54" s="239"/>
      <c r="S54" s="239"/>
      <c r="T54" s="239"/>
      <c r="U54" s="239"/>
      <c r="V54" s="239"/>
      <c r="W54" s="239"/>
      <c r="X54" s="239"/>
      <c r="Y54" s="239"/>
      <c r="Z54" s="239"/>
      <c r="AA54" s="239"/>
      <c r="AB54" s="239"/>
      <c r="AC54" s="239"/>
      <c r="AD54" s="239"/>
      <c r="AE54" s="239"/>
      <c r="AF54" s="239"/>
      <c r="AG54" s="239"/>
      <c r="AH54" s="239"/>
      <c r="AI54" s="239"/>
      <c r="AJ54" s="239"/>
      <c r="AK54" s="239"/>
    </row>
    <row r="55" spans="1:37" s="240" customFormat="1" ht="15" customHeight="1">
      <c r="A55" s="640">
        <v>33</v>
      </c>
      <c r="B55" s="656" t="e">
        <f t="shared" si="0"/>
        <v>#N/A</v>
      </c>
      <c r="C55" s="643">
        <v>1</v>
      </c>
      <c r="D55" s="661"/>
      <c r="E55" s="644" t="s">
        <v>382</v>
      </c>
      <c r="F55" s="668" t="s">
        <v>383</v>
      </c>
      <c r="G55" s="643">
        <v>5</v>
      </c>
      <c r="H55" s="656" t="str">
        <f t="shared" si="1"/>
        <v>Reuniões Bilateriais</v>
      </c>
      <c r="I55" s="682" t="s">
        <v>1157</v>
      </c>
      <c r="J55" s="687">
        <f t="shared" si="2"/>
        <v>43271</v>
      </c>
      <c r="K55"/>
      <c r="L55" s="239"/>
      <c r="M55" s="239"/>
      <c r="N55" s="239"/>
      <c r="O55" s="239"/>
      <c r="P55" s="239"/>
      <c r="Q55" s="608"/>
      <c r="R55" s="239"/>
      <c r="S55" s="239"/>
      <c r="T55" s="239"/>
      <c r="U55" s="239"/>
      <c r="V55" s="239"/>
      <c r="W55" s="239"/>
      <c r="X55" s="239"/>
      <c r="Y55" s="239"/>
      <c r="Z55" s="239"/>
      <c r="AA55" s="239"/>
      <c r="AB55" s="239"/>
      <c r="AC55" s="239"/>
      <c r="AD55" s="239"/>
      <c r="AE55" s="239"/>
      <c r="AF55" s="239"/>
      <c r="AG55" s="239"/>
      <c r="AH55" s="239"/>
      <c r="AI55" s="239"/>
      <c r="AJ55" s="239"/>
      <c r="AK55" s="239"/>
    </row>
    <row r="56" spans="1:37" s="240" customFormat="1" ht="15" customHeight="1">
      <c r="A56" s="640">
        <v>33</v>
      </c>
      <c r="B56" s="656" t="e">
        <f t="shared" si="0"/>
        <v>#N/A</v>
      </c>
      <c r="C56" s="643">
        <v>1</v>
      </c>
      <c r="D56" s="661"/>
      <c r="E56" s="644" t="s">
        <v>384</v>
      </c>
      <c r="F56" s="668" t="s">
        <v>385</v>
      </c>
      <c r="G56" s="643">
        <v>5</v>
      </c>
      <c r="H56" s="656" t="str">
        <f t="shared" si="1"/>
        <v>Reuniões Bilateriais</v>
      </c>
      <c r="I56" s="682" t="s">
        <v>1157</v>
      </c>
      <c r="J56" s="687">
        <f t="shared" si="2"/>
        <v>43271</v>
      </c>
      <c r="K56"/>
      <c r="L56" s="239"/>
      <c r="M56" s="239"/>
      <c r="N56" s="239"/>
      <c r="O56" s="239"/>
      <c r="P56" s="239"/>
      <c r="Q56" s="608"/>
      <c r="R56" s="239"/>
      <c r="S56" s="239"/>
      <c r="T56" s="239"/>
      <c r="U56" s="239"/>
      <c r="V56" s="239"/>
      <c r="W56" s="239"/>
      <c r="X56" s="239"/>
      <c r="Y56" s="239"/>
      <c r="Z56" s="239"/>
      <c r="AA56" s="239"/>
      <c r="AB56" s="239"/>
      <c r="AC56" s="239"/>
      <c r="AD56" s="239"/>
      <c r="AE56" s="239"/>
      <c r="AF56" s="239"/>
      <c r="AG56" s="239"/>
      <c r="AH56" s="239"/>
      <c r="AI56" s="239"/>
      <c r="AJ56" s="239"/>
      <c r="AK56" s="239"/>
    </row>
    <row r="57" spans="1:37" s="240" customFormat="1" ht="15" customHeight="1">
      <c r="A57" s="640">
        <v>33</v>
      </c>
      <c r="B57" s="656" t="e">
        <f t="shared" si="0"/>
        <v>#N/A</v>
      </c>
      <c r="C57" s="643">
        <v>1</v>
      </c>
      <c r="D57" s="661"/>
      <c r="E57" s="644" t="s">
        <v>386</v>
      </c>
      <c r="F57" s="668" t="s">
        <v>387</v>
      </c>
      <c r="G57" s="643">
        <v>5</v>
      </c>
      <c r="H57" s="656" t="str">
        <f t="shared" si="1"/>
        <v>Reuniões Bilateriais</v>
      </c>
      <c r="I57" s="682" t="s">
        <v>1157</v>
      </c>
      <c r="J57" s="687">
        <f t="shared" si="2"/>
        <v>43271</v>
      </c>
      <c r="K57"/>
      <c r="L57" s="239"/>
      <c r="M57" s="239"/>
      <c r="N57" s="239"/>
      <c r="O57" s="239"/>
      <c r="P57" s="239"/>
      <c r="Q57" s="608"/>
      <c r="R57" s="239"/>
      <c r="S57" s="239"/>
      <c r="T57" s="239"/>
      <c r="U57" s="239"/>
      <c r="V57" s="239"/>
      <c r="W57" s="239"/>
      <c r="X57" s="239"/>
      <c r="Y57" s="239"/>
      <c r="Z57" s="239"/>
      <c r="AA57" s="239"/>
      <c r="AB57" s="239"/>
      <c r="AC57" s="239"/>
      <c r="AD57" s="239"/>
      <c r="AE57" s="239"/>
      <c r="AF57" s="239"/>
      <c r="AG57" s="239"/>
      <c r="AH57" s="239"/>
      <c r="AI57" s="239"/>
      <c r="AJ57" s="239"/>
      <c r="AK57" s="239"/>
    </row>
    <row r="58" spans="1:37" s="240" customFormat="1" ht="15" customHeight="1">
      <c r="A58" s="640">
        <v>33</v>
      </c>
      <c r="B58" s="656" t="e">
        <f t="shared" si="0"/>
        <v>#N/A</v>
      </c>
      <c r="C58" s="643">
        <v>1</v>
      </c>
      <c r="D58" s="661"/>
      <c r="E58" s="644" t="s">
        <v>388</v>
      </c>
      <c r="F58" s="668" t="s">
        <v>389</v>
      </c>
      <c r="G58" s="643">
        <v>5</v>
      </c>
      <c r="H58" s="656" t="str">
        <f t="shared" si="1"/>
        <v>Reuniões Bilateriais</v>
      </c>
      <c r="I58" s="682" t="s">
        <v>1157</v>
      </c>
      <c r="J58" s="687">
        <f t="shared" si="2"/>
        <v>43271</v>
      </c>
      <c r="K58"/>
      <c r="L58" s="239"/>
      <c r="M58" s="239"/>
      <c r="N58" s="239"/>
      <c r="O58" s="239"/>
      <c r="P58" s="239"/>
      <c r="Q58" s="608"/>
      <c r="R58" s="239"/>
      <c r="S58" s="239"/>
      <c r="T58" s="239"/>
      <c r="U58" s="239"/>
      <c r="V58" s="239"/>
      <c r="W58" s="239"/>
      <c r="X58" s="239"/>
      <c r="Y58" s="239"/>
      <c r="Z58" s="239"/>
      <c r="AA58" s="239"/>
      <c r="AB58" s="239"/>
      <c r="AC58" s="239"/>
      <c r="AD58" s="239"/>
      <c r="AE58" s="239"/>
      <c r="AF58" s="239"/>
      <c r="AG58" s="239"/>
      <c r="AH58" s="239"/>
      <c r="AI58" s="239"/>
      <c r="AJ58" s="239"/>
      <c r="AK58" s="239"/>
    </row>
    <row r="59" spans="1:37" s="240" customFormat="1" ht="15" customHeight="1">
      <c r="A59" s="640">
        <v>33</v>
      </c>
      <c r="B59" s="656" t="e">
        <f t="shared" si="0"/>
        <v>#N/A</v>
      </c>
      <c r="C59" s="643">
        <v>1</v>
      </c>
      <c r="D59" s="661"/>
      <c r="E59" s="644" t="s">
        <v>390</v>
      </c>
      <c r="F59" s="668" t="s">
        <v>391</v>
      </c>
      <c r="G59" s="643">
        <v>5</v>
      </c>
      <c r="H59" s="656" t="str">
        <f t="shared" si="1"/>
        <v>Reuniões Bilateriais</v>
      </c>
      <c r="I59" s="682" t="s">
        <v>1157</v>
      </c>
      <c r="J59" s="687">
        <f t="shared" si="2"/>
        <v>43271</v>
      </c>
      <c r="K59"/>
      <c r="L59" s="239"/>
      <c r="M59" s="239"/>
      <c r="N59" s="239"/>
      <c r="O59" s="239"/>
      <c r="P59" s="239"/>
      <c r="Q59" s="608"/>
      <c r="R59" s="239"/>
      <c r="S59" s="239"/>
      <c r="T59" s="239"/>
      <c r="U59" s="239"/>
      <c r="V59" s="239"/>
      <c r="W59" s="239"/>
      <c r="X59" s="239"/>
      <c r="Y59" s="239"/>
      <c r="Z59" s="239"/>
      <c r="AA59" s="239"/>
      <c r="AB59" s="239"/>
      <c r="AC59" s="239"/>
      <c r="AD59" s="239"/>
      <c r="AE59" s="239"/>
      <c r="AF59" s="239"/>
      <c r="AG59" s="239"/>
      <c r="AH59" s="239"/>
      <c r="AI59" s="239"/>
      <c r="AJ59" s="239"/>
      <c r="AK59" s="239"/>
    </row>
    <row r="60" spans="1:37" s="240" customFormat="1" ht="15" customHeight="1">
      <c r="A60" s="640">
        <v>33</v>
      </c>
      <c r="B60" s="656" t="e">
        <f t="shared" si="0"/>
        <v>#N/A</v>
      </c>
      <c r="C60" s="643">
        <v>1</v>
      </c>
      <c r="D60" s="661"/>
      <c r="E60" s="644" t="s">
        <v>392</v>
      </c>
      <c r="F60" s="668" t="s">
        <v>393</v>
      </c>
      <c r="G60" s="643">
        <v>5</v>
      </c>
      <c r="H60" s="656" t="str">
        <f t="shared" si="1"/>
        <v>Reuniões Bilateriais</v>
      </c>
      <c r="I60" s="682" t="s">
        <v>1157</v>
      </c>
      <c r="J60" s="687">
        <f t="shared" si="2"/>
        <v>43271</v>
      </c>
      <c r="K60"/>
      <c r="L60" s="239"/>
      <c r="M60" s="239"/>
      <c r="N60" s="239"/>
      <c r="O60" s="239"/>
      <c r="P60" s="239"/>
      <c r="Q60" s="608"/>
      <c r="R60" s="239"/>
      <c r="S60" s="239"/>
      <c r="T60" s="239"/>
      <c r="U60" s="239"/>
      <c r="V60" s="239"/>
      <c r="W60" s="239"/>
      <c r="X60" s="239"/>
      <c r="Y60" s="239"/>
      <c r="Z60" s="239"/>
      <c r="AA60" s="239"/>
      <c r="AB60" s="239"/>
      <c r="AC60" s="239"/>
      <c r="AD60" s="239"/>
      <c r="AE60" s="239"/>
      <c r="AF60" s="239"/>
      <c r="AG60" s="239"/>
      <c r="AH60" s="239"/>
      <c r="AI60" s="239"/>
      <c r="AJ60" s="239"/>
      <c r="AK60" s="239"/>
    </row>
    <row r="61" spans="1:37" s="240" customFormat="1" ht="15" customHeight="1">
      <c r="A61" s="640">
        <v>33</v>
      </c>
      <c r="B61" s="656" t="e">
        <f t="shared" si="0"/>
        <v>#N/A</v>
      </c>
      <c r="C61" s="643">
        <v>1</v>
      </c>
      <c r="D61" s="661"/>
      <c r="E61" s="644" t="s">
        <v>394</v>
      </c>
      <c r="F61" s="669" t="s">
        <v>395</v>
      </c>
      <c r="G61" s="643">
        <v>5</v>
      </c>
      <c r="H61" s="656" t="str">
        <f t="shared" si="1"/>
        <v>Reuniões Bilateriais</v>
      </c>
      <c r="I61" s="682" t="s">
        <v>1157</v>
      </c>
      <c r="J61" s="687">
        <f t="shared" si="2"/>
        <v>43271</v>
      </c>
      <c r="K61"/>
      <c r="L61" s="239"/>
      <c r="M61" s="239"/>
      <c r="N61" s="239"/>
      <c r="O61" s="239"/>
      <c r="P61" s="239"/>
      <c r="Q61" s="608"/>
      <c r="R61" s="239"/>
      <c r="S61" s="239"/>
      <c r="T61" s="239"/>
      <c r="U61" s="239"/>
      <c r="V61" s="239"/>
      <c r="W61" s="239"/>
      <c r="X61" s="239"/>
      <c r="Y61" s="239"/>
      <c r="Z61" s="239"/>
      <c r="AA61" s="239"/>
      <c r="AB61" s="239"/>
      <c r="AC61" s="239"/>
      <c r="AD61" s="239"/>
      <c r="AE61" s="239"/>
      <c r="AF61" s="239"/>
      <c r="AG61" s="239"/>
      <c r="AH61" s="239"/>
      <c r="AI61" s="239"/>
      <c r="AJ61" s="239"/>
      <c r="AK61" s="239"/>
    </row>
    <row r="62" spans="1:37" s="240" customFormat="1" ht="15" customHeight="1">
      <c r="A62" s="640">
        <v>33</v>
      </c>
      <c r="B62" s="656" t="e">
        <f t="shared" si="0"/>
        <v>#N/A</v>
      </c>
      <c r="C62" s="643">
        <v>1</v>
      </c>
      <c r="D62" s="661"/>
      <c r="E62" s="644" t="s">
        <v>396</v>
      </c>
      <c r="F62" s="669" t="s">
        <v>397</v>
      </c>
      <c r="G62" s="643">
        <v>5</v>
      </c>
      <c r="H62" s="656" t="str">
        <f t="shared" si="1"/>
        <v>Reuniões Bilateriais</v>
      </c>
      <c r="I62" s="682" t="s">
        <v>1157</v>
      </c>
      <c r="J62" s="687">
        <f t="shared" si="2"/>
        <v>43271</v>
      </c>
      <c r="K62"/>
      <c r="L62" s="239"/>
      <c r="M62" s="239"/>
      <c r="N62" s="239"/>
      <c r="O62" s="239"/>
      <c r="P62" s="239"/>
      <c r="Q62" s="608"/>
      <c r="R62" s="239"/>
      <c r="S62" s="239"/>
      <c r="T62" s="239"/>
      <c r="U62" s="239"/>
      <c r="V62" s="239"/>
      <c r="W62" s="239"/>
      <c r="X62" s="239"/>
      <c r="Y62" s="239"/>
      <c r="Z62" s="239"/>
      <c r="AA62" s="239"/>
      <c r="AB62" s="239"/>
      <c r="AC62" s="239"/>
      <c r="AD62" s="239"/>
      <c r="AE62" s="239"/>
      <c r="AF62" s="239"/>
      <c r="AG62" s="239"/>
      <c r="AH62" s="239"/>
      <c r="AI62" s="239"/>
      <c r="AJ62" s="239"/>
      <c r="AK62" s="239"/>
    </row>
    <row r="63" spans="1:37" s="240" customFormat="1" ht="15" customHeight="1">
      <c r="A63" s="640">
        <v>33</v>
      </c>
      <c r="B63" s="656" t="e">
        <f t="shared" si="0"/>
        <v>#N/A</v>
      </c>
      <c r="C63" s="643">
        <v>1</v>
      </c>
      <c r="D63" s="661"/>
      <c r="E63" s="644" t="s">
        <v>398</v>
      </c>
      <c r="F63" s="668" t="s">
        <v>399</v>
      </c>
      <c r="G63" s="643">
        <v>6</v>
      </c>
      <c r="H63" s="656" t="str">
        <f t="shared" si="1"/>
        <v>Outras</v>
      </c>
      <c r="I63" s="682" t="s">
        <v>1157</v>
      </c>
      <c r="J63" s="687">
        <f t="shared" si="2"/>
        <v>43271</v>
      </c>
      <c r="K63"/>
      <c r="L63" s="239"/>
      <c r="M63" s="239"/>
      <c r="N63" s="239"/>
      <c r="O63" s="239"/>
      <c r="P63" s="239"/>
      <c r="Q63" s="608"/>
      <c r="R63" s="239"/>
      <c r="S63" s="239"/>
      <c r="T63" s="239"/>
      <c r="U63" s="239"/>
      <c r="V63" s="239"/>
      <c r="W63" s="239"/>
      <c r="X63" s="239"/>
      <c r="Y63" s="239"/>
      <c r="Z63" s="239"/>
      <c r="AA63" s="239"/>
      <c r="AB63" s="239"/>
      <c r="AC63" s="239"/>
      <c r="AD63" s="239"/>
      <c r="AE63" s="239"/>
      <c r="AF63" s="239"/>
      <c r="AG63" s="239"/>
      <c r="AH63" s="239"/>
      <c r="AI63" s="239"/>
      <c r="AJ63" s="239"/>
      <c r="AK63" s="239"/>
    </row>
    <row r="64" spans="1:37" s="240" customFormat="1" ht="15" customHeight="1">
      <c r="A64" s="640">
        <v>33</v>
      </c>
      <c r="B64" s="656" t="e">
        <f t="shared" si="0"/>
        <v>#N/A</v>
      </c>
      <c r="C64" s="643">
        <v>1</v>
      </c>
      <c r="D64" s="661"/>
      <c r="E64" s="644" t="s">
        <v>400</v>
      </c>
      <c r="F64" s="669" t="s">
        <v>401</v>
      </c>
      <c r="G64" s="643">
        <v>6</v>
      </c>
      <c r="H64" s="656" t="str">
        <f t="shared" si="1"/>
        <v>Outras</v>
      </c>
      <c r="I64" s="682" t="s">
        <v>1157</v>
      </c>
      <c r="J64" s="687">
        <f t="shared" si="2"/>
        <v>43271</v>
      </c>
      <c r="K64"/>
      <c r="L64" s="239"/>
      <c r="M64" s="239"/>
      <c r="N64" s="239"/>
      <c r="O64" s="239"/>
      <c r="P64" s="239"/>
      <c r="Q64" s="608"/>
      <c r="R64" s="239"/>
      <c r="S64" s="239"/>
      <c r="T64" s="239"/>
      <c r="U64" s="239"/>
      <c r="V64" s="239"/>
      <c r="W64" s="239"/>
      <c r="X64" s="239"/>
      <c r="Y64" s="239"/>
      <c r="Z64" s="239"/>
      <c r="AA64" s="239"/>
      <c r="AB64" s="239"/>
      <c r="AC64" s="239"/>
      <c r="AD64" s="239"/>
      <c r="AE64" s="239"/>
      <c r="AF64" s="239"/>
      <c r="AG64" s="239"/>
      <c r="AH64" s="239"/>
      <c r="AI64" s="239"/>
      <c r="AJ64" s="239"/>
      <c r="AK64" s="239"/>
    </row>
    <row r="65" spans="1:37" s="240" customFormat="1" ht="15" customHeight="1">
      <c r="A65" s="640">
        <v>33</v>
      </c>
      <c r="B65" s="656" t="e">
        <f t="shared" si="0"/>
        <v>#N/A</v>
      </c>
      <c r="C65" s="643">
        <v>1</v>
      </c>
      <c r="D65" s="661"/>
      <c r="E65" s="644" t="s">
        <v>402</v>
      </c>
      <c r="F65" s="669" t="s">
        <v>403</v>
      </c>
      <c r="G65" s="643">
        <v>6</v>
      </c>
      <c r="H65" s="656" t="str">
        <f t="shared" si="1"/>
        <v>Outras</v>
      </c>
      <c r="I65" s="682" t="s">
        <v>1157</v>
      </c>
      <c r="J65" s="687">
        <f t="shared" si="2"/>
        <v>43271</v>
      </c>
      <c r="K65"/>
      <c r="L65" s="239"/>
      <c r="M65" s="239"/>
      <c r="N65" s="239"/>
      <c r="O65" s="239"/>
      <c r="P65" s="239"/>
      <c r="Q65" s="608"/>
      <c r="R65" s="239"/>
      <c r="S65" s="239"/>
      <c r="T65" s="239"/>
      <c r="U65" s="239"/>
      <c r="V65" s="239"/>
      <c r="W65" s="239"/>
      <c r="X65" s="239"/>
      <c r="Y65" s="239"/>
      <c r="Z65" s="239"/>
      <c r="AA65" s="239"/>
      <c r="AB65" s="239"/>
      <c r="AC65" s="239"/>
      <c r="AD65" s="239"/>
      <c r="AE65" s="239"/>
      <c r="AF65" s="239"/>
      <c r="AG65" s="239"/>
      <c r="AH65" s="239"/>
      <c r="AI65" s="239"/>
      <c r="AJ65" s="239"/>
      <c r="AK65" s="239"/>
    </row>
    <row r="66" spans="1:37" s="240" customFormat="1" ht="15" customHeight="1">
      <c r="A66" s="640">
        <v>33</v>
      </c>
      <c r="B66" s="656" t="e">
        <f t="shared" si="0"/>
        <v>#N/A</v>
      </c>
      <c r="C66" s="643">
        <v>1</v>
      </c>
      <c r="D66" s="661"/>
      <c r="E66" s="644" t="s">
        <v>404</v>
      </c>
      <c r="F66" s="669" t="s">
        <v>405</v>
      </c>
      <c r="G66" s="643">
        <v>6</v>
      </c>
      <c r="H66" s="656" t="str">
        <f t="shared" si="1"/>
        <v>Outras</v>
      </c>
      <c r="I66" s="682" t="s">
        <v>1157</v>
      </c>
      <c r="J66" s="687">
        <f t="shared" si="2"/>
        <v>43271</v>
      </c>
      <c r="K66"/>
      <c r="L66" s="239"/>
      <c r="M66" s="239"/>
      <c r="N66" s="239"/>
      <c r="O66" s="239"/>
      <c r="P66" s="239"/>
      <c r="Q66" s="608"/>
      <c r="R66" s="239"/>
      <c r="S66" s="239"/>
      <c r="T66" s="239"/>
      <c r="U66" s="239"/>
      <c r="V66" s="239"/>
      <c r="W66" s="239"/>
      <c r="X66" s="239"/>
      <c r="Y66" s="239"/>
      <c r="Z66" s="239"/>
      <c r="AA66" s="239"/>
      <c r="AB66" s="239"/>
      <c r="AC66" s="239"/>
      <c r="AD66" s="239"/>
      <c r="AE66" s="239"/>
      <c r="AF66" s="239"/>
      <c r="AG66" s="239"/>
      <c r="AH66" s="239"/>
      <c r="AI66" s="239"/>
      <c r="AJ66" s="239"/>
      <c r="AK66" s="239"/>
    </row>
    <row r="67" spans="1:37" s="240" customFormat="1" ht="15" customHeight="1">
      <c r="A67" s="640"/>
      <c r="B67" s="656" t="e">
        <f t="shared" si="0"/>
        <v>#N/A</v>
      </c>
      <c r="C67" s="643">
        <v>1</v>
      </c>
      <c r="D67" s="661"/>
      <c r="E67" s="644" t="s">
        <v>406</v>
      </c>
      <c r="F67" s="669" t="s">
        <v>407</v>
      </c>
      <c r="G67" s="643">
        <v>6</v>
      </c>
      <c r="H67" s="656" t="str">
        <f t="shared" si="1"/>
        <v>Outras</v>
      </c>
      <c r="I67" s="682" t="s">
        <v>1157</v>
      </c>
      <c r="J67" s="687">
        <f t="shared" si="2"/>
        <v>43271</v>
      </c>
      <c r="K67"/>
      <c r="L67" s="239"/>
      <c r="M67" s="239"/>
      <c r="N67" s="239"/>
      <c r="O67" s="239"/>
      <c r="P67" s="239"/>
      <c r="Q67" s="608"/>
      <c r="R67" s="239"/>
      <c r="S67" s="239"/>
      <c r="T67" s="239"/>
      <c r="U67" s="239"/>
      <c r="V67" s="239"/>
      <c r="W67" s="239"/>
      <c r="X67" s="239"/>
      <c r="Y67" s="239"/>
      <c r="Z67" s="239"/>
      <c r="AA67" s="239"/>
      <c r="AB67" s="239"/>
      <c r="AC67" s="239"/>
      <c r="AD67" s="239"/>
      <c r="AE67" s="239"/>
      <c r="AF67" s="239"/>
      <c r="AG67" s="239"/>
      <c r="AH67" s="239"/>
      <c r="AI67" s="239"/>
      <c r="AJ67" s="239"/>
      <c r="AK67" s="239"/>
    </row>
    <row r="68" spans="1:37" s="240" customFormat="1" ht="15" customHeight="1">
      <c r="A68" s="640">
        <v>33</v>
      </c>
      <c r="B68" s="656" t="e">
        <f t="shared" si="0"/>
        <v>#N/A</v>
      </c>
      <c r="C68" s="643">
        <v>1</v>
      </c>
      <c r="D68" s="661"/>
      <c r="E68" s="644" t="s">
        <v>408</v>
      </c>
      <c r="F68" s="669" t="s">
        <v>409</v>
      </c>
      <c r="G68" s="643">
        <v>6</v>
      </c>
      <c r="H68" s="656" t="str">
        <f t="shared" si="1"/>
        <v>Outras</v>
      </c>
      <c r="I68" s="682" t="s">
        <v>1157</v>
      </c>
      <c r="J68" s="687">
        <f t="shared" si="2"/>
        <v>43271</v>
      </c>
      <c r="K68"/>
      <c r="L68" s="239"/>
      <c r="M68" s="239"/>
      <c r="N68" s="239"/>
      <c r="O68" s="239"/>
      <c r="P68" s="239"/>
      <c r="Q68" s="608"/>
      <c r="R68" s="239"/>
      <c r="S68" s="239"/>
      <c r="T68" s="239"/>
      <c r="U68" s="239"/>
      <c r="V68" s="239"/>
      <c r="W68" s="239"/>
      <c r="X68" s="239"/>
      <c r="Y68" s="239"/>
      <c r="Z68" s="239"/>
      <c r="AA68" s="239"/>
      <c r="AB68" s="239"/>
      <c r="AC68" s="239"/>
      <c r="AD68" s="239"/>
      <c r="AE68" s="239"/>
      <c r="AF68" s="239"/>
      <c r="AG68" s="239"/>
      <c r="AH68" s="239"/>
      <c r="AI68" s="239"/>
      <c r="AJ68" s="239"/>
      <c r="AK68" s="239"/>
    </row>
    <row r="69" spans="1:37" s="240" customFormat="1" ht="15" customHeight="1">
      <c r="A69" s="640">
        <v>33</v>
      </c>
      <c r="B69" s="656" t="e">
        <f t="shared" ref="B69:B133" si="3">VLOOKUP(A69,$L$151:$M$169,2,0)</f>
        <v>#N/A</v>
      </c>
      <c r="C69" s="643">
        <v>1</v>
      </c>
      <c r="D69" s="661"/>
      <c r="E69" s="644" t="s">
        <v>410</v>
      </c>
      <c r="F69" s="669" t="s">
        <v>411</v>
      </c>
      <c r="G69" s="643">
        <v>6</v>
      </c>
      <c r="H69" s="656" t="str">
        <f t="shared" ref="H69:H133" si="4">VLOOKUP(G69,$L$142:$M$148,2,0)</f>
        <v>Outras</v>
      </c>
      <c r="I69" s="682" t="s">
        <v>1157</v>
      </c>
      <c r="J69" s="687">
        <f t="shared" si="2"/>
        <v>43271</v>
      </c>
      <c r="K69"/>
      <c r="L69" s="239"/>
      <c r="M69" s="239"/>
      <c r="N69" s="239"/>
      <c r="O69" s="239"/>
      <c r="P69" s="239"/>
      <c r="Q69" s="608"/>
      <c r="R69" s="239"/>
      <c r="S69" s="239"/>
      <c r="T69" s="239"/>
      <c r="U69" s="239"/>
      <c r="V69" s="239"/>
      <c r="W69" s="239"/>
      <c r="X69" s="239"/>
      <c r="Y69" s="239"/>
      <c r="Z69" s="239"/>
      <c r="AA69" s="239"/>
      <c r="AB69" s="239"/>
      <c r="AC69" s="239"/>
      <c r="AD69" s="239"/>
      <c r="AE69" s="239"/>
      <c r="AF69" s="239"/>
      <c r="AG69" s="239"/>
      <c r="AH69" s="239"/>
      <c r="AI69" s="239"/>
      <c r="AJ69" s="239"/>
      <c r="AK69" s="239"/>
    </row>
    <row r="70" spans="1:37" s="240" customFormat="1" ht="15" customHeight="1">
      <c r="A70" s="640">
        <v>33</v>
      </c>
      <c r="B70" s="656" t="e">
        <f t="shared" si="3"/>
        <v>#N/A</v>
      </c>
      <c r="C70" s="643">
        <v>1</v>
      </c>
      <c r="D70" s="661"/>
      <c r="E70" s="644" t="s">
        <v>412</v>
      </c>
      <c r="F70" s="669" t="s">
        <v>413</v>
      </c>
      <c r="G70" s="643">
        <v>6</v>
      </c>
      <c r="H70" s="656" t="str">
        <f t="shared" si="4"/>
        <v>Outras</v>
      </c>
      <c r="I70" s="682" t="s">
        <v>1157</v>
      </c>
      <c r="J70" s="687">
        <f t="shared" ref="J70:J134" si="5">$J$2</f>
        <v>43271</v>
      </c>
      <c r="K70"/>
      <c r="L70" s="239"/>
      <c r="M70" s="239"/>
      <c r="N70" s="239"/>
      <c r="O70" s="239"/>
      <c r="P70" s="239"/>
      <c r="Q70" s="608"/>
      <c r="R70" s="239"/>
      <c r="S70" s="239"/>
      <c r="T70" s="239"/>
      <c r="U70" s="239"/>
      <c r="V70" s="239"/>
      <c r="W70" s="239"/>
      <c r="X70" s="239"/>
      <c r="Y70" s="239"/>
      <c r="Z70" s="239"/>
      <c r="AA70" s="239"/>
      <c r="AB70" s="239"/>
      <c r="AC70" s="239"/>
      <c r="AD70" s="239"/>
      <c r="AE70" s="239"/>
      <c r="AF70" s="239"/>
      <c r="AG70" s="239"/>
      <c r="AH70" s="239"/>
      <c r="AI70" s="239"/>
      <c r="AJ70" s="239"/>
      <c r="AK70" s="239"/>
    </row>
    <row r="71" spans="1:37" s="240" customFormat="1" ht="15" customHeight="1">
      <c r="A71" s="640">
        <v>33</v>
      </c>
      <c r="B71" s="656" t="e">
        <f t="shared" si="3"/>
        <v>#N/A</v>
      </c>
      <c r="C71" s="643">
        <v>1</v>
      </c>
      <c r="D71" s="661"/>
      <c r="E71" s="644" t="s">
        <v>414</v>
      </c>
      <c r="F71" s="669" t="s">
        <v>415</v>
      </c>
      <c r="G71" s="643">
        <v>6</v>
      </c>
      <c r="H71" s="656" t="str">
        <f t="shared" si="4"/>
        <v>Outras</v>
      </c>
      <c r="I71" s="682" t="s">
        <v>1157</v>
      </c>
      <c r="J71" s="687">
        <f t="shared" si="5"/>
        <v>43271</v>
      </c>
      <c r="K71"/>
      <c r="L71" s="239"/>
      <c r="M71" s="239"/>
      <c r="N71" s="239"/>
      <c r="O71" s="239"/>
      <c r="P71" s="239"/>
      <c r="Q71" s="608"/>
      <c r="R71" s="239"/>
      <c r="S71" s="239"/>
      <c r="T71" s="239"/>
      <c r="U71" s="239"/>
      <c r="V71" s="239"/>
      <c r="W71" s="239"/>
      <c r="X71" s="239"/>
      <c r="Y71" s="239"/>
      <c r="Z71" s="239"/>
      <c r="AA71" s="239"/>
      <c r="AB71" s="239"/>
      <c r="AC71" s="239"/>
      <c r="AD71" s="239"/>
      <c r="AE71" s="239"/>
      <c r="AF71" s="239"/>
      <c r="AG71" s="239"/>
      <c r="AH71" s="239"/>
      <c r="AI71" s="239"/>
      <c r="AJ71" s="239"/>
      <c r="AK71" s="239"/>
    </row>
    <row r="72" spans="1:37" s="240" customFormat="1" ht="15" customHeight="1">
      <c r="A72" s="640">
        <v>33</v>
      </c>
      <c r="B72" s="656" t="e">
        <f t="shared" si="3"/>
        <v>#N/A</v>
      </c>
      <c r="C72" s="643">
        <v>1</v>
      </c>
      <c r="D72" s="661"/>
      <c r="E72" s="644" t="s">
        <v>416</v>
      </c>
      <c r="F72" s="669" t="s">
        <v>417</v>
      </c>
      <c r="G72" s="643">
        <v>6</v>
      </c>
      <c r="H72" s="656" t="str">
        <f t="shared" si="4"/>
        <v>Outras</v>
      </c>
      <c r="I72" s="682" t="s">
        <v>1157</v>
      </c>
      <c r="J72" s="687">
        <f t="shared" si="5"/>
        <v>43271</v>
      </c>
      <c r="K72"/>
      <c r="L72" s="239"/>
      <c r="M72" s="239"/>
      <c r="N72" s="239"/>
      <c r="O72" s="239"/>
      <c r="P72" s="239"/>
      <c r="Q72" s="608"/>
      <c r="R72" s="239"/>
      <c r="S72" s="239"/>
      <c r="T72" s="239"/>
      <c r="U72" s="239"/>
      <c r="V72" s="239"/>
      <c r="W72" s="239"/>
      <c r="X72" s="239"/>
      <c r="Y72" s="239"/>
      <c r="Z72" s="239"/>
      <c r="AA72" s="239"/>
      <c r="AB72" s="239"/>
      <c r="AC72" s="239"/>
      <c r="AD72" s="239"/>
      <c r="AE72" s="239"/>
      <c r="AF72" s="239"/>
      <c r="AG72" s="239"/>
      <c r="AH72" s="239"/>
      <c r="AI72" s="239"/>
      <c r="AJ72" s="239"/>
      <c r="AK72" s="239"/>
    </row>
    <row r="73" spans="1:37" s="240" customFormat="1" ht="15" customHeight="1">
      <c r="A73" s="640">
        <v>33</v>
      </c>
      <c r="B73" s="656" t="e">
        <f t="shared" si="3"/>
        <v>#N/A</v>
      </c>
      <c r="C73" s="643">
        <v>1</v>
      </c>
      <c r="D73" s="661"/>
      <c r="E73" s="644" t="s">
        <v>418</v>
      </c>
      <c r="F73" s="669" t="s">
        <v>419</v>
      </c>
      <c r="G73" s="643">
        <v>6</v>
      </c>
      <c r="H73" s="656" t="str">
        <f t="shared" si="4"/>
        <v>Outras</v>
      </c>
      <c r="I73" s="682" t="s">
        <v>1157</v>
      </c>
      <c r="J73" s="687">
        <f t="shared" si="5"/>
        <v>43271</v>
      </c>
      <c r="K73"/>
      <c r="L73" s="239"/>
      <c r="M73" s="239"/>
      <c r="N73" s="239"/>
      <c r="O73" s="239"/>
      <c r="P73" s="239"/>
      <c r="Q73" s="608"/>
      <c r="R73" s="239"/>
      <c r="S73" s="239"/>
      <c r="T73" s="239"/>
      <c r="U73" s="239"/>
      <c r="V73" s="239"/>
      <c r="W73" s="239"/>
      <c r="X73" s="239"/>
      <c r="Y73" s="239"/>
      <c r="Z73" s="239"/>
      <c r="AA73" s="239"/>
      <c r="AB73" s="239"/>
      <c r="AC73" s="239"/>
      <c r="AD73" s="239"/>
      <c r="AE73" s="239"/>
      <c r="AF73" s="239"/>
      <c r="AG73" s="239"/>
      <c r="AH73" s="239"/>
      <c r="AI73" s="239"/>
      <c r="AJ73" s="239"/>
      <c r="AK73" s="239"/>
    </row>
    <row r="74" spans="1:37" s="240" customFormat="1" ht="15" customHeight="1">
      <c r="A74" s="640">
        <v>33</v>
      </c>
      <c r="B74" s="656" t="e">
        <f t="shared" si="3"/>
        <v>#N/A</v>
      </c>
      <c r="C74" s="643">
        <v>1</v>
      </c>
      <c r="D74" s="661"/>
      <c r="E74" s="644" t="s">
        <v>420</v>
      </c>
      <c r="F74" s="669" t="s">
        <v>421</v>
      </c>
      <c r="G74" s="643">
        <v>6</v>
      </c>
      <c r="H74" s="656" t="str">
        <f t="shared" si="4"/>
        <v>Outras</v>
      </c>
      <c r="I74" s="682" t="s">
        <v>1157</v>
      </c>
      <c r="J74" s="687">
        <f t="shared" si="5"/>
        <v>43271</v>
      </c>
      <c r="K74"/>
      <c r="L74" s="239"/>
      <c r="M74" s="239"/>
      <c r="N74" s="239"/>
      <c r="O74" s="239"/>
      <c r="P74" s="239"/>
      <c r="Q74" s="608"/>
      <c r="R74" s="239"/>
      <c r="S74" s="239"/>
      <c r="T74" s="239"/>
      <c r="U74" s="239"/>
      <c r="V74" s="239"/>
      <c r="W74" s="239"/>
      <c r="X74" s="239"/>
      <c r="Y74" s="239"/>
      <c r="Z74" s="239"/>
      <c r="AA74" s="239"/>
      <c r="AB74" s="239"/>
      <c r="AC74" s="239"/>
      <c r="AD74" s="239"/>
      <c r="AE74" s="239"/>
      <c r="AF74" s="239"/>
      <c r="AG74" s="239"/>
      <c r="AH74" s="239"/>
      <c r="AI74" s="239"/>
      <c r="AJ74" s="239"/>
      <c r="AK74" s="239"/>
    </row>
    <row r="75" spans="1:37" s="240" customFormat="1" ht="15" customHeight="1">
      <c r="A75" s="640">
        <v>33</v>
      </c>
      <c r="B75" s="656" t="e">
        <f t="shared" si="3"/>
        <v>#N/A</v>
      </c>
      <c r="C75" s="643">
        <v>1</v>
      </c>
      <c r="D75" s="661"/>
      <c r="E75" s="644" t="s">
        <v>422</v>
      </c>
      <c r="F75" s="669" t="s">
        <v>423</v>
      </c>
      <c r="G75" s="643">
        <v>6</v>
      </c>
      <c r="H75" s="656" t="str">
        <f t="shared" si="4"/>
        <v>Outras</v>
      </c>
      <c r="I75" s="682" t="s">
        <v>1157</v>
      </c>
      <c r="J75" s="687">
        <f t="shared" si="5"/>
        <v>43271</v>
      </c>
      <c r="K75"/>
      <c r="L75" s="239"/>
      <c r="M75" s="239"/>
      <c r="N75" s="239"/>
      <c r="O75" s="239"/>
      <c r="P75" s="239"/>
      <c r="Q75" s="608"/>
      <c r="R75" s="239"/>
      <c r="S75" s="239"/>
      <c r="T75" s="239"/>
      <c r="U75" s="239"/>
      <c r="V75" s="239"/>
      <c r="W75" s="239"/>
      <c r="X75" s="239"/>
      <c r="Y75" s="239"/>
      <c r="Z75" s="239"/>
      <c r="AA75" s="239"/>
      <c r="AB75" s="239"/>
      <c r="AC75" s="239"/>
      <c r="AD75" s="239"/>
      <c r="AE75" s="239"/>
      <c r="AF75" s="239"/>
      <c r="AG75" s="239"/>
      <c r="AH75" s="239"/>
      <c r="AI75" s="239"/>
      <c r="AJ75" s="239"/>
      <c r="AK75" s="239"/>
    </row>
    <row r="76" spans="1:37" s="240" customFormat="1" ht="15" customHeight="1">
      <c r="A76" s="640">
        <v>33</v>
      </c>
      <c r="B76" s="656" t="e">
        <f t="shared" si="3"/>
        <v>#N/A</v>
      </c>
      <c r="C76" s="643">
        <v>1</v>
      </c>
      <c r="D76" s="661"/>
      <c r="E76" s="644" t="s">
        <v>424</v>
      </c>
      <c r="F76" s="669" t="s">
        <v>423</v>
      </c>
      <c r="G76" s="643">
        <v>6</v>
      </c>
      <c r="H76" s="656" t="str">
        <f t="shared" si="4"/>
        <v>Outras</v>
      </c>
      <c r="I76" s="682" t="s">
        <v>1157</v>
      </c>
      <c r="J76" s="687">
        <f t="shared" si="5"/>
        <v>43271</v>
      </c>
      <c r="K76"/>
      <c r="L76" s="239"/>
      <c r="M76" s="239"/>
      <c r="N76" s="239"/>
      <c r="O76" s="239"/>
      <c r="P76" s="239"/>
      <c r="Q76" s="608"/>
      <c r="R76" s="239"/>
      <c r="S76" s="239"/>
      <c r="T76" s="239"/>
      <c r="U76" s="239"/>
      <c r="V76" s="239"/>
      <c r="W76" s="239"/>
      <c r="X76" s="239"/>
      <c r="Y76" s="239"/>
      <c r="Z76" s="239"/>
      <c r="AA76" s="239"/>
      <c r="AB76" s="239"/>
      <c r="AC76" s="239"/>
      <c r="AD76" s="239"/>
      <c r="AE76" s="239"/>
      <c r="AF76" s="239"/>
      <c r="AG76" s="239"/>
      <c r="AH76" s="239"/>
      <c r="AI76" s="239"/>
      <c r="AJ76" s="239"/>
      <c r="AK76" s="239"/>
    </row>
    <row r="77" spans="1:37" s="240" customFormat="1" ht="15" customHeight="1">
      <c r="A77" s="640">
        <v>33</v>
      </c>
      <c r="B77" s="656" t="e">
        <f t="shared" si="3"/>
        <v>#N/A</v>
      </c>
      <c r="C77" s="643">
        <v>1</v>
      </c>
      <c r="D77" s="661"/>
      <c r="E77" s="644" t="s">
        <v>425</v>
      </c>
      <c r="F77" s="669" t="s">
        <v>426</v>
      </c>
      <c r="G77" s="643">
        <v>1</v>
      </c>
      <c r="H77" s="656" t="str">
        <f t="shared" si="4"/>
        <v>Consulta Instâncias</v>
      </c>
      <c r="I77" s="682" t="s">
        <v>1157</v>
      </c>
      <c r="J77" s="687">
        <f t="shared" si="5"/>
        <v>43271</v>
      </c>
      <c r="K77"/>
      <c r="L77" s="239"/>
      <c r="M77" s="239"/>
      <c r="N77" s="239"/>
      <c r="O77" s="239"/>
      <c r="P77" s="239"/>
      <c r="Q77" s="608"/>
      <c r="R77" s="239"/>
      <c r="S77" s="239"/>
      <c r="T77" s="239"/>
      <c r="U77" s="239"/>
      <c r="V77" s="239"/>
      <c r="W77" s="239"/>
      <c r="X77" s="239"/>
      <c r="Y77" s="239"/>
      <c r="Z77" s="239"/>
      <c r="AA77" s="239"/>
      <c r="AB77" s="239"/>
      <c r="AC77" s="239"/>
      <c r="AD77" s="239"/>
      <c r="AE77" s="239"/>
      <c r="AF77" s="239"/>
      <c r="AG77" s="239"/>
      <c r="AH77" s="239"/>
      <c r="AI77" s="239"/>
      <c r="AJ77" s="239"/>
      <c r="AK77" s="239"/>
    </row>
    <row r="78" spans="1:37" s="240" customFormat="1" ht="15" customHeight="1">
      <c r="A78" s="640">
        <v>33</v>
      </c>
      <c r="B78" s="656" t="e">
        <f t="shared" si="3"/>
        <v>#N/A</v>
      </c>
      <c r="C78" s="643">
        <v>1</v>
      </c>
      <c r="D78" s="661"/>
      <c r="E78" s="644" t="s">
        <v>427</v>
      </c>
      <c r="F78" s="669" t="s">
        <v>428</v>
      </c>
      <c r="G78" s="643">
        <v>1</v>
      </c>
      <c r="H78" s="656" t="str">
        <f t="shared" si="4"/>
        <v>Consulta Instâncias</v>
      </c>
      <c r="I78" s="682" t="s">
        <v>1157</v>
      </c>
      <c r="J78" s="687">
        <f t="shared" si="5"/>
        <v>43271</v>
      </c>
      <c r="K78"/>
      <c r="L78" s="239"/>
      <c r="M78" s="239"/>
      <c r="N78" s="239"/>
      <c r="O78" s="239"/>
      <c r="P78" s="239"/>
      <c r="Q78" s="608"/>
      <c r="R78" s="239"/>
      <c r="S78" s="239"/>
      <c r="T78" s="239"/>
      <c r="U78" s="239"/>
      <c r="V78" s="239"/>
      <c r="W78" s="239"/>
      <c r="X78" s="239"/>
      <c r="Y78" s="239"/>
      <c r="Z78" s="239"/>
      <c r="AA78" s="239"/>
      <c r="AB78" s="239"/>
      <c r="AC78" s="239"/>
      <c r="AD78" s="239"/>
      <c r="AE78" s="239"/>
      <c r="AF78" s="239"/>
      <c r="AG78" s="239"/>
      <c r="AH78" s="239"/>
      <c r="AI78" s="239"/>
      <c r="AJ78" s="239"/>
      <c r="AK78" s="239"/>
    </row>
    <row r="79" spans="1:37" s="240" customFormat="1" ht="15" customHeight="1">
      <c r="A79" s="640">
        <v>33</v>
      </c>
      <c r="B79" s="656" t="e">
        <f t="shared" si="3"/>
        <v>#N/A</v>
      </c>
      <c r="C79" s="643">
        <v>1</v>
      </c>
      <c r="D79" s="661"/>
      <c r="E79" s="644" t="s">
        <v>427</v>
      </c>
      <c r="F79" s="669" t="s">
        <v>429</v>
      </c>
      <c r="G79" s="643">
        <v>1</v>
      </c>
      <c r="H79" s="656" t="str">
        <f t="shared" si="4"/>
        <v>Consulta Instâncias</v>
      </c>
      <c r="I79" s="682" t="s">
        <v>1157</v>
      </c>
      <c r="J79" s="687">
        <f t="shared" si="5"/>
        <v>43271</v>
      </c>
      <c r="K79"/>
      <c r="L79" s="239"/>
      <c r="M79" s="239"/>
      <c r="N79" s="239"/>
      <c r="O79" s="239"/>
      <c r="P79" s="239"/>
      <c r="Q79" s="608"/>
      <c r="R79" s="239"/>
      <c r="S79" s="239"/>
      <c r="T79" s="239"/>
      <c r="U79" s="239"/>
      <c r="V79" s="239"/>
      <c r="W79" s="239"/>
      <c r="X79" s="239"/>
      <c r="Y79" s="239"/>
      <c r="Z79" s="239"/>
      <c r="AA79" s="239"/>
      <c r="AB79" s="239"/>
      <c r="AC79" s="239"/>
      <c r="AD79" s="239"/>
      <c r="AE79" s="239"/>
      <c r="AF79" s="239"/>
      <c r="AG79" s="239"/>
      <c r="AH79" s="239"/>
      <c r="AI79" s="239"/>
      <c r="AJ79" s="239"/>
      <c r="AK79" s="239"/>
    </row>
    <row r="80" spans="1:37" s="240" customFormat="1" ht="15" customHeight="1">
      <c r="A80" s="640">
        <v>33</v>
      </c>
      <c r="B80" s="656" t="e">
        <f t="shared" si="3"/>
        <v>#N/A</v>
      </c>
      <c r="C80" s="643">
        <v>1</v>
      </c>
      <c r="D80" s="661"/>
      <c r="E80" s="644" t="s">
        <v>430</v>
      </c>
      <c r="F80" s="669" t="s">
        <v>431</v>
      </c>
      <c r="G80" s="643">
        <v>1</v>
      </c>
      <c r="H80" s="656" t="str">
        <f t="shared" si="4"/>
        <v>Consulta Instâncias</v>
      </c>
      <c r="I80" s="682" t="s">
        <v>1157</v>
      </c>
      <c r="J80" s="687">
        <f t="shared" si="5"/>
        <v>43271</v>
      </c>
      <c r="K80"/>
      <c r="L80" s="239"/>
      <c r="M80" s="239"/>
      <c r="N80" s="239"/>
      <c r="O80" s="239"/>
      <c r="P80" s="239"/>
      <c r="Q80" s="608"/>
      <c r="R80" s="239"/>
      <c r="S80" s="239"/>
      <c r="T80" s="239"/>
      <c r="U80" s="239"/>
      <c r="V80" s="239"/>
      <c r="W80" s="239"/>
      <c r="X80" s="239"/>
      <c r="Y80" s="239"/>
      <c r="Z80" s="239"/>
      <c r="AA80" s="239"/>
      <c r="AB80" s="239"/>
      <c r="AC80" s="239"/>
      <c r="AD80" s="239"/>
      <c r="AE80" s="239"/>
      <c r="AF80" s="239"/>
      <c r="AG80" s="239"/>
      <c r="AH80" s="239"/>
      <c r="AI80" s="239"/>
      <c r="AJ80" s="239"/>
      <c r="AK80" s="239"/>
    </row>
    <row r="81" spans="1:37" s="240" customFormat="1" ht="15" customHeight="1">
      <c r="A81" s="640">
        <v>33</v>
      </c>
      <c r="B81" s="656" t="e">
        <f t="shared" si="3"/>
        <v>#N/A</v>
      </c>
      <c r="C81" s="643">
        <v>1</v>
      </c>
      <c r="D81" s="661"/>
      <c r="E81" s="644" t="s">
        <v>432</v>
      </c>
      <c r="F81" s="669" t="s">
        <v>433</v>
      </c>
      <c r="G81" s="643">
        <v>1</v>
      </c>
      <c r="H81" s="656" t="str">
        <f t="shared" si="4"/>
        <v>Consulta Instâncias</v>
      </c>
      <c r="I81" s="682" t="s">
        <v>1157</v>
      </c>
      <c r="J81" s="687">
        <f t="shared" si="5"/>
        <v>43271</v>
      </c>
      <c r="K81"/>
      <c r="L81" s="239"/>
      <c r="M81" s="239"/>
      <c r="N81" s="239"/>
      <c r="O81" s="239"/>
      <c r="P81" s="239"/>
      <c r="Q81" s="608"/>
      <c r="R81" s="239"/>
      <c r="S81" s="239"/>
      <c r="T81" s="239"/>
      <c r="U81" s="239"/>
      <c r="V81" s="239"/>
      <c r="W81" s="239"/>
      <c r="X81" s="239"/>
      <c r="Y81" s="239"/>
      <c r="Z81" s="239"/>
      <c r="AA81" s="239"/>
      <c r="AB81" s="239"/>
      <c r="AC81" s="239"/>
      <c r="AD81" s="239"/>
      <c r="AE81" s="239"/>
      <c r="AF81" s="239"/>
      <c r="AG81" s="239"/>
      <c r="AH81" s="239"/>
      <c r="AI81" s="239"/>
      <c r="AJ81" s="239"/>
      <c r="AK81" s="239"/>
    </row>
    <row r="82" spans="1:37" s="240" customFormat="1" ht="15" customHeight="1">
      <c r="A82" s="640">
        <v>33</v>
      </c>
      <c r="B82" s="656" t="e">
        <f t="shared" si="3"/>
        <v>#N/A</v>
      </c>
      <c r="C82" s="643">
        <v>1</v>
      </c>
      <c r="D82" s="661"/>
      <c r="E82" s="644" t="s">
        <v>434</v>
      </c>
      <c r="F82" s="669" t="s">
        <v>435</v>
      </c>
      <c r="G82" s="643">
        <v>6</v>
      </c>
      <c r="H82" s="656" t="str">
        <f t="shared" si="4"/>
        <v>Outras</v>
      </c>
      <c r="I82" s="682" t="s">
        <v>1157</v>
      </c>
      <c r="J82" s="687">
        <f t="shared" si="5"/>
        <v>43271</v>
      </c>
      <c r="K82"/>
      <c r="L82" s="239"/>
      <c r="M82" s="239"/>
      <c r="N82" s="239"/>
      <c r="O82" s="239"/>
      <c r="P82" s="239"/>
      <c r="Q82" s="608"/>
      <c r="R82" s="239"/>
      <c r="S82" s="239"/>
      <c r="T82" s="239"/>
      <c r="U82" s="239"/>
      <c r="V82" s="239"/>
      <c r="W82" s="239"/>
      <c r="X82" s="239"/>
      <c r="Y82" s="239"/>
      <c r="Z82" s="239"/>
      <c r="AA82" s="239"/>
      <c r="AB82" s="239"/>
      <c r="AC82" s="239"/>
      <c r="AD82" s="239"/>
      <c r="AE82" s="239"/>
      <c r="AF82" s="239"/>
      <c r="AG82" s="239"/>
      <c r="AH82" s="239"/>
      <c r="AI82" s="239"/>
      <c r="AJ82" s="239"/>
      <c r="AK82" s="239"/>
    </row>
    <row r="83" spans="1:37" s="240" customFormat="1" ht="15" customHeight="1">
      <c r="A83" s="640">
        <v>33</v>
      </c>
      <c r="B83" s="656" t="e">
        <f t="shared" si="3"/>
        <v>#N/A</v>
      </c>
      <c r="C83" s="643">
        <v>1</v>
      </c>
      <c r="D83" s="661"/>
      <c r="E83" s="644" t="s">
        <v>436</v>
      </c>
      <c r="F83" s="669" t="s">
        <v>437</v>
      </c>
      <c r="G83" s="643">
        <v>6</v>
      </c>
      <c r="H83" s="656" t="str">
        <f t="shared" si="4"/>
        <v>Outras</v>
      </c>
      <c r="I83" s="682" t="s">
        <v>1157</v>
      </c>
      <c r="J83" s="687">
        <f t="shared" si="5"/>
        <v>43271</v>
      </c>
      <c r="K83"/>
      <c r="L83" s="239"/>
      <c r="M83" s="239"/>
      <c r="N83" s="239"/>
      <c r="O83" s="239"/>
      <c r="P83" s="239"/>
      <c r="Q83" s="608"/>
      <c r="R83" s="239"/>
      <c r="S83" s="239"/>
      <c r="T83" s="239"/>
      <c r="U83" s="239"/>
      <c r="V83" s="239"/>
      <c r="W83" s="239"/>
      <c r="X83" s="239"/>
      <c r="Y83" s="239"/>
      <c r="Z83" s="239"/>
      <c r="AA83" s="239"/>
      <c r="AB83" s="239"/>
      <c r="AC83" s="239"/>
      <c r="AD83" s="239"/>
      <c r="AE83" s="239"/>
      <c r="AF83" s="239"/>
      <c r="AG83" s="239"/>
      <c r="AH83" s="239"/>
      <c r="AI83" s="239"/>
      <c r="AJ83" s="239"/>
      <c r="AK83" s="239"/>
    </row>
    <row r="84" spans="1:37" s="240" customFormat="1" ht="15" customHeight="1">
      <c r="A84" s="640">
        <v>33</v>
      </c>
      <c r="B84" s="656" t="e">
        <f t="shared" si="3"/>
        <v>#N/A</v>
      </c>
      <c r="C84" s="643">
        <v>1</v>
      </c>
      <c r="D84" s="661"/>
      <c r="E84" s="644" t="s">
        <v>438</v>
      </c>
      <c r="F84" s="669" t="s">
        <v>439</v>
      </c>
      <c r="G84" s="643">
        <v>6</v>
      </c>
      <c r="H84" s="656" t="str">
        <f t="shared" si="4"/>
        <v>Outras</v>
      </c>
      <c r="I84" s="682" t="s">
        <v>1157</v>
      </c>
      <c r="J84" s="687">
        <f t="shared" si="5"/>
        <v>43271</v>
      </c>
      <c r="K84"/>
      <c r="L84" s="239"/>
      <c r="M84" s="239"/>
      <c r="N84" s="239"/>
      <c r="O84" s="239"/>
      <c r="P84" s="239"/>
      <c r="Q84" s="608"/>
      <c r="R84" s="239"/>
      <c r="S84" s="239"/>
      <c r="T84" s="239"/>
      <c r="U84" s="239"/>
      <c r="V84" s="239"/>
      <c r="W84" s="239"/>
      <c r="X84" s="239"/>
      <c r="Y84" s="239"/>
      <c r="Z84" s="239"/>
      <c r="AA84" s="239"/>
      <c r="AB84" s="239"/>
      <c r="AC84" s="239"/>
      <c r="AD84" s="239"/>
      <c r="AE84" s="239"/>
      <c r="AF84" s="239"/>
      <c r="AG84" s="239"/>
      <c r="AH84" s="239"/>
      <c r="AI84" s="239"/>
      <c r="AJ84" s="239"/>
      <c r="AK84" s="239"/>
    </row>
    <row r="85" spans="1:37" s="240" customFormat="1" ht="15" customHeight="1">
      <c r="A85" s="640">
        <v>33</v>
      </c>
      <c r="B85" s="656" t="e">
        <f t="shared" si="3"/>
        <v>#N/A</v>
      </c>
      <c r="C85" s="643">
        <v>1</v>
      </c>
      <c r="D85" s="661"/>
      <c r="E85" s="644" t="s">
        <v>440</v>
      </c>
      <c r="F85" s="669" t="s">
        <v>441</v>
      </c>
      <c r="G85" s="643">
        <v>1</v>
      </c>
      <c r="H85" s="656" t="str">
        <f t="shared" si="4"/>
        <v>Consulta Instâncias</v>
      </c>
      <c r="I85" s="682" t="s">
        <v>1157</v>
      </c>
      <c r="J85" s="687">
        <f t="shared" si="5"/>
        <v>43271</v>
      </c>
      <c r="K85"/>
      <c r="L85" s="239"/>
      <c r="M85" s="239"/>
      <c r="N85" s="239"/>
      <c r="O85" s="239"/>
      <c r="P85" s="239"/>
      <c r="Q85" s="608"/>
      <c r="R85" s="239"/>
      <c r="S85" s="239"/>
      <c r="T85" s="239"/>
      <c r="U85" s="239"/>
      <c r="V85" s="239"/>
      <c r="W85" s="239"/>
      <c r="X85" s="239"/>
      <c r="Y85" s="239"/>
      <c r="Z85" s="239"/>
      <c r="AA85" s="239"/>
      <c r="AB85" s="239"/>
      <c r="AC85" s="239"/>
      <c r="AD85" s="239"/>
      <c r="AE85" s="239"/>
      <c r="AF85" s="239"/>
      <c r="AG85" s="239"/>
      <c r="AH85" s="239"/>
      <c r="AI85" s="239"/>
      <c r="AJ85" s="239"/>
      <c r="AK85" s="239"/>
    </row>
    <row r="86" spans="1:37" s="240" customFormat="1" ht="15" customHeight="1">
      <c r="A86" s="640">
        <v>33</v>
      </c>
      <c r="B86" s="656" t="e">
        <f t="shared" si="3"/>
        <v>#N/A</v>
      </c>
      <c r="C86" s="643">
        <v>1</v>
      </c>
      <c r="D86" s="661"/>
      <c r="E86" s="644" t="s">
        <v>442</v>
      </c>
      <c r="F86" s="669" t="s">
        <v>433</v>
      </c>
      <c r="G86" s="643">
        <v>1</v>
      </c>
      <c r="H86" s="656" t="str">
        <f t="shared" si="4"/>
        <v>Consulta Instâncias</v>
      </c>
      <c r="I86" s="682" t="s">
        <v>1157</v>
      </c>
      <c r="J86" s="687">
        <f t="shared" si="5"/>
        <v>43271</v>
      </c>
      <c r="K86"/>
      <c r="L86" s="239"/>
      <c r="M86" s="239"/>
      <c r="N86" s="239"/>
      <c r="O86" s="239"/>
      <c r="P86" s="239"/>
      <c r="Q86" s="608"/>
      <c r="R86" s="239"/>
      <c r="S86" s="239"/>
      <c r="T86" s="239"/>
      <c r="U86" s="239"/>
      <c r="V86" s="239"/>
      <c r="W86" s="239"/>
      <c r="X86" s="239"/>
      <c r="Y86" s="239"/>
      <c r="Z86" s="239"/>
      <c r="AA86" s="239"/>
      <c r="AB86" s="239"/>
      <c r="AC86" s="239"/>
      <c r="AD86" s="239"/>
      <c r="AE86" s="239"/>
      <c r="AF86" s="239"/>
      <c r="AG86" s="239"/>
      <c r="AH86" s="239"/>
      <c r="AI86" s="239"/>
      <c r="AJ86" s="239"/>
      <c r="AK86" s="239"/>
    </row>
    <row r="87" spans="1:37" s="240" customFormat="1" ht="15" customHeight="1">
      <c r="A87" s="640">
        <v>33</v>
      </c>
      <c r="B87" s="656" t="e">
        <f t="shared" si="3"/>
        <v>#N/A</v>
      </c>
      <c r="C87" s="643">
        <v>1</v>
      </c>
      <c r="D87" s="661"/>
      <c r="E87" s="644" t="s">
        <v>443</v>
      </c>
      <c r="F87" s="669" t="s">
        <v>444</v>
      </c>
      <c r="G87" s="643">
        <v>6</v>
      </c>
      <c r="H87" s="656" t="str">
        <f t="shared" si="4"/>
        <v>Outras</v>
      </c>
      <c r="I87" s="682" t="s">
        <v>1157</v>
      </c>
      <c r="J87" s="687">
        <f t="shared" si="5"/>
        <v>43271</v>
      </c>
      <c r="K87"/>
      <c r="L87" s="239"/>
      <c r="M87" s="239"/>
      <c r="N87" s="239"/>
      <c r="O87" s="239"/>
      <c r="P87" s="239"/>
      <c r="Q87" s="608"/>
      <c r="R87" s="239"/>
      <c r="S87" s="239"/>
      <c r="T87" s="239"/>
      <c r="U87" s="239"/>
      <c r="V87" s="239"/>
      <c r="W87" s="239"/>
      <c r="X87" s="239"/>
      <c r="Y87" s="239"/>
      <c r="Z87" s="239"/>
      <c r="AA87" s="239"/>
      <c r="AB87" s="239"/>
      <c r="AC87" s="239"/>
      <c r="AD87" s="239"/>
      <c r="AE87" s="239"/>
      <c r="AF87" s="239"/>
      <c r="AG87" s="239"/>
      <c r="AH87" s="239"/>
      <c r="AI87" s="239"/>
      <c r="AJ87" s="239"/>
      <c r="AK87" s="239"/>
    </row>
    <row r="88" spans="1:37" s="240" customFormat="1" ht="15" customHeight="1">
      <c r="A88" s="640">
        <v>33</v>
      </c>
      <c r="B88" s="656" t="e">
        <f t="shared" si="3"/>
        <v>#N/A</v>
      </c>
      <c r="C88" s="643">
        <v>1</v>
      </c>
      <c r="D88" s="661"/>
      <c r="E88" s="644" t="s">
        <v>445</v>
      </c>
      <c r="F88" s="669" t="s">
        <v>444</v>
      </c>
      <c r="G88" s="643">
        <v>6</v>
      </c>
      <c r="H88" s="656" t="str">
        <f t="shared" si="4"/>
        <v>Outras</v>
      </c>
      <c r="I88" s="682" t="s">
        <v>1157</v>
      </c>
      <c r="J88" s="687">
        <f t="shared" si="5"/>
        <v>43271</v>
      </c>
      <c r="K88"/>
      <c r="L88" s="239"/>
      <c r="M88" s="239"/>
      <c r="N88" s="239"/>
      <c r="O88" s="239"/>
      <c r="P88" s="239"/>
      <c r="Q88" s="608"/>
      <c r="R88" s="239"/>
      <c r="S88" s="239"/>
      <c r="T88" s="239"/>
      <c r="U88" s="239"/>
      <c r="V88" s="239"/>
      <c r="W88" s="239"/>
      <c r="X88" s="239"/>
      <c r="Y88" s="239"/>
      <c r="Z88" s="239"/>
      <c r="AA88" s="239"/>
      <c r="AB88" s="239"/>
      <c r="AC88" s="239"/>
      <c r="AD88" s="239"/>
      <c r="AE88" s="239"/>
      <c r="AF88" s="239"/>
      <c r="AG88" s="239"/>
      <c r="AH88" s="239"/>
      <c r="AI88" s="239"/>
      <c r="AJ88" s="239"/>
      <c r="AK88" s="239"/>
    </row>
    <row r="89" spans="1:37" s="240" customFormat="1" ht="15" customHeight="1">
      <c r="A89" s="640">
        <v>33</v>
      </c>
      <c r="B89" s="656" t="e">
        <f t="shared" si="3"/>
        <v>#N/A</v>
      </c>
      <c r="C89" s="643">
        <v>1</v>
      </c>
      <c r="D89" s="661"/>
      <c r="E89" s="644" t="s">
        <v>446</v>
      </c>
      <c r="F89" s="669" t="s">
        <v>447</v>
      </c>
      <c r="G89" s="643">
        <v>5</v>
      </c>
      <c r="H89" s="656" t="str">
        <f t="shared" si="4"/>
        <v>Reuniões Bilateriais</v>
      </c>
      <c r="I89" s="682" t="s">
        <v>1157</v>
      </c>
      <c r="J89" s="687">
        <f t="shared" si="5"/>
        <v>43271</v>
      </c>
      <c r="K89"/>
      <c r="L89" s="239"/>
      <c r="M89" s="239"/>
      <c r="N89" s="239"/>
      <c r="O89" s="239"/>
      <c r="P89" s="239"/>
      <c r="Q89" s="608"/>
      <c r="R89" s="239"/>
      <c r="S89" s="239"/>
      <c r="T89" s="239"/>
      <c r="U89" s="239"/>
      <c r="V89" s="239"/>
      <c r="W89" s="239"/>
      <c r="X89" s="239"/>
      <c r="Y89" s="239"/>
      <c r="Z89" s="239"/>
      <c r="AA89" s="239"/>
      <c r="AB89" s="239"/>
      <c r="AC89" s="239"/>
      <c r="AD89" s="239"/>
      <c r="AE89" s="239"/>
      <c r="AF89" s="239"/>
      <c r="AG89" s="239"/>
      <c r="AH89" s="239"/>
      <c r="AI89" s="239"/>
      <c r="AJ89" s="239"/>
      <c r="AK89" s="239"/>
    </row>
    <row r="90" spans="1:37" s="240" customFormat="1" ht="15" customHeight="1">
      <c r="A90" s="640">
        <v>33</v>
      </c>
      <c r="B90" s="656" t="e">
        <f t="shared" si="3"/>
        <v>#N/A</v>
      </c>
      <c r="C90" s="643">
        <v>1</v>
      </c>
      <c r="D90" s="661"/>
      <c r="E90" s="644" t="s">
        <v>448</v>
      </c>
      <c r="F90" s="669" t="s">
        <v>447</v>
      </c>
      <c r="G90" s="643">
        <v>5</v>
      </c>
      <c r="H90" s="656" t="str">
        <f t="shared" si="4"/>
        <v>Reuniões Bilateriais</v>
      </c>
      <c r="I90" s="682" t="s">
        <v>1157</v>
      </c>
      <c r="J90" s="687">
        <f t="shared" si="5"/>
        <v>43271</v>
      </c>
      <c r="K90"/>
      <c r="L90" s="239"/>
      <c r="M90" s="239"/>
      <c r="N90" s="239"/>
      <c r="O90" s="239"/>
      <c r="P90" s="239"/>
      <c r="Q90" s="608"/>
      <c r="R90" s="239"/>
      <c r="S90" s="239"/>
      <c r="T90" s="239"/>
      <c r="U90" s="239"/>
      <c r="V90" s="239"/>
      <c r="W90" s="239"/>
      <c r="X90" s="239"/>
      <c r="Y90" s="239"/>
      <c r="Z90" s="239"/>
      <c r="AA90" s="239"/>
      <c r="AB90" s="239"/>
      <c r="AC90" s="239"/>
      <c r="AD90" s="239"/>
      <c r="AE90" s="239"/>
      <c r="AF90" s="239"/>
      <c r="AG90" s="239"/>
      <c r="AH90" s="239"/>
      <c r="AI90" s="239"/>
      <c r="AJ90" s="239"/>
      <c r="AK90" s="239"/>
    </row>
    <row r="91" spans="1:37" s="240" customFormat="1" ht="15" customHeight="1">
      <c r="A91" s="640">
        <v>33</v>
      </c>
      <c r="B91" s="657" t="e">
        <f t="shared" si="3"/>
        <v>#N/A</v>
      </c>
      <c r="C91" s="645" t="s">
        <v>449</v>
      </c>
      <c r="D91" s="662"/>
      <c r="E91" s="646" t="s">
        <v>450</v>
      </c>
      <c r="F91" s="665" t="s">
        <v>451</v>
      </c>
      <c r="G91" s="643">
        <v>6</v>
      </c>
      <c r="H91" s="656" t="str">
        <f t="shared" si="4"/>
        <v>Outras</v>
      </c>
      <c r="I91" s="682" t="s">
        <v>1157</v>
      </c>
      <c r="J91" s="687">
        <f t="shared" si="5"/>
        <v>43271</v>
      </c>
      <c r="K91"/>
      <c r="L91" s="239"/>
      <c r="M91" s="239"/>
      <c r="N91" s="239"/>
      <c r="O91" s="239"/>
      <c r="P91" s="239"/>
      <c r="Q91" s="608"/>
      <c r="R91" s="239"/>
      <c r="S91" s="239"/>
      <c r="T91" s="239"/>
      <c r="U91" s="239"/>
      <c r="V91" s="239"/>
      <c r="W91" s="239"/>
      <c r="X91" s="239"/>
      <c r="Y91" s="239"/>
      <c r="Z91" s="239"/>
      <c r="AA91" s="239"/>
      <c r="AB91" s="239"/>
      <c r="AC91" s="239"/>
      <c r="AD91" s="239"/>
      <c r="AE91" s="239"/>
      <c r="AF91" s="239"/>
      <c r="AG91" s="239"/>
      <c r="AH91" s="239"/>
      <c r="AI91" s="239"/>
      <c r="AJ91" s="239"/>
      <c r="AK91" s="239"/>
    </row>
    <row r="92" spans="1:37" s="240" customFormat="1" ht="15" customHeight="1">
      <c r="A92" s="640">
        <v>33</v>
      </c>
      <c r="B92" s="657" t="e">
        <f t="shared" si="3"/>
        <v>#N/A</v>
      </c>
      <c r="C92" s="645" t="s">
        <v>208</v>
      </c>
      <c r="D92" s="662"/>
      <c r="E92" s="646" t="s">
        <v>452</v>
      </c>
      <c r="F92" s="670" t="s">
        <v>453</v>
      </c>
      <c r="G92" s="643">
        <v>4</v>
      </c>
      <c r="H92" s="656" t="str">
        <f t="shared" si="4"/>
        <v>Audiência Pública</v>
      </c>
      <c r="I92" s="682" t="s">
        <v>1157</v>
      </c>
      <c r="J92" s="687">
        <f t="shared" si="5"/>
        <v>43271</v>
      </c>
      <c r="K92"/>
      <c r="L92" s="239"/>
      <c r="M92" s="239"/>
      <c r="N92" s="239"/>
      <c r="O92" s="239"/>
      <c r="P92" s="239"/>
      <c r="Q92" s="608"/>
      <c r="R92" s="239"/>
      <c r="S92" s="239"/>
      <c r="T92" s="239"/>
      <c r="U92" s="239"/>
      <c r="V92" s="239"/>
      <c r="W92" s="239"/>
      <c r="X92" s="239"/>
      <c r="Y92" s="239"/>
      <c r="Z92" s="239"/>
      <c r="AA92" s="239"/>
      <c r="AB92" s="239"/>
      <c r="AC92" s="239"/>
      <c r="AD92" s="239"/>
      <c r="AE92" s="239"/>
      <c r="AF92" s="239"/>
      <c r="AG92" s="239"/>
      <c r="AH92" s="239"/>
      <c r="AI92" s="239"/>
      <c r="AJ92" s="239"/>
      <c r="AK92" s="239"/>
    </row>
    <row r="93" spans="1:37" s="240" customFormat="1" ht="15" customHeight="1">
      <c r="A93" s="640">
        <v>33</v>
      </c>
      <c r="B93" s="657" t="e">
        <f t="shared" si="3"/>
        <v>#N/A</v>
      </c>
      <c r="C93" s="645" t="s">
        <v>208</v>
      </c>
      <c r="D93" s="662"/>
      <c r="E93" s="646" t="s">
        <v>454</v>
      </c>
      <c r="F93" s="670" t="s">
        <v>455</v>
      </c>
      <c r="G93" s="643">
        <v>4</v>
      </c>
      <c r="H93" s="656" t="str">
        <f t="shared" si="4"/>
        <v>Audiência Pública</v>
      </c>
      <c r="I93" s="682" t="s">
        <v>1157</v>
      </c>
      <c r="J93" s="687">
        <f t="shared" si="5"/>
        <v>43271</v>
      </c>
      <c r="K93"/>
      <c r="L93" s="239"/>
      <c r="M93" s="239"/>
      <c r="N93" s="239"/>
      <c r="O93" s="239"/>
      <c r="P93" s="239"/>
      <c r="Q93" s="608"/>
      <c r="R93" s="239"/>
      <c r="S93" s="239"/>
      <c r="T93" s="239"/>
      <c r="U93" s="239"/>
      <c r="V93" s="239"/>
      <c r="W93" s="239"/>
      <c r="X93" s="239"/>
      <c r="Y93" s="239"/>
      <c r="Z93" s="239"/>
      <c r="AA93" s="239"/>
      <c r="AB93" s="239"/>
      <c r="AC93" s="239"/>
      <c r="AD93" s="239"/>
      <c r="AE93" s="239"/>
      <c r="AF93" s="239"/>
      <c r="AG93" s="239"/>
      <c r="AH93" s="239"/>
      <c r="AI93" s="239"/>
      <c r="AJ93" s="239"/>
      <c r="AK93" s="239"/>
    </row>
    <row r="94" spans="1:37" s="240" customFormat="1" ht="15" customHeight="1">
      <c r="A94" s="640">
        <v>33</v>
      </c>
      <c r="B94" s="656" t="e">
        <f t="shared" si="3"/>
        <v>#N/A</v>
      </c>
      <c r="C94" s="643">
        <v>5</v>
      </c>
      <c r="D94" s="661"/>
      <c r="E94" s="644" t="s">
        <v>232</v>
      </c>
      <c r="F94" s="668" t="s">
        <v>456</v>
      </c>
      <c r="G94" s="643">
        <v>3</v>
      </c>
      <c r="H94" s="656" t="str">
        <f t="shared" si="4"/>
        <v>Consulta Minuta</v>
      </c>
      <c r="I94" s="682" t="s">
        <v>1157</v>
      </c>
      <c r="J94" s="687">
        <f t="shared" si="5"/>
        <v>43271</v>
      </c>
      <c r="K94"/>
      <c r="L94" s="239"/>
      <c r="M94" s="239"/>
      <c r="N94" s="239"/>
      <c r="O94" s="239"/>
      <c r="P94" s="239"/>
      <c r="Q94" s="608"/>
      <c r="R94" s="239"/>
      <c r="S94" s="239"/>
      <c r="T94" s="239"/>
      <c r="U94" s="239"/>
      <c r="V94" s="239"/>
      <c r="W94" s="239"/>
      <c r="X94" s="239"/>
      <c r="Y94" s="239"/>
      <c r="Z94" s="239"/>
      <c r="AA94" s="239"/>
      <c r="AB94" s="239"/>
      <c r="AC94" s="239"/>
      <c r="AD94" s="239"/>
      <c r="AE94" s="239"/>
      <c r="AF94" s="239"/>
      <c r="AG94" s="239"/>
      <c r="AH94" s="239"/>
      <c r="AI94" s="239"/>
      <c r="AJ94" s="239"/>
      <c r="AK94" s="239"/>
    </row>
    <row r="95" spans="1:37" s="240" customFormat="1" ht="15" customHeight="1">
      <c r="A95" s="640">
        <v>33</v>
      </c>
      <c r="B95" s="656" t="e">
        <f t="shared" si="3"/>
        <v>#N/A</v>
      </c>
      <c r="C95" s="643">
        <v>5</v>
      </c>
      <c r="D95" s="661"/>
      <c r="E95" s="644" t="s">
        <v>222</v>
      </c>
      <c r="F95" s="668" t="s">
        <v>1021</v>
      </c>
      <c r="G95" s="643">
        <v>3</v>
      </c>
      <c r="H95" s="656" t="str">
        <f t="shared" si="4"/>
        <v>Consulta Minuta</v>
      </c>
      <c r="I95" s="682" t="s">
        <v>1157</v>
      </c>
      <c r="J95" s="687">
        <f t="shared" si="5"/>
        <v>43271</v>
      </c>
      <c r="K95"/>
      <c r="L95" s="239"/>
      <c r="M95" s="239"/>
      <c r="N95" s="239"/>
      <c r="O95" s="239"/>
      <c r="P95" s="239"/>
      <c r="Q95" s="608"/>
      <c r="R95" s="239"/>
      <c r="S95" s="239"/>
      <c r="T95" s="239"/>
      <c r="U95" s="239"/>
      <c r="V95" s="239"/>
      <c r="W95" s="239"/>
      <c r="X95" s="239"/>
      <c r="Y95" s="239"/>
      <c r="Z95" s="239"/>
      <c r="AA95" s="239"/>
      <c r="AB95" s="239"/>
      <c r="AC95" s="239"/>
      <c r="AD95" s="239"/>
      <c r="AE95" s="239"/>
      <c r="AF95" s="239"/>
      <c r="AG95" s="239"/>
      <c r="AH95" s="239"/>
      <c r="AI95" s="239"/>
      <c r="AJ95" s="239"/>
      <c r="AK95" s="239"/>
    </row>
    <row r="96" spans="1:37" s="240" customFormat="1" ht="15" customHeight="1">
      <c r="A96" s="640">
        <v>33</v>
      </c>
      <c r="B96" s="656" t="e">
        <f t="shared" si="3"/>
        <v>#N/A</v>
      </c>
      <c r="C96" s="643">
        <v>5</v>
      </c>
      <c r="D96" s="661"/>
      <c r="E96" s="644" t="s">
        <v>457</v>
      </c>
      <c r="F96" s="668" t="s">
        <v>458</v>
      </c>
      <c r="G96" s="643">
        <v>3</v>
      </c>
      <c r="H96" s="656" t="str">
        <f t="shared" si="4"/>
        <v>Consulta Minuta</v>
      </c>
      <c r="I96" s="682" t="s">
        <v>1157</v>
      </c>
      <c r="J96" s="687">
        <f t="shared" si="5"/>
        <v>43271</v>
      </c>
      <c r="K96"/>
      <c r="L96" s="239"/>
      <c r="M96" s="239"/>
      <c r="N96" s="239"/>
      <c r="O96" s="239"/>
      <c r="P96" s="239"/>
      <c r="Q96" s="608"/>
      <c r="R96" s="239"/>
      <c r="S96" s="239"/>
      <c r="T96" s="239"/>
      <c r="U96" s="239"/>
      <c r="V96" s="239"/>
      <c r="W96" s="239"/>
      <c r="X96" s="239"/>
      <c r="Y96" s="239"/>
      <c r="Z96" s="239"/>
      <c r="AA96" s="239"/>
      <c r="AB96" s="239"/>
      <c r="AC96" s="239"/>
      <c r="AD96" s="239"/>
      <c r="AE96" s="239"/>
      <c r="AF96" s="239"/>
      <c r="AG96" s="239"/>
      <c r="AH96" s="239"/>
      <c r="AI96" s="239"/>
      <c r="AJ96" s="239"/>
      <c r="AK96" s="239"/>
    </row>
    <row r="97" spans="1:37" s="240" customFormat="1" ht="15" customHeight="1">
      <c r="A97" s="640">
        <v>33</v>
      </c>
      <c r="B97" s="656" t="e">
        <f t="shared" si="3"/>
        <v>#N/A</v>
      </c>
      <c r="C97" s="643">
        <v>5</v>
      </c>
      <c r="D97" s="661"/>
      <c r="E97" s="644" t="s">
        <v>226</v>
      </c>
      <c r="F97" s="668" t="s">
        <v>459</v>
      </c>
      <c r="G97" s="643">
        <v>4</v>
      </c>
      <c r="H97" s="656" t="str">
        <f t="shared" si="4"/>
        <v>Audiência Pública</v>
      </c>
      <c r="I97" s="682" t="s">
        <v>1157</v>
      </c>
      <c r="J97" s="687">
        <f t="shared" si="5"/>
        <v>43271</v>
      </c>
      <c r="K97"/>
      <c r="L97" s="239"/>
      <c r="M97" s="239"/>
      <c r="N97" s="239"/>
      <c r="O97" s="239"/>
      <c r="P97" s="239"/>
      <c r="Q97" s="608"/>
      <c r="R97" s="239"/>
      <c r="S97" s="239"/>
      <c r="T97" s="239"/>
      <c r="U97" s="239"/>
      <c r="V97" s="239"/>
      <c r="W97" s="239"/>
      <c r="X97" s="239"/>
      <c r="Y97" s="239"/>
      <c r="Z97" s="239"/>
      <c r="AA97" s="239"/>
      <c r="AB97" s="239"/>
      <c r="AC97" s="239"/>
      <c r="AD97" s="239"/>
      <c r="AE97" s="239"/>
      <c r="AF97" s="239"/>
      <c r="AG97" s="239"/>
      <c r="AH97" s="239"/>
      <c r="AI97" s="239"/>
      <c r="AJ97" s="239"/>
      <c r="AK97" s="239"/>
    </row>
    <row r="98" spans="1:37" s="240" customFormat="1" ht="15" customHeight="1">
      <c r="A98" s="640">
        <v>33</v>
      </c>
      <c r="B98" s="656" t="e">
        <f t="shared" si="3"/>
        <v>#N/A</v>
      </c>
      <c r="C98" s="643">
        <v>5</v>
      </c>
      <c r="D98" s="661"/>
      <c r="E98" s="644" t="s">
        <v>331</v>
      </c>
      <c r="F98" s="668" t="s">
        <v>460</v>
      </c>
      <c r="G98" s="643">
        <v>3</v>
      </c>
      <c r="H98" s="656" t="str">
        <f t="shared" si="4"/>
        <v>Consulta Minuta</v>
      </c>
      <c r="I98" s="682" t="s">
        <v>1157</v>
      </c>
      <c r="J98" s="687">
        <f t="shared" si="5"/>
        <v>43271</v>
      </c>
      <c r="K98"/>
      <c r="L98" s="239"/>
      <c r="M98" s="239"/>
      <c r="N98" s="239"/>
      <c r="O98" s="239"/>
      <c r="P98" s="239"/>
      <c r="Q98" s="608"/>
      <c r="R98" s="239"/>
      <c r="S98" s="239"/>
      <c r="T98" s="239"/>
      <c r="U98" s="239"/>
      <c r="V98" s="239"/>
      <c r="W98" s="239"/>
      <c r="X98" s="239"/>
      <c r="Y98" s="239"/>
      <c r="Z98" s="239"/>
      <c r="AA98" s="239"/>
      <c r="AB98" s="239"/>
      <c r="AC98" s="239"/>
      <c r="AD98" s="239"/>
      <c r="AE98" s="239"/>
      <c r="AF98" s="239"/>
      <c r="AG98" s="239"/>
      <c r="AH98" s="239"/>
      <c r="AI98" s="239"/>
      <c r="AJ98" s="239"/>
      <c r="AK98" s="239"/>
    </row>
    <row r="99" spans="1:37" s="240" customFormat="1" ht="15" customHeight="1">
      <c r="A99" s="640">
        <v>33</v>
      </c>
      <c r="B99" s="655" t="e">
        <f t="shared" si="3"/>
        <v>#N/A</v>
      </c>
      <c r="C99" s="643">
        <v>6</v>
      </c>
      <c r="D99" s="661"/>
      <c r="E99" s="644" t="s">
        <v>461</v>
      </c>
      <c r="F99" s="668" t="s">
        <v>462</v>
      </c>
      <c r="G99" s="643">
        <v>3</v>
      </c>
      <c r="H99" s="656" t="str">
        <f t="shared" si="4"/>
        <v>Consulta Minuta</v>
      </c>
      <c r="I99" s="682" t="s">
        <v>1157</v>
      </c>
      <c r="J99" s="687">
        <f t="shared" si="5"/>
        <v>43271</v>
      </c>
      <c r="K99"/>
      <c r="L99" s="239"/>
      <c r="M99" s="239"/>
      <c r="N99" s="239"/>
      <c r="O99" s="239"/>
      <c r="P99" s="239"/>
      <c r="Q99" s="608"/>
      <c r="R99" s="239"/>
      <c r="S99" s="239"/>
      <c r="T99" s="239"/>
      <c r="U99" s="239"/>
      <c r="V99" s="239"/>
      <c r="W99" s="239"/>
      <c r="X99" s="239"/>
      <c r="Y99" s="239"/>
      <c r="Z99" s="239"/>
      <c r="AA99" s="239"/>
      <c r="AB99" s="239"/>
      <c r="AC99" s="239"/>
      <c r="AD99" s="239"/>
      <c r="AE99" s="239"/>
      <c r="AF99" s="239"/>
      <c r="AG99" s="239"/>
      <c r="AH99" s="239"/>
      <c r="AI99" s="239"/>
      <c r="AJ99" s="239"/>
      <c r="AK99" s="239"/>
    </row>
    <row r="100" spans="1:37" s="240" customFormat="1" ht="15" customHeight="1">
      <c r="A100" s="640">
        <v>33</v>
      </c>
      <c r="B100" s="655" t="e">
        <f t="shared" si="3"/>
        <v>#N/A</v>
      </c>
      <c r="C100" s="643">
        <v>6</v>
      </c>
      <c r="D100" s="661"/>
      <c r="E100" s="644" t="s">
        <v>463</v>
      </c>
      <c r="F100" s="668" t="s">
        <v>464</v>
      </c>
      <c r="G100" s="643">
        <v>3</v>
      </c>
      <c r="H100" s="656" t="str">
        <f t="shared" si="4"/>
        <v>Consulta Minuta</v>
      </c>
      <c r="I100" s="682" t="s">
        <v>1157</v>
      </c>
      <c r="J100" s="687">
        <f t="shared" si="5"/>
        <v>43271</v>
      </c>
      <c r="K100"/>
      <c r="L100" s="239"/>
      <c r="M100" s="239"/>
      <c r="N100" s="239"/>
      <c r="O100" s="239"/>
      <c r="P100" s="239"/>
      <c r="Q100" s="608"/>
      <c r="R100" s="239"/>
      <c r="S100" s="239"/>
      <c r="T100" s="239"/>
      <c r="U100" s="239"/>
      <c r="V100" s="239"/>
      <c r="W100" s="239"/>
      <c r="X100" s="239"/>
      <c r="Y100" s="239"/>
      <c r="Z100" s="239"/>
      <c r="AA100" s="239"/>
      <c r="AB100" s="239"/>
      <c r="AC100" s="239"/>
      <c r="AD100" s="239"/>
      <c r="AE100" s="239"/>
      <c r="AF100" s="239"/>
      <c r="AG100" s="239"/>
      <c r="AH100" s="239"/>
      <c r="AI100" s="239"/>
      <c r="AJ100" s="239"/>
      <c r="AK100" s="239"/>
    </row>
    <row r="101" spans="1:37" s="240" customFormat="1" ht="15" customHeight="1">
      <c r="A101" s="640">
        <v>33</v>
      </c>
      <c r="B101" s="655" t="e">
        <f t="shared" si="3"/>
        <v>#N/A</v>
      </c>
      <c r="C101" s="643">
        <v>6</v>
      </c>
      <c r="D101" s="661"/>
      <c r="E101" s="644" t="s">
        <v>465</v>
      </c>
      <c r="F101" s="668" t="s">
        <v>466</v>
      </c>
      <c r="G101" s="643">
        <v>3</v>
      </c>
      <c r="H101" s="656" t="str">
        <f t="shared" si="4"/>
        <v>Consulta Minuta</v>
      </c>
      <c r="I101" s="682" t="s">
        <v>1157</v>
      </c>
      <c r="J101" s="687">
        <f t="shared" si="5"/>
        <v>43271</v>
      </c>
      <c r="K101"/>
      <c r="L101" s="239"/>
      <c r="M101" s="239"/>
      <c r="N101" s="239"/>
      <c r="O101" s="239"/>
      <c r="P101" s="239"/>
      <c r="Q101" s="608"/>
      <c r="R101" s="239"/>
      <c r="S101" s="239"/>
      <c r="T101" s="239"/>
      <c r="U101" s="239"/>
      <c r="V101" s="239"/>
      <c r="W101" s="239"/>
      <c r="X101" s="239"/>
      <c r="Y101" s="239"/>
      <c r="Z101" s="239"/>
      <c r="AA101" s="239"/>
      <c r="AB101" s="239"/>
      <c r="AC101" s="239"/>
      <c r="AD101" s="239"/>
      <c r="AE101" s="239"/>
      <c r="AF101" s="239"/>
      <c r="AG101" s="239"/>
      <c r="AH101" s="239"/>
      <c r="AI101" s="239"/>
      <c r="AJ101" s="239"/>
      <c r="AK101" s="239"/>
    </row>
    <row r="102" spans="1:37" s="240" customFormat="1" ht="15" customHeight="1">
      <c r="A102" s="640">
        <v>33</v>
      </c>
      <c r="B102" s="655" t="e">
        <f t="shared" si="3"/>
        <v>#N/A</v>
      </c>
      <c r="C102" s="643">
        <v>6</v>
      </c>
      <c r="D102" s="661"/>
      <c r="E102" s="644" t="s">
        <v>467</v>
      </c>
      <c r="F102" s="668" t="s">
        <v>468</v>
      </c>
      <c r="G102" s="643">
        <v>3</v>
      </c>
      <c r="H102" s="656" t="str">
        <f t="shared" si="4"/>
        <v>Consulta Minuta</v>
      </c>
      <c r="I102" s="682" t="s">
        <v>1157</v>
      </c>
      <c r="J102" s="687">
        <f t="shared" si="5"/>
        <v>43271</v>
      </c>
      <c r="K102"/>
      <c r="L102" s="239"/>
      <c r="M102" s="239"/>
      <c r="N102" s="239"/>
      <c r="O102" s="239"/>
      <c r="P102" s="239"/>
      <c r="Q102" s="608"/>
      <c r="R102" s="239"/>
      <c r="S102" s="239"/>
      <c r="T102" s="239"/>
      <c r="U102" s="239"/>
      <c r="V102" s="239"/>
      <c r="W102" s="239"/>
      <c r="X102" s="239"/>
      <c r="Y102" s="239"/>
      <c r="Z102" s="239"/>
      <c r="AA102" s="239"/>
      <c r="AB102" s="239"/>
      <c r="AC102" s="239"/>
      <c r="AD102" s="239"/>
      <c r="AE102" s="239"/>
      <c r="AF102" s="239"/>
      <c r="AG102" s="239"/>
      <c r="AH102" s="239"/>
      <c r="AI102" s="239"/>
      <c r="AJ102" s="239"/>
      <c r="AK102" s="239"/>
    </row>
    <row r="103" spans="1:37" s="240" customFormat="1" ht="15" customHeight="1">
      <c r="A103" s="640">
        <v>33</v>
      </c>
      <c r="B103" s="655" t="e">
        <f t="shared" si="3"/>
        <v>#N/A</v>
      </c>
      <c r="C103" s="643">
        <v>6</v>
      </c>
      <c r="D103" s="661"/>
      <c r="E103" s="644" t="s">
        <v>469</v>
      </c>
      <c r="F103" s="668" t="s">
        <v>470</v>
      </c>
      <c r="G103" s="643">
        <v>3</v>
      </c>
      <c r="H103" s="656" t="str">
        <f t="shared" si="4"/>
        <v>Consulta Minuta</v>
      </c>
      <c r="I103" s="682" t="s">
        <v>1157</v>
      </c>
      <c r="J103" s="687">
        <f t="shared" si="5"/>
        <v>43271</v>
      </c>
      <c r="K103"/>
      <c r="L103" s="239"/>
      <c r="M103" s="239"/>
      <c r="N103" s="239"/>
      <c r="O103" s="239"/>
      <c r="P103" s="239"/>
      <c r="Q103" s="608"/>
      <c r="R103" s="239"/>
      <c r="S103" s="239"/>
      <c r="T103" s="239"/>
      <c r="U103" s="239"/>
      <c r="V103" s="239"/>
      <c r="W103" s="239"/>
      <c r="X103" s="239"/>
      <c r="Y103" s="239"/>
      <c r="Z103" s="239"/>
      <c r="AA103" s="239"/>
      <c r="AB103" s="239"/>
      <c r="AC103" s="239"/>
      <c r="AD103" s="239"/>
      <c r="AE103" s="239"/>
      <c r="AF103" s="239"/>
      <c r="AG103" s="239"/>
      <c r="AH103" s="239"/>
      <c r="AI103" s="239"/>
      <c r="AJ103" s="239"/>
      <c r="AK103" s="239"/>
    </row>
    <row r="104" spans="1:37" s="240" customFormat="1" ht="15" customHeight="1">
      <c r="A104" s="640">
        <v>33</v>
      </c>
      <c r="B104" s="655" t="e">
        <f t="shared" si="3"/>
        <v>#N/A</v>
      </c>
      <c r="C104" s="643">
        <v>6</v>
      </c>
      <c r="D104" s="661"/>
      <c r="E104" s="644" t="s">
        <v>471</v>
      </c>
      <c r="F104" s="668" t="s">
        <v>472</v>
      </c>
      <c r="G104" s="643">
        <v>3</v>
      </c>
      <c r="H104" s="656" t="str">
        <f t="shared" si="4"/>
        <v>Consulta Minuta</v>
      </c>
      <c r="I104" s="682" t="s">
        <v>1157</v>
      </c>
      <c r="J104" s="687">
        <f t="shared" si="5"/>
        <v>43271</v>
      </c>
      <c r="K104"/>
      <c r="L104" s="239"/>
      <c r="M104" s="239"/>
      <c r="N104" s="239"/>
      <c r="O104" s="239"/>
      <c r="P104" s="239"/>
      <c r="Q104" s="608"/>
      <c r="R104" s="239"/>
      <c r="S104" s="239"/>
      <c r="T104" s="239"/>
      <c r="U104" s="239"/>
      <c r="V104" s="239"/>
      <c r="W104" s="239"/>
      <c r="X104" s="239"/>
      <c r="Y104" s="239"/>
      <c r="Z104" s="239"/>
      <c r="AA104" s="239"/>
      <c r="AB104" s="239"/>
      <c r="AC104" s="239"/>
      <c r="AD104" s="239"/>
      <c r="AE104" s="239"/>
      <c r="AF104" s="239"/>
      <c r="AG104" s="239"/>
      <c r="AH104" s="239"/>
      <c r="AI104" s="239"/>
      <c r="AJ104" s="239"/>
      <c r="AK104" s="239"/>
    </row>
    <row r="105" spans="1:37" s="240" customFormat="1" ht="15" customHeight="1">
      <c r="A105" s="640">
        <v>33</v>
      </c>
      <c r="B105" s="655" t="e">
        <f t="shared" si="3"/>
        <v>#N/A</v>
      </c>
      <c r="C105" s="643">
        <v>6</v>
      </c>
      <c r="D105" s="661"/>
      <c r="E105" s="644" t="s">
        <v>473</v>
      </c>
      <c r="F105" s="668" t="s">
        <v>474</v>
      </c>
      <c r="G105" s="643">
        <v>3</v>
      </c>
      <c r="H105" s="656" t="str">
        <f t="shared" si="4"/>
        <v>Consulta Minuta</v>
      </c>
      <c r="I105" s="682" t="s">
        <v>1157</v>
      </c>
      <c r="J105" s="687">
        <f t="shared" si="5"/>
        <v>43271</v>
      </c>
      <c r="K105"/>
      <c r="L105" s="239"/>
      <c r="M105" s="239"/>
      <c r="N105" s="239"/>
      <c r="O105" s="239"/>
      <c r="P105" s="239"/>
      <c r="Q105" s="608"/>
      <c r="R105" s="239"/>
      <c r="S105" s="239"/>
      <c r="T105" s="239"/>
      <c r="U105" s="239"/>
      <c r="V105" s="239"/>
      <c r="W105" s="239"/>
      <c r="X105" s="239"/>
      <c r="Y105" s="239"/>
      <c r="Z105" s="239"/>
      <c r="AA105" s="239"/>
      <c r="AB105" s="239"/>
      <c r="AC105" s="239"/>
      <c r="AD105" s="239"/>
      <c r="AE105" s="239"/>
      <c r="AF105" s="239"/>
      <c r="AG105" s="239"/>
      <c r="AH105" s="239"/>
      <c r="AI105" s="239"/>
      <c r="AJ105" s="239"/>
      <c r="AK105" s="239"/>
    </row>
    <row r="106" spans="1:37" s="240" customFormat="1" ht="15" customHeight="1">
      <c r="A106" s="640">
        <v>33</v>
      </c>
      <c r="B106" s="655" t="e">
        <f t="shared" si="3"/>
        <v>#N/A</v>
      </c>
      <c r="C106" s="643">
        <v>6</v>
      </c>
      <c r="D106" s="661"/>
      <c r="E106" s="644" t="s">
        <v>475</v>
      </c>
      <c r="F106" s="668" t="s">
        <v>476</v>
      </c>
      <c r="G106" s="643">
        <v>3</v>
      </c>
      <c r="H106" s="656" t="str">
        <f t="shared" si="4"/>
        <v>Consulta Minuta</v>
      </c>
      <c r="I106" s="682" t="s">
        <v>1157</v>
      </c>
      <c r="J106" s="687">
        <f t="shared" si="5"/>
        <v>43271</v>
      </c>
      <c r="K106"/>
      <c r="L106" s="239"/>
      <c r="M106" s="239"/>
      <c r="N106" s="239"/>
      <c r="O106" s="239"/>
      <c r="P106" s="239"/>
      <c r="Q106" s="608"/>
      <c r="R106" s="239"/>
      <c r="S106" s="239"/>
      <c r="T106" s="239"/>
      <c r="U106" s="239"/>
      <c r="V106" s="239"/>
      <c r="W106" s="239"/>
      <c r="X106" s="239"/>
      <c r="Y106" s="239"/>
      <c r="Z106" s="239"/>
      <c r="AA106" s="239"/>
      <c r="AB106" s="239"/>
      <c r="AC106" s="239"/>
      <c r="AD106" s="239"/>
      <c r="AE106" s="239"/>
      <c r="AF106" s="239"/>
      <c r="AG106" s="239"/>
      <c r="AH106" s="239"/>
      <c r="AI106" s="239"/>
      <c r="AJ106" s="239"/>
      <c r="AK106" s="239"/>
    </row>
    <row r="107" spans="1:37" s="240" customFormat="1" ht="15" customHeight="1">
      <c r="A107" s="640">
        <v>33</v>
      </c>
      <c r="B107" s="655" t="e">
        <f t="shared" si="3"/>
        <v>#N/A</v>
      </c>
      <c r="C107" s="643">
        <v>6</v>
      </c>
      <c r="D107" s="661"/>
      <c r="E107" s="644" t="s">
        <v>477</v>
      </c>
      <c r="F107" s="668" t="s">
        <v>478</v>
      </c>
      <c r="G107" s="643">
        <v>3</v>
      </c>
      <c r="H107" s="656" t="str">
        <f t="shared" si="4"/>
        <v>Consulta Minuta</v>
      </c>
      <c r="I107" s="682" t="s">
        <v>1157</v>
      </c>
      <c r="J107" s="687">
        <f t="shared" si="5"/>
        <v>43271</v>
      </c>
      <c r="K107"/>
      <c r="L107" s="239"/>
      <c r="M107" s="239"/>
      <c r="N107" s="239"/>
      <c r="O107" s="239"/>
      <c r="P107" s="239"/>
      <c r="Q107" s="608"/>
      <c r="R107" s="239"/>
      <c r="S107" s="239"/>
      <c r="T107" s="239"/>
      <c r="U107" s="239"/>
      <c r="V107" s="239"/>
      <c r="W107" s="239"/>
      <c r="X107" s="239"/>
      <c r="Y107" s="239"/>
      <c r="Z107" s="239"/>
      <c r="AA107" s="239"/>
      <c r="AB107" s="239"/>
      <c r="AC107" s="239"/>
      <c r="AD107" s="239"/>
      <c r="AE107" s="239"/>
      <c r="AF107" s="239"/>
      <c r="AG107" s="239"/>
      <c r="AH107" s="239"/>
      <c r="AI107" s="239"/>
      <c r="AJ107" s="239"/>
      <c r="AK107" s="239"/>
    </row>
    <row r="108" spans="1:37" s="240" customFormat="1" ht="15" customHeight="1">
      <c r="A108" s="640">
        <v>33</v>
      </c>
      <c r="B108" s="655" t="e">
        <f t="shared" si="3"/>
        <v>#N/A</v>
      </c>
      <c r="C108" s="643">
        <v>6</v>
      </c>
      <c r="D108" s="661"/>
      <c r="E108" s="642" t="s">
        <v>479</v>
      </c>
      <c r="F108" s="668" t="s">
        <v>480</v>
      </c>
      <c r="G108" s="643">
        <v>3</v>
      </c>
      <c r="H108" s="656" t="str">
        <f t="shared" si="4"/>
        <v>Consulta Minuta</v>
      </c>
      <c r="I108" s="682" t="s">
        <v>1157</v>
      </c>
      <c r="J108" s="687">
        <f t="shared" si="5"/>
        <v>43271</v>
      </c>
      <c r="K108"/>
      <c r="L108" s="239"/>
      <c r="M108" s="239"/>
      <c r="N108" s="239"/>
      <c r="O108" s="239"/>
      <c r="P108" s="239"/>
      <c r="Q108" s="608"/>
      <c r="R108" s="239"/>
      <c r="S108" s="239"/>
      <c r="T108" s="239"/>
      <c r="U108" s="239"/>
      <c r="V108" s="239"/>
      <c r="W108" s="239"/>
      <c r="X108" s="239"/>
      <c r="Y108" s="239"/>
      <c r="Z108" s="239"/>
      <c r="AA108" s="239"/>
      <c r="AB108" s="239"/>
      <c r="AC108" s="239"/>
      <c r="AD108" s="239"/>
      <c r="AE108" s="239"/>
      <c r="AF108" s="239"/>
      <c r="AG108" s="239"/>
      <c r="AH108" s="239"/>
      <c r="AI108" s="239"/>
      <c r="AJ108" s="239"/>
      <c r="AK108" s="239"/>
    </row>
    <row r="109" spans="1:37" s="240" customFormat="1" ht="15" customHeight="1">
      <c r="A109" s="640">
        <v>33</v>
      </c>
      <c r="B109" s="655" t="e">
        <f t="shared" si="3"/>
        <v>#N/A</v>
      </c>
      <c r="C109" s="643">
        <v>6</v>
      </c>
      <c r="D109" s="661"/>
      <c r="E109" s="642" t="s">
        <v>481</v>
      </c>
      <c r="F109" s="668" t="s">
        <v>482</v>
      </c>
      <c r="G109" s="643">
        <v>3</v>
      </c>
      <c r="H109" s="656" t="str">
        <f t="shared" si="4"/>
        <v>Consulta Minuta</v>
      </c>
      <c r="I109" s="682" t="s">
        <v>1157</v>
      </c>
      <c r="J109" s="687">
        <f t="shared" si="5"/>
        <v>43271</v>
      </c>
      <c r="K109"/>
      <c r="L109" s="239"/>
      <c r="M109" s="239"/>
      <c r="N109" s="239"/>
      <c r="O109" s="239"/>
      <c r="P109" s="239"/>
      <c r="Q109" s="608"/>
      <c r="R109" s="239"/>
      <c r="S109" s="239"/>
      <c r="T109" s="239"/>
      <c r="U109" s="239"/>
      <c r="V109" s="239"/>
      <c r="W109" s="239"/>
      <c r="X109" s="239"/>
      <c r="Y109" s="239"/>
      <c r="Z109" s="239"/>
      <c r="AA109" s="239"/>
      <c r="AB109" s="239"/>
      <c r="AC109" s="239"/>
      <c r="AD109" s="239"/>
      <c r="AE109" s="239"/>
      <c r="AF109" s="239"/>
      <c r="AG109" s="239"/>
      <c r="AH109" s="239"/>
      <c r="AI109" s="239"/>
      <c r="AJ109" s="239"/>
      <c r="AK109" s="239"/>
    </row>
    <row r="110" spans="1:37" s="240" customFormat="1" ht="15" customHeight="1">
      <c r="A110" s="640">
        <v>33</v>
      </c>
      <c r="B110" s="655" t="e">
        <f t="shared" si="3"/>
        <v>#N/A</v>
      </c>
      <c r="C110" s="643">
        <v>6</v>
      </c>
      <c r="D110" s="661"/>
      <c r="E110" s="642" t="s">
        <v>483</v>
      </c>
      <c r="F110" s="668" t="s">
        <v>484</v>
      </c>
      <c r="G110" s="643">
        <v>3</v>
      </c>
      <c r="H110" s="656" t="str">
        <f t="shared" si="4"/>
        <v>Consulta Minuta</v>
      </c>
      <c r="I110" s="682" t="s">
        <v>1157</v>
      </c>
      <c r="J110" s="687">
        <f t="shared" si="5"/>
        <v>43271</v>
      </c>
      <c r="K110"/>
      <c r="L110" s="239"/>
      <c r="M110" s="239"/>
      <c r="N110" s="239"/>
      <c r="O110" s="239"/>
      <c r="P110" s="239"/>
      <c r="Q110" s="608"/>
      <c r="R110" s="239"/>
      <c r="S110" s="239"/>
      <c r="T110" s="239"/>
      <c r="U110" s="239"/>
      <c r="V110" s="239"/>
      <c r="W110" s="239"/>
      <c r="X110" s="239"/>
      <c r="Y110" s="239"/>
      <c r="Z110" s="239"/>
      <c r="AA110" s="239"/>
      <c r="AB110" s="239"/>
      <c r="AC110" s="239"/>
      <c r="AD110" s="239"/>
      <c r="AE110" s="239"/>
      <c r="AF110" s="239"/>
      <c r="AG110" s="239"/>
      <c r="AH110" s="239"/>
      <c r="AI110" s="239"/>
      <c r="AJ110" s="239"/>
      <c r="AK110" s="239"/>
    </row>
    <row r="111" spans="1:37" s="240" customFormat="1" ht="15" customHeight="1">
      <c r="A111" s="640">
        <v>33</v>
      </c>
      <c r="B111" s="655" t="e">
        <f t="shared" si="3"/>
        <v>#N/A</v>
      </c>
      <c r="C111" s="643">
        <v>6</v>
      </c>
      <c r="D111" s="661"/>
      <c r="E111" s="642" t="s">
        <v>485</v>
      </c>
      <c r="F111" s="668" t="s">
        <v>486</v>
      </c>
      <c r="G111" s="643">
        <v>3</v>
      </c>
      <c r="H111" s="656" t="str">
        <f t="shared" si="4"/>
        <v>Consulta Minuta</v>
      </c>
      <c r="I111" s="682" t="s">
        <v>1157</v>
      </c>
      <c r="J111" s="687">
        <f t="shared" si="5"/>
        <v>43271</v>
      </c>
      <c r="K111"/>
      <c r="L111" s="239"/>
      <c r="M111" s="239"/>
      <c r="N111" s="239"/>
      <c r="O111" s="239"/>
      <c r="P111" s="239"/>
      <c r="Q111" s="608"/>
      <c r="R111" s="239"/>
      <c r="S111" s="239"/>
      <c r="T111" s="239"/>
      <c r="U111" s="239"/>
      <c r="V111" s="239"/>
      <c r="W111" s="239"/>
      <c r="X111" s="239"/>
      <c r="Y111" s="239"/>
      <c r="Z111" s="239"/>
      <c r="AA111" s="239"/>
      <c r="AB111" s="239"/>
      <c r="AC111" s="239"/>
      <c r="AD111" s="239"/>
      <c r="AE111" s="239"/>
      <c r="AF111" s="239"/>
      <c r="AG111" s="239"/>
      <c r="AH111" s="239"/>
      <c r="AI111" s="239"/>
      <c r="AJ111" s="239"/>
      <c r="AK111" s="239"/>
    </row>
    <row r="112" spans="1:37" s="240" customFormat="1" ht="15" customHeight="1">
      <c r="A112" s="640">
        <v>33</v>
      </c>
      <c r="B112" s="655" t="e">
        <f t="shared" si="3"/>
        <v>#N/A</v>
      </c>
      <c r="C112" s="643">
        <v>6</v>
      </c>
      <c r="D112" s="661"/>
      <c r="E112" s="642" t="s">
        <v>487</v>
      </c>
      <c r="F112" s="668" t="s">
        <v>488</v>
      </c>
      <c r="G112" s="643">
        <v>3</v>
      </c>
      <c r="H112" s="656" t="str">
        <f t="shared" si="4"/>
        <v>Consulta Minuta</v>
      </c>
      <c r="I112" s="682" t="s">
        <v>1157</v>
      </c>
      <c r="J112" s="687">
        <f t="shared" si="5"/>
        <v>43271</v>
      </c>
      <c r="K112"/>
      <c r="L112" s="239"/>
      <c r="M112" s="239"/>
      <c r="N112" s="239"/>
      <c r="O112" s="239"/>
      <c r="P112" s="239"/>
      <c r="Q112" s="608"/>
      <c r="R112" s="239"/>
      <c r="S112" s="239"/>
      <c r="T112" s="239"/>
      <c r="U112" s="239"/>
      <c r="V112" s="239"/>
      <c r="W112" s="239"/>
      <c r="X112" s="239"/>
      <c r="Y112" s="239"/>
      <c r="Z112" s="239"/>
      <c r="AA112" s="239"/>
      <c r="AB112" s="239"/>
      <c r="AC112" s="239"/>
      <c r="AD112" s="239"/>
      <c r="AE112" s="239"/>
      <c r="AF112" s="239"/>
      <c r="AG112" s="239"/>
      <c r="AH112" s="239"/>
      <c r="AI112" s="239"/>
      <c r="AJ112" s="239"/>
      <c r="AK112" s="239"/>
    </row>
    <row r="113" spans="1:37" s="240" customFormat="1" ht="15" customHeight="1">
      <c r="A113" s="640">
        <v>33</v>
      </c>
      <c r="B113" s="655" t="e">
        <f t="shared" si="3"/>
        <v>#N/A</v>
      </c>
      <c r="C113" s="643">
        <v>6</v>
      </c>
      <c r="D113" s="661"/>
      <c r="E113" s="642" t="s">
        <v>489</v>
      </c>
      <c r="F113" s="665" t="s">
        <v>490</v>
      </c>
      <c r="G113" s="643">
        <v>3</v>
      </c>
      <c r="H113" s="656" t="str">
        <f t="shared" si="4"/>
        <v>Consulta Minuta</v>
      </c>
      <c r="I113" s="682" t="s">
        <v>1157</v>
      </c>
      <c r="J113" s="687">
        <f t="shared" si="5"/>
        <v>43271</v>
      </c>
      <c r="K113"/>
      <c r="L113" s="239"/>
      <c r="M113" s="239"/>
      <c r="N113" s="239"/>
      <c r="O113" s="239"/>
      <c r="P113" s="239"/>
      <c r="Q113" s="608"/>
      <c r="R113" s="239"/>
      <c r="S113" s="239"/>
      <c r="T113" s="239"/>
      <c r="U113" s="239"/>
      <c r="V113" s="239"/>
      <c r="W113" s="239"/>
      <c r="X113" s="239"/>
      <c r="Y113" s="239"/>
      <c r="Z113" s="239"/>
      <c r="AA113" s="239"/>
      <c r="AB113" s="239"/>
      <c r="AC113" s="239"/>
      <c r="AD113" s="239"/>
      <c r="AE113" s="239"/>
      <c r="AF113" s="239"/>
      <c r="AG113" s="239"/>
      <c r="AH113" s="239"/>
      <c r="AI113" s="239"/>
      <c r="AJ113" s="239"/>
      <c r="AK113" s="239"/>
    </row>
    <row r="114" spans="1:37" s="240" customFormat="1" ht="15" customHeight="1">
      <c r="A114" s="640">
        <v>33</v>
      </c>
      <c r="B114" s="655" t="e">
        <f t="shared" si="3"/>
        <v>#N/A</v>
      </c>
      <c r="C114" s="643">
        <v>6</v>
      </c>
      <c r="D114" s="661"/>
      <c r="E114" s="642" t="s">
        <v>491</v>
      </c>
      <c r="F114" s="668" t="s">
        <v>492</v>
      </c>
      <c r="G114" s="643">
        <v>3</v>
      </c>
      <c r="H114" s="656" t="str">
        <f t="shared" si="4"/>
        <v>Consulta Minuta</v>
      </c>
      <c r="I114" s="682" t="s">
        <v>1157</v>
      </c>
      <c r="J114" s="687">
        <f t="shared" si="5"/>
        <v>43271</v>
      </c>
      <c r="K114"/>
      <c r="L114" s="239"/>
      <c r="M114" s="239"/>
      <c r="N114" s="239"/>
      <c r="O114" s="239"/>
      <c r="P114" s="239"/>
      <c r="Q114" s="608"/>
      <c r="R114" s="239"/>
      <c r="S114" s="239"/>
      <c r="T114" s="239"/>
      <c r="U114" s="239"/>
      <c r="V114" s="239"/>
      <c r="W114" s="239"/>
      <c r="X114" s="239"/>
      <c r="Y114" s="239"/>
      <c r="Z114" s="239"/>
      <c r="AA114" s="239"/>
      <c r="AB114" s="239"/>
      <c r="AC114" s="239"/>
      <c r="AD114" s="239"/>
      <c r="AE114" s="239"/>
      <c r="AF114" s="239"/>
      <c r="AG114" s="239"/>
      <c r="AH114" s="239"/>
      <c r="AI114" s="239"/>
      <c r="AJ114" s="239"/>
      <c r="AK114" s="239"/>
    </row>
    <row r="115" spans="1:37" s="240" customFormat="1" ht="15" customHeight="1">
      <c r="A115" s="640">
        <v>33</v>
      </c>
      <c r="B115" s="655" t="e">
        <f t="shared" si="3"/>
        <v>#N/A</v>
      </c>
      <c r="C115" s="643">
        <v>6</v>
      </c>
      <c r="D115" s="661"/>
      <c r="E115" s="642" t="s">
        <v>493</v>
      </c>
      <c r="F115" s="668" t="s">
        <v>494</v>
      </c>
      <c r="G115" s="643">
        <v>3</v>
      </c>
      <c r="H115" s="656" t="str">
        <f t="shared" si="4"/>
        <v>Consulta Minuta</v>
      </c>
      <c r="I115" s="682" t="s">
        <v>1157</v>
      </c>
      <c r="J115" s="687">
        <f t="shared" si="5"/>
        <v>43271</v>
      </c>
      <c r="K115"/>
      <c r="L115" s="239"/>
      <c r="M115" s="239"/>
      <c r="N115" s="239"/>
      <c r="O115" s="239"/>
      <c r="P115" s="239"/>
      <c r="Q115" s="608"/>
      <c r="R115" s="239"/>
      <c r="S115" s="239"/>
      <c r="T115" s="239"/>
      <c r="U115" s="239"/>
      <c r="V115" s="239"/>
      <c r="W115" s="239"/>
      <c r="X115" s="239"/>
      <c r="Y115" s="239"/>
      <c r="Z115" s="239"/>
      <c r="AA115" s="239"/>
      <c r="AB115" s="239"/>
      <c r="AC115" s="239"/>
      <c r="AD115" s="239"/>
      <c r="AE115" s="239"/>
      <c r="AF115" s="239"/>
      <c r="AG115" s="239"/>
      <c r="AH115" s="239"/>
      <c r="AI115" s="239"/>
      <c r="AJ115" s="239"/>
      <c r="AK115" s="239"/>
    </row>
    <row r="116" spans="1:37" s="240" customFormat="1" ht="15" customHeight="1">
      <c r="A116" s="640">
        <v>33</v>
      </c>
      <c r="B116" s="655" t="e">
        <f t="shared" si="3"/>
        <v>#N/A</v>
      </c>
      <c r="C116" s="643">
        <v>6</v>
      </c>
      <c r="D116" s="661"/>
      <c r="E116" s="642" t="s">
        <v>495</v>
      </c>
      <c r="F116" s="668" t="s">
        <v>496</v>
      </c>
      <c r="G116" s="643">
        <v>3</v>
      </c>
      <c r="H116" s="656" t="str">
        <f t="shared" si="4"/>
        <v>Consulta Minuta</v>
      </c>
      <c r="I116" s="682" t="s">
        <v>1157</v>
      </c>
      <c r="J116" s="687">
        <f t="shared" si="5"/>
        <v>43271</v>
      </c>
      <c r="K116"/>
      <c r="L116" s="239"/>
      <c r="M116" s="239"/>
      <c r="N116" s="239"/>
      <c r="O116" s="239"/>
      <c r="P116" s="239"/>
      <c r="Q116" s="608"/>
      <c r="R116" s="239"/>
      <c r="S116" s="239"/>
      <c r="T116" s="239"/>
      <c r="U116" s="239"/>
      <c r="V116" s="239"/>
      <c r="W116" s="239"/>
      <c r="X116" s="239"/>
      <c r="Y116" s="239"/>
      <c r="Z116" s="239"/>
      <c r="AA116" s="239"/>
      <c r="AB116" s="239"/>
      <c r="AC116" s="239"/>
      <c r="AD116" s="239"/>
      <c r="AE116" s="239"/>
      <c r="AF116" s="239"/>
      <c r="AG116" s="239"/>
      <c r="AH116" s="239"/>
      <c r="AI116" s="239"/>
      <c r="AJ116" s="239"/>
      <c r="AK116" s="239"/>
    </row>
    <row r="117" spans="1:37" s="240" customFormat="1" ht="15" customHeight="1">
      <c r="A117" s="640">
        <v>33</v>
      </c>
      <c r="B117" s="656" t="e">
        <f t="shared" si="3"/>
        <v>#N/A</v>
      </c>
      <c r="C117" s="643">
        <v>5</v>
      </c>
      <c r="D117" s="661"/>
      <c r="E117" s="642" t="s">
        <v>497</v>
      </c>
      <c r="F117" s="665" t="s">
        <v>498</v>
      </c>
      <c r="G117" s="643">
        <v>4</v>
      </c>
      <c r="H117" s="656" t="str">
        <f t="shared" si="4"/>
        <v>Audiência Pública</v>
      </c>
      <c r="I117" s="682" t="s">
        <v>1157</v>
      </c>
      <c r="J117" s="687">
        <f t="shared" si="5"/>
        <v>43271</v>
      </c>
      <c r="K117"/>
      <c r="L117" s="239"/>
      <c r="M117" s="239"/>
      <c r="N117" s="239"/>
      <c r="O117" s="239"/>
      <c r="P117" s="239"/>
      <c r="Q117" s="608"/>
      <c r="R117" s="239"/>
      <c r="S117" s="239"/>
      <c r="T117" s="239"/>
      <c r="U117" s="239"/>
      <c r="V117" s="239"/>
      <c r="W117" s="239"/>
      <c r="X117" s="239"/>
      <c r="Y117" s="239"/>
      <c r="Z117" s="239"/>
      <c r="AA117" s="239"/>
      <c r="AB117" s="239"/>
      <c r="AC117" s="239"/>
      <c r="AD117" s="239"/>
      <c r="AE117" s="239"/>
      <c r="AF117" s="239"/>
      <c r="AG117" s="239"/>
      <c r="AH117" s="239"/>
      <c r="AI117" s="239"/>
      <c r="AJ117" s="239"/>
      <c r="AK117" s="239"/>
    </row>
    <row r="118" spans="1:37" s="240" customFormat="1" ht="15" customHeight="1">
      <c r="A118" s="640">
        <v>33</v>
      </c>
      <c r="B118" s="656" t="e">
        <f t="shared" si="3"/>
        <v>#N/A</v>
      </c>
      <c r="C118" s="643">
        <v>5</v>
      </c>
      <c r="D118" s="661"/>
      <c r="E118" s="642" t="s">
        <v>499</v>
      </c>
      <c r="F118" s="665" t="s">
        <v>500</v>
      </c>
      <c r="G118" s="643">
        <v>4</v>
      </c>
      <c r="H118" s="656" t="str">
        <f t="shared" si="4"/>
        <v>Audiência Pública</v>
      </c>
      <c r="I118" s="682" t="s">
        <v>1157</v>
      </c>
      <c r="J118" s="687">
        <f t="shared" si="5"/>
        <v>43271</v>
      </c>
      <c r="K118"/>
      <c r="L118" s="239"/>
      <c r="M118" s="239"/>
      <c r="N118" s="239"/>
      <c r="O118" s="239"/>
      <c r="P118" s="239"/>
      <c r="Q118" s="608"/>
      <c r="R118" s="239"/>
      <c r="S118" s="239"/>
      <c r="T118" s="239"/>
      <c r="U118" s="239"/>
      <c r="V118" s="239"/>
      <c r="W118" s="239"/>
      <c r="X118" s="239"/>
      <c r="Y118" s="239"/>
      <c r="Z118" s="239"/>
      <c r="AA118" s="239"/>
      <c r="AB118" s="239"/>
      <c r="AC118" s="239"/>
      <c r="AD118" s="239"/>
      <c r="AE118" s="239"/>
      <c r="AF118" s="239"/>
      <c r="AG118" s="239"/>
      <c r="AH118" s="239"/>
      <c r="AI118" s="239"/>
      <c r="AJ118" s="239"/>
      <c r="AK118" s="239"/>
    </row>
    <row r="119" spans="1:37" s="240" customFormat="1" ht="15" customHeight="1">
      <c r="A119" s="640">
        <v>33</v>
      </c>
      <c r="B119" s="656" t="e">
        <f t="shared" si="3"/>
        <v>#N/A</v>
      </c>
      <c r="C119" s="643">
        <v>5</v>
      </c>
      <c r="D119" s="661"/>
      <c r="E119" s="642" t="s">
        <v>501</v>
      </c>
      <c r="F119" s="665" t="s">
        <v>502</v>
      </c>
      <c r="G119" s="643">
        <v>4</v>
      </c>
      <c r="H119" s="656" t="str">
        <f t="shared" si="4"/>
        <v>Audiência Pública</v>
      </c>
      <c r="I119" s="682" t="s">
        <v>1157</v>
      </c>
      <c r="J119" s="687">
        <f t="shared" si="5"/>
        <v>43271</v>
      </c>
      <c r="K119"/>
      <c r="L119" s="239"/>
      <c r="M119" s="239"/>
      <c r="N119" s="239"/>
      <c r="O119" s="239"/>
      <c r="P119" s="239"/>
      <c r="Q119" s="608"/>
      <c r="R119" s="239"/>
      <c r="S119" s="239"/>
      <c r="T119" s="239"/>
      <c r="U119" s="239"/>
      <c r="V119" s="239"/>
      <c r="W119" s="239"/>
      <c r="X119" s="239"/>
      <c r="Y119" s="239"/>
      <c r="Z119" s="239"/>
      <c r="AA119" s="239"/>
      <c r="AB119" s="239"/>
      <c r="AC119" s="239"/>
      <c r="AD119" s="239"/>
      <c r="AE119" s="239"/>
      <c r="AF119" s="239"/>
      <c r="AG119" s="239"/>
      <c r="AH119" s="239"/>
      <c r="AI119" s="239"/>
      <c r="AJ119" s="239"/>
      <c r="AK119" s="239"/>
    </row>
    <row r="120" spans="1:37" s="240" customFormat="1" ht="15" customHeight="1">
      <c r="A120" s="640">
        <v>33</v>
      </c>
      <c r="B120" s="656" t="e">
        <f t="shared" si="3"/>
        <v>#N/A</v>
      </c>
      <c r="C120" s="643">
        <v>5</v>
      </c>
      <c r="D120" s="661"/>
      <c r="E120" s="642" t="s">
        <v>503</v>
      </c>
      <c r="F120" s="665" t="s">
        <v>504</v>
      </c>
      <c r="G120" s="643">
        <v>4</v>
      </c>
      <c r="H120" s="656" t="str">
        <f t="shared" si="4"/>
        <v>Audiência Pública</v>
      </c>
      <c r="I120" s="682" t="s">
        <v>1157</v>
      </c>
      <c r="J120" s="687">
        <f t="shared" si="5"/>
        <v>43271</v>
      </c>
      <c r="K120"/>
      <c r="L120" s="239"/>
      <c r="M120" s="239"/>
      <c r="N120" s="239"/>
      <c r="O120" s="239"/>
      <c r="P120" s="239"/>
      <c r="Q120" s="608"/>
      <c r="R120" s="239"/>
      <c r="S120" s="239"/>
      <c r="T120" s="239"/>
      <c r="U120" s="239"/>
      <c r="V120" s="239"/>
      <c r="W120" s="239"/>
      <c r="X120" s="239"/>
      <c r="Y120" s="239"/>
      <c r="Z120" s="239"/>
      <c r="AA120" s="239"/>
      <c r="AB120" s="239"/>
      <c r="AC120" s="239"/>
      <c r="AD120" s="239"/>
      <c r="AE120" s="239"/>
      <c r="AF120" s="239"/>
      <c r="AG120" s="239"/>
      <c r="AH120" s="239"/>
      <c r="AI120" s="239"/>
      <c r="AJ120" s="239"/>
      <c r="AK120" s="239"/>
    </row>
    <row r="121" spans="1:37" s="240" customFormat="1" ht="15" customHeight="1">
      <c r="A121" s="640">
        <v>33</v>
      </c>
      <c r="B121" s="656" t="e">
        <f t="shared" si="3"/>
        <v>#N/A</v>
      </c>
      <c r="C121" s="643">
        <v>7</v>
      </c>
      <c r="D121" s="661" t="s">
        <v>761</v>
      </c>
      <c r="E121" s="642" t="s">
        <v>1205</v>
      </c>
      <c r="F121" s="668" t="s">
        <v>1354</v>
      </c>
      <c r="G121" s="643"/>
      <c r="H121" s="656" t="e">
        <f t="shared" si="4"/>
        <v>#N/A</v>
      </c>
      <c r="I121" s="682" t="s">
        <v>1330</v>
      </c>
      <c r="J121" s="687">
        <f t="shared" si="5"/>
        <v>43271</v>
      </c>
      <c r="K121"/>
      <c r="L121" s="239"/>
      <c r="M121" s="239"/>
      <c r="N121" s="239"/>
      <c r="O121" s="239"/>
      <c r="P121" s="239"/>
      <c r="Q121" s="608"/>
      <c r="R121" s="239"/>
      <c r="S121" s="239"/>
      <c r="T121" s="239"/>
      <c r="U121" s="239"/>
      <c r="V121" s="239"/>
      <c r="W121" s="239"/>
      <c r="X121" s="239"/>
      <c r="Y121" s="239"/>
      <c r="Z121" s="239"/>
      <c r="AA121" s="239"/>
      <c r="AB121" s="239"/>
      <c r="AC121" s="239"/>
      <c r="AD121" s="239"/>
      <c r="AE121" s="239"/>
      <c r="AF121" s="239"/>
      <c r="AG121" s="239"/>
      <c r="AH121" s="239"/>
      <c r="AI121" s="239"/>
      <c r="AJ121" s="239"/>
      <c r="AK121" s="239"/>
    </row>
    <row r="122" spans="1:37" s="240" customFormat="1" ht="15" customHeight="1">
      <c r="A122" s="640">
        <v>3</v>
      </c>
      <c r="B122" s="656" t="str">
        <f t="shared" si="3"/>
        <v>PIU Arco Tietê</v>
      </c>
      <c r="C122" s="643">
        <v>100</v>
      </c>
      <c r="D122" s="661"/>
      <c r="E122" s="642" t="s">
        <v>1331</v>
      </c>
      <c r="F122" s="551" t="s">
        <v>1340</v>
      </c>
      <c r="G122" s="643">
        <v>100</v>
      </c>
      <c r="H122" s="656"/>
      <c r="I122" s="682"/>
      <c r="J122" s="687"/>
      <c r="K122"/>
      <c r="L122" s="239"/>
      <c r="M122" s="239"/>
      <c r="N122" s="239"/>
      <c r="O122" s="239"/>
      <c r="P122" s="239"/>
      <c r="Q122" s="608"/>
      <c r="R122" s="239"/>
      <c r="S122" s="239"/>
      <c r="T122" s="239"/>
      <c r="U122" s="239"/>
      <c r="V122" s="239"/>
      <c r="W122" s="239"/>
      <c r="X122" s="239"/>
      <c r="Y122" s="239"/>
      <c r="Z122" s="239"/>
      <c r="AA122" s="239"/>
      <c r="AB122" s="239"/>
      <c r="AC122" s="239"/>
      <c r="AD122" s="239"/>
      <c r="AE122" s="239"/>
      <c r="AF122" s="239"/>
      <c r="AG122" s="239"/>
      <c r="AH122" s="239"/>
      <c r="AI122" s="239"/>
      <c r="AJ122" s="239"/>
      <c r="AK122" s="239"/>
    </row>
    <row r="123" spans="1:37" s="240" customFormat="1" ht="15" customHeight="1">
      <c r="A123" s="633">
        <v>4</v>
      </c>
      <c r="B123" s="655" t="str">
        <f t="shared" si="3"/>
        <v>PIU NESP</v>
      </c>
      <c r="C123" s="638">
        <v>1</v>
      </c>
      <c r="D123" s="368"/>
      <c r="E123" s="626" t="s">
        <v>333</v>
      </c>
      <c r="F123" s="665" t="s">
        <v>505</v>
      </c>
      <c r="G123" s="643">
        <v>2</v>
      </c>
      <c r="H123" s="656" t="str">
        <f t="shared" si="4"/>
        <v>Consulta Caderno</v>
      </c>
      <c r="I123" s="682" t="s">
        <v>1157</v>
      </c>
      <c r="J123" s="687">
        <f t="shared" si="5"/>
        <v>43271</v>
      </c>
      <c r="K123"/>
      <c r="L123" s="239"/>
      <c r="M123" s="239"/>
      <c r="N123" s="239"/>
      <c r="O123" s="239"/>
      <c r="P123" s="239"/>
      <c r="Q123" s="608"/>
      <c r="R123" s="239"/>
      <c r="S123" s="239"/>
      <c r="T123" s="239"/>
      <c r="U123" s="239"/>
      <c r="V123" s="239"/>
      <c r="W123" s="239"/>
      <c r="X123" s="239"/>
      <c r="Y123" s="239"/>
      <c r="Z123" s="239"/>
      <c r="AA123" s="239"/>
      <c r="AB123" s="239"/>
      <c r="AC123" s="239"/>
      <c r="AD123" s="239"/>
      <c r="AE123" s="239"/>
      <c r="AF123" s="239"/>
      <c r="AG123" s="239"/>
      <c r="AH123" s="239"/>
      <c r="AI123" s="239"/>
      <c r="AJ123" s="239"/>
      <c r="AK123" s="239"/>
    </row>
    <row r="124" spans="1:37" s="240" customFormat="1" ht="15" customHeight="1">
      <c r="A124" s="633">
        <v>4</v>
      </c>
      <c r="B124" s="655" t="str">
        <f t="shared" si="3"/>
        <v>PIU NESP</v>
      </c>
      <c r="C124" s="638">
        <v>2</v>
      </c>
      <c r="D124" s="368"/>
      <c r="E124" s="624" t="s">
        <v>217</v>
      </c>
      <c r="F124" s="665" t="s">
        <v>506</v>
      </c>
      <c r="G124" s="643">
        <v>2</v>
      </c>
      <c r="H124" s="656" t="str">
        <f t="shared" si="4"/>
        <v>Consulta Caderno</v>
      </c>
      <c r="I124" s="682" t="s">
        <v>1157</v>
      </c>
      <c r="J124" s="687">
        <f t="shared" si="5"/>
        <v>43271</v>
      </c>
      <c r="K124"/>
      <c r="L124" s="239"/>
      <c r="M124" s="239"/>
      <c r="N124" s="239"/>
      <c r="O124" s="239"/>
      <c r="P124" s="239"/>
      <c r="Q124" s="608"/>
      <c r="R124" s="239"/>
      <c r="S124" s="239"/>
      <c r="T124" s="239"/>
      <c r="U124" s="239"/>
      <c r="V124" s="239"/>
      <c r="W124" s="239"/>
      <c r="X124" s="239"/>
      <c r="Y124" s="239"/>
      <c r="Z124" s="239"/>
      <c r="AA124" s="239"/>
      <c r="AB124" s="239"/>
      <c r="AC124" s="239"/>
      <c r="AD124" s="239"/>
      <c r="AE124" s="239"/>
      <c r="AF124" s="239"/>
      <c r="AG124" s="239"/>
      <c r="AH124" s="239"/>
      <c r="AI124" s="239"/>
      <c r="AJ124" s="239"/>
      <c r="AK124" s="239"/>
    </row>
    <row r="125" spans="1:37" s="240" customFormat="1" ht="15" customHeight="1">
      <c r="A125" s="633">
        <v>4</v>
      </c>
      <c r="B125" s="655" t="str">
        <f t="shared" si="3"/>
        <v>PIU NESP</v>
      </c>
      <c r="C125" s="638">
        <v>2</v>
      </c>
      <c r="D125" s="368"/>
      <c r="E125" s="624" t="s">
        <v>325</v>
      </c>
      <c r="F125" s="665" t="s">
        <v>507</v>
      </c>
      <c r="G125" s="643">
        <v>2</v>
      </c>
      <c r="H125" s="656" t="str">
        <f t="shared" si="4"/>
        <v>Consulta Caderno</v>
      </c>
      <c r="I125" s="682" t="s">
        <v>1157</v>
      </c>
      <c r="J125" s="687">
        <f t="shared" si="5"/>
        <v>43271</v>
      </c>
      <c r="K125"/>
      <c r="L125" s="239"/>
      <c r="M125" s="239"/>
      <c r="N125" s="239"/>
      <c r="O125" s="239"/>
      <c r="P125" s="239"/>
      <c r="Q125" s="608"/>
      <c r="R125" s="239"/>
      <c r="S125" s="239"/>
      <c r="T125" s="239"/>
      <c r="U125" s="239"/>
      <c r="V125" s="239"/>
      <c r="W125" s="239"/>
      <c r="X125" s="239"/>
      <c r="Y125" s="239"/>
      <c r="Z125" s="239"/>
      <c r="AA125" s="239"/>
      <c r="AB125" s="239"/>
      <c r="AC125" s="239"/>
      <c r="AD125" s="239"/>
      <c r="AE125" s="239"/>
      <c r="AF125" s="239"/>
      <c r="AG125" s="239"/>
      <c r="AH125" s="239"/>
      <c r="AI125" s="239"/>
      <c r="AJ125" s="239"/>
      <c r="AK125" s="239"/>
    </row>
    <row r="126" spans="1:37" s="240" customFormat="1" ht="15" customHeight="1">
      <c r="A126" s="633">
        <v>4</v>
      </c>
      <c r="B126" s="655" t="str">
        <f t="shared" si="3"/>
        <v>PIU NESP</v>
      </c>
      <c r="C126" s="638">
        <v>2</v>
      </c>
      <c r="D126" s="368"/>
      <c r="E126" s="626" t="s">
        <v>1270</v>
      </c>
      <c r="F126" s="665" t="s">
        <v>508</v>
      </c>
      <c r="G126" s="643">
        <v>2</v>
      </c>
      <c r="H126" s="656" t="str">
        <f t="shared" si="4"/>
        <v>Consulta Caderno</v>
      </c>
      <c r="I126" s="682" t="s">
        <v>1157</v>
      </c>
      <c r="J126" s="687">
        <f t="shared" si="5"/>
        <v>43271</v>
      </c>
      <c r="K126"/>
      <c r="L126" s="239"/>
      <c r="M126" s="239"/>
      <c r="N126" s="239"/>
      <c r="O126" s="239"/>
      <c r="P126" s="239"/>
      <c r="Q126" s="608"/>
      <c r="R126" s="239"/>
      <c r="S126" s="239"/>
      <c r="T126" s="239"/>
      <c r="U126" s="239"/>
      <c r="V126" s="239"/>
      <c r="W126" s="239"/>
      <c r="X126" s="239"/>
      <c r="Y126" s="239"/>
      <c r="Z126" s="239"/>
      <c r="AA126" s="239"/>
      <c r="AB126" s="239"/>
      <c r="AC126" s="239"/>
      <c r="AD126" s="239"/>
      <c r="AE126" s="239"/>
      <c r="AF126" s="239"/>
      <c r="AG126" s="239"/>
      <c r="AH126" s="239"/>
      <c r="AI126" s="239"/>
      <c r="AJ126" s="239"/>
      <c r="AK126" s="239"/>
    </row>
    <row r="127" spans="1:37" s="240" customFormat="1" ht="15" customHeight="1">
      <c r="A127" s="633">
        <v>4</v>
      </c>
      <c r="B127" s="655" t="str">
        <f t="shared" si="3"/>
        <v>PIU NESP</v>
      </c>
      <c r="C127" s="638">
        <v>2</v>
      </c>
      <c r="D127" s="368"/>
      <c r="E127" s="626" t="s">
        <v>222</v>
      </c>
      <c r="F127" s="665" t="s">
        <v>509</v>
      </c>
      <c r="G127" s="643">
        <v>2</v>
      </c>
      <c r="H127" s="656" t="str">
        <f t="shared" si="4"/>
        <v>Consulta Caderno</v>
      </c>
      <c r="I127" s="682" t="s">
        <v>1157</v>
      </c>
      <c r="J127" s="687">
        <f t="shared" si="5"/>
        <v>43271</v>
      </c>
      <c r="K127"/>
      <c r="L127" s="239"/>
      <c r="M127" s="239"/>
      <c r="N127" s="239"/>
      <c r="O127" s="239"/>
      <c r="P127" s="239"/>
      <c r="Q127" s="608"/>
      <c r="R127" s="239"/>
      <c r="S127" s="239"/>
      <c r="T127" s="239"/>
      <c r="U127" s="239"/>
      <c r="V127" s="239"/>
      <c r="W127" s="239"/>
      <c r="X127" s="239"/>
      <c r="Y127" s="239"/>
      <c r="Z127" s="239"/>
      <c r="AA127" s="239"/>
      <c r="AB127" s="239"/>
      <c r="AC127" s="239"/>
      <c r="AD127" s="239"/>
      <c r="AE127" s="239"/>
      <c r="AF127" s="239"/>
      <c r="AG127" s="239"/>
      <c r="AH127" s="239"/>
      <c r="AI127" s="239"/>
      <c r="AJ127" s="239"/>
      <c r="AK127" s="239"/>
    </row>
    <row r="128" spans="1:37" s="240" customFormat="1" ht="15" customHeight="1">
      <c r="A128" s="633">
        <v>4</v>
      </c>
      <c r="B128" s="655" t="str">
        <f t="shared" si="3"/>
        <v>PIU NESP</v>
      </c>
      <c r="C128" s="638">
        <v>2</v>
      </c>
      <c r="D128" s="368" t="s">
        <v>761</v>
      </c>
      <c r="E128" s="626" t="s">
        <v>1270</v>
      </c>
      <c r="F128" s="667" t="s">
        <v>340</v>
      </c>
      <c r="G128" s="643">
        <v>4</v>
      </c>
      <c r="H128" s="656" t="str">
        <f t="shared" si="4"/>
        <v>Audiência Pública</v>
      </c>
      <c r="I128" s="682" t="s">
        <v>1054</v>
      </c>
      <c r="J128" s="687">
        <f t="shared" si="5"/>
        <v>43271</v>
      </c>
      <c r="K128"/>
      <c r="L128" s="239"/>
      <c r="M128" s="239"/>
      <c r="N128" s="239"/>
      <c r="O128" s="239"/>
      <c r="P128" s="239"/>
      <c r="Q128" s="608"/>
      <c r="R128" s="239"/>
      <c r="S128" s="239"/>
      <c r="T128" s="239"/>
      <c r="U128" s="239"/>
      <c r="V128" s="239"/>
      <c r="W128" s="239"/>
      <c r="X128" s="239"/>
      <c r="Y128" s="239"/>
      <c r="Z128" s="239"/>
      <c r="AA128" s="239"/>
      <c r="AB128" s="239"/>
      <c r="AC128" s="239"/>
      <c r="AD128" s="239"/>
      <c r="AE128" s="239"/>
      <c r="AF128" s="239"/>
      <c r="AG128" s="239"/>
      <c r="AH128" s="239"/>
      <c r="AI128" s="239"/>
      <c r="AJ128" s="239"/>
      <c r="AK128" s="239"/>
    </row>
    <row r="129" spans="1:37" s="240" customFormat="1" ht="15" customHeight="1">
      <c r="A129" s="633">
        <v>4</v>
      </c>
      <c r="B129" s="655" t="str">
        <f t="shared" si="3"/>
        <v>PIU NESP</v>
      </c>
      <c r="C129" s="638">
        <v>2</v>
      </c>
      <c r="D129" s="368"/>
      <c r="E129" s="626" t="s">
        <v>226</v>
      </c>
      <c r="F129" s="665" t="s">
        <v>510</v>
      </c>
      <c r="G129" s="643">
        <v>4</v>
      </c>
      <c r="H129" s="656" t="str">
        <f t="shared" si="4"/>
        <v>Audiência Pública</v>
      </c>
      <c r="I129" s="682" t="s">
        <v>1157</v>
      </c>
      <c r="J129" s="687">
        <f t="shared" si="5"/>
        <v>43271</v>
      </c>
      <c r="K129"/>
      <c r="L129" s="239"/>
      <c r="M129" s="239"/>
      <c r="N129" s="239"/>
      <c r="O129" s="239"/>
      <c r="P129" s="239"/>
      <c r="Q129" s="608"/>
      <c r="R129" s="239"/>
      <c r="S129" s="239"/>
      <c r="T129" s="239"/>
      <c r="U129" s="239"/>
      <c r="V129" s="239"/>
      <c r="W129" s="239"/>
      <c r="X129" s="239"/>
      <c r="Y129" s="239"/>
      <c r="Z129" s="239"/>
      <c r="AA129" s="239"/>
      <c r="AB129" s="239"/>
      <c r="AC129" s="239"/>
      <c r="AD129" s="239"/>
      <c r="AE129" s="239"/>
      <c r="AF129" s="239"/>
      <c r="AG129" s="239"/>
      <c r="AH129" s="239"/>
      <c r="AI129" s="239"/>
      <c r="AJ129" s="239"/>
      <c r="AK129" s="239"/>
    </row>
    <row r="130" spans="1:37" s="240" customFormat="1" ht="15" customHeight="1">
      <c r="A130" s="633">
        <v>4</v>
      </c>
      <c r="B130" s="655" t="str">
        <f t="shared" si="3"/>
        <v>PIU NESP</v>
      </c>
      <c r="C130" s="638">
        <v>2</v>
      </c>
      <c r="D130" s="368"/>
      <c r="E130" s="626" t="s">
        <v>227</v>
      </c>
      <c r="F130" s="665" t="s">
        <v>511</v>
      </c>
      <c r="G130" s="643">
        <v>4</v>
      </c>
      <c r="H130" s="656" t="str">
        <f t="shared" si="4"/>
        <v>Audiência Pública</v>
      </c>
      <c r="I130" s="682" t="s">
        <v>1157</v>
      </c>
      <c r="J130" s="687">
        <f t="shared" si="5"/>
        <v>43271</v>
      </c>
      <c r="K130"/>
      <c r="L130" s="239"/>
      <c r="M130" s="239"/>
      <c r="N130" s="239"/>
      <c r="O130" s="239"/>
      <c r="P130" s="239"/>
      <c r="Q130" s="608"/>
      <c r="R130" s="239"/>
      <c r="S130" s="239"/>
      <c r="T130" s="239"/>
      <c r="U130" s="239"/>
      <c r="V130" s="239"/>
      <c r="W130" s="239"/>
      <c r="X130" s="239"/>
      <c r="Y130" s="239"/>
      <c r="Z130" s="239"/>
      <c r="AA130" s="239"/>
      <c r="AB130" s="239"/>
      <c r="AC130" s="239"/>
      <c r="AD130" s="239"/>
      <c r="AE130" s="239"/>
      <c r="AF130" s="239"/>
      <c r="AG130" s="239"/>
      <c r="AH130" s="239"/>
      <c r="AI130" s="239"/>
      <c r="AJ130" s="239"/>
      <c r="AK130" s="239"/>
    </row>
    <row r="131" spans="1:37" s="240" customFormat="1" ht="15" customHeight="1">
      <c r="A131" s="633">
        <v>4</v>
      </c>
      <c r="B131" s="655" t="str">
        <f t="shared" si="3"/>
        <v>PIU NESP</v>
      </c>
      <c r="C131" s="638">
        <v>2</v>
      </c>
      <c r="D131" s="368"/>
      <c r="E131" s="626" t="s">
        <v>228</v>
      </c>
      <c r="F131" s="665" t="s">
        <v>512</v>
      </c>
      <c r="G131" s="643">
        <v>4</v>
      </c>
      <c r="H131" s="656" t="str">
        <f t="shared" si="4"/>
        <v>Audiência Pública</v>
      </c>
      <c r="I131" s="682" t="s">
        <v>1157</v>
      </c>
      <c r="J131" s="687">
        <f t="shared" si="5"/>
        <v>43271</v>
      </c>
      <c r="K131"/>
      <c r="L131" s="239"/>
      <c r="M131" s="239"/>
      <c r="N131" s="239"/>
      <c r="O131" s="239"/>
      <c r="P131" s="239"/>
      <c r="Q131" s="608"/>
      <c r="R131" s="239"/>
      <c r="S131" s="239"/>
      <c r="T131" s="239"/>
      <c r="U131" s="239"/>
      <c r="V131" s="239"/>
      <c r="W131" s="239"/>
      <c r="X131" s="239"/>
      <c r="Y131" s="239"/>
      <c r="Z131" s="239"/>
      <c r="AA131" s="239"/>
      <c r="AB131" s="239"/>
      <c r="AC131" s="239"/>
      <c r="AD131" s="239"/>
      <c r="AE131" s="239"/>
      <c r="AF131" s="239"/>
      <c r="AG131" s="239"/>
      <c r="AH131" s="239"/>
      <c r="AI131" s="239"/>
      <c r="AJ131" s="239"/>
      <c r="AK131" s="239"/>
    </row>
    <row r="132" spans="1:37" s="240" customFormat="1" ht="15" customHeight="1">
      <c r="A132" s="633">
        <v>4</v>
      </c>
      <c r="B132" s="655" t="str">
        <f t="shared" si="3"/>
        <v>PIU NESP</v>
      </c>
      <c r="C132" s="638">
        <v>2</v>
      </c>
      <c r="D132" s="368"/>
      <c r="E132" s="626" t="s">
        <v>229</v>
      </c>
      <c r="F132" s="665" t="s">
        <v>513</v>
      </c>
      <c r="G132" s="643">
        <v>4</v>
      </c>
      <c r="H132" s="656" t="str">
        <f t="shared" si="4"/>
        <v>Audiência Pública</v>
      </c>
      <c r="I132" s="682" t="s">
        <v>1157</v>
      </c>
      <c r="J132" s="687">
        <f t="shared" si="5"/>
        <v>43271</v>
      </c>
      <c r="K132"/>
      <c r="L132" s="239"/>
      <c r="M132" s="239"/>
      <c r="N132" s="239"/>
      <c r="O132" s="239"/>
      <c r="P132" s="239"/>
      <c r="Q132" s="608"/>
      <c r="R132" s="239"/>
      <c r="S132" s="239"/>
      <c r="T132" s="239"/>
      <c r="U132" s="239"/>
      <c r="V132" s="239"/>
      <c r="W132" s="239"/>
      <c r="X132" s="239"/>
      <c r="Y132" s="239"/>
      <c r="Z132" s="239"/>
      <c r="AA132" s="239"/>
      <c r="AB132" s="239"/>
      <c r="AC132" s="239"/>
      <c r="AD132" s="239"/>
      <c r="AE132" s="239"/>
      <c r="AF132" s="239"/>
      <c r="AG132" s="239"/>
      <c r="AH132" s="239"/>
      <c r="AI132" s="239"/>
      <c r="AJ132" s="239"/>
      <c r="AK132" s="239"/>
    </row>
    <row r="133" spans="1:37" s="240" customFormat="1" ht="15" customHeight="1">
      <c r="A133" s="633">
        <v>4</v>
      </c>
      <c r="B133" s="655" t="str">
        <f t="shared" si="3"/>
        <v>PIU NESP</v>
      </c>
      <c r="C133" s="638">
        <v>5</v>
      </c>
      <c r="D133" s="368" t="s">
        <v>761</v>
      </c>
      <c r="E133" s="626" t="s">
        <v>1270</v>
      </c>
      <c r="F133" s="667" t="s">
        <v>340</v>
      </c>
      <c r="G133" s="643">
        <v>4</v>
      </c>
      <c r="H133" s="656" t="str">
        <f t="shared" si="4"/>
        <v>Audiência Pública</v>
      </c>
      <c r="I133" s="682" t="s">
        <v>1054</v>
      </c>
      <c r="J133" s="687">
        <f t="shared" si="5"/>
        <v>43271</v>
      </c>
      <c r="K133"/>
      <c r="L133" s="239"/>
      <c r="M133" s="239"/>
      <c r="N133" s="239"/>
      <c r="O133" s="239"/>
      <c r="P133" s="239"/>
      <c r="Q133" s="608"/>
      <c r="R133" s="239"/>
      <c r="S133" s="239"/>
      <c r="T133" s="239"/>
      <c r="U133" s="239"/>
      <c r="V133" s="239"/>
      <c r="W133" s="239"/>
      <c r="X133" s="239"/>
      <c r="Y133" s="239"/>
      <c r="Z133" s="239"/>
      <c r="AA133" s="239"/>
      <c r="AB133" s="239"/>
      <c r="AC133" s="239"/>
      <c r="AD133" s="239"/>
      <c r="AE133" s="239"/>
      <c r="AF133" s="239"/>
      <c r="AG133" s="239"/>
      <c r="AH133" s="239"/>
      <c r="AI133" s="239"/>
      <c r="AJ133" s="239"/>
      <c r="AK133" s="239"/>
    </row>
    <row r="134" spans="1:37" s="240" customFormat="1" ht="15" customHeight="1">
      <c r="A134" s="633">
        <v>4</v>
      </c>
      <c r="B134" s="655" t="str">
        <f t="shared" ref="B134:B199" si="6">VLOOKUP(A134,$L$151:$M$169,2,0)</f>
        <v>PIU NESP</v>
      </c>
      <c r="C134" s="638">
        <v>5</v>
      </c>
      <c r="D134" s="368"/>
      <c r="E134" s="626" t="s">
        <v>226</v>
      </c>
      <c r="F134" s="665" t="s">
        <v>510</v>
      </c>
      <c r="G134" s="643">
        <v>4</v>
      </c>
      <c r="H134" s="656" t="str">
        <f t="shared" ref="H134:H199" si="7">VLOOKUP(G134,$L$142:$M$148,2,0)</f>
        <v>Audiência Pública</v>
      </c>
      <c r="I134" s="682" t="s">
        <v>1157</v>
      </c>
      <c r="J134" s="687">
        <f t="shared" si="5"/>
        <v>43271</v>
      </c>
      <c r="K134"/>
      <c r="L134" s="239"/>
      <c r="M134" s="239"/>
      <c r="N134" s="239"/>
      <c r="O134" s="239"/>
      <c r="P134" s="239"/>
      <c r="Q134" s="608"/>
      <c r="R134" s="239"/>
      <c r="S134" s="239"/>
      <c r="T134" s="239"/>
      <c r="U134" s="239"/>
      <c r="V134" s="239"/>
      <c r="W134" s="239"/>
      <c r="X134" s="239"/>
      <c r="Y134" s="239"/>
      <c r="Z134" s="239"/>
      <c r="AA134" s="239"/>
      <c r="AB134" s="239"/>
      <c r="AC134" s="239"/>
      <c r="AD134" s="239"/>
      <c r="AE134" s="239"/>
      <c r="AF134" s="239"/>
      <c r="AG134" s="239"/>
      <c r="AH134" s="239"/>
      <c r="AI134" s="239"/>
      <c r="AJ134" s="239"/>
      <c r="AK134" s="239"/>
    </row>
    <row r="135" spans="1:37" s="240" customFormat="1" ht="15" customHeight="1">
      <c r="A135" s="633">
        <v>4</v>
      </c>
      <c r="B135" s="655" t="str">
        <f t="shared" si="6"/>
        <v>PIU NESP</v>
      </c>
      <c r="C135" s="638">
        <v>5</v>
      </c>
      <c r="D135" s="368"/>
      <c r="E135" s="626" t="s">
        <v>228</v>
      </c>
      <c r="F135" s="665" t="s">
        <v>512</v>
      </c>
      <c r="G135" s="643">
        <v>4</v>
      </c>
      <c r="H135" s="656" t="str">
        <f t="shared" si="7"/>
        <v>Audiência Pública</v>
      </c>
      <c r="I135" s="682" t="s">
        <v>1157</v>
      </c>
      <c r="J135" s="687">
        <f t="shared" ref="J135:J200" si="8">$J$2</f>
        <v>43271</v>
      </c>
      <c r="K135"/>
      <c r="L135" s="239"/>
      <c r="M135" s="239"/>
      <c r="N135" s="239"/>
      <c r="O135" s="239"/>
      <c r="P135" s="239"/>
      <c r="Q135" s="608"/>
      <c r="R135" s="239"/>
      <c r="S135" s="239"/>
      <c r="T135" s="239"/>
      <c r="U135" s="239"/>
      <c r="V135" s="239"/>
      <c r="W135" s="239"/>
      <c r="X135" s="239"/>
      <c r="Y135" s="239"/>
      <c r="Z135" s="239"/>
      <c r="AA135" s="239"/>
      <c r="AB135" s="239"/>
      <c r="AC135" s="239"/>
      <c r="AD135" s="239"/>
      <c r="AE135" s="239"/>
      <c r="AF135" s="239"/>
      <c r="AG135" s="239"/>
      <c r="AH135" s="239"/>
      <c r="AI135" s="239"/>
      <c r="AJ135" s="239"/>
      <c r="AK135" s="239"/>
    </row>
    <row r="136" spans="1:37" s="240" customFormat="1" ht="15" customHeight="1">
      <c r="A136" s="633">
        <v>4</v>
      </c>
      <c r="B136" s="655" t="str">
        <f t="shared" si="6"/>
        <v>PIU NESP</v>
      </c>
      <c r="C136" s="638">
        <v>6</v>
      </c>
      <c r="D136" s="368"/>
      <c r="E136" s="626" t="s">
        <v>514</v>
      </c>
      <c r="F136" s="665" t="s">
        <v>515</v>
      </c>
      <c r="G136" s="643">
        <v>7</v>
      </c>
      <c r="H136" s="656" t="str">
        <f t="shared" si="7"/>
        <v>Projeto Final</v>
      </c>
      <c r="I136" s="682" t="s">
        <v>1157</v>
      </c>
      <c r="J136" s="687">
        <f t="shared" si="8"/>
        <v>43271</v>
      </c>
      <c r="K136"/>
      <c r="L136" s="239"/>
      <c r="M136" s="239"/>
      <c r="N136" s="239"/>
      <c r="O136" s="239"/>
      <c r="P136" s="239"/>
      <c r="Q136" s="608"/>
      <c r="R136" s="239"/>
      <c r="S136" s="239"/>
      <c r="T136" s="239"/>
      <c r="U136" s="239"/>
      <c r="V136" s="239"/>
      <c r="W136" s="239"/>
      <c r="X136" s="239"/>
      <c r="Y136" s="239"/>
      <c r="Z136" s="239"/>
      <c r="AA136" s="239"/>
      <c r="AB136" s="239"/>
      <c r="AC136" s="239"/>
      <c r="AD136" s="239"/>
      <c r="AE136" s="239"/>
      <c r="AF136" s="239"/>
      <c r="AG136" s="239"/>
      <c r="AH136" s="239"/>
      <c r="AI136" s="239"/>
      <c r="AJ136" s="239"/>
      <c r="AK136" s="239"/>
    </row>
    <row r="137" spans="1:37" s="240" customFormat="1" ht="15" customHeight="1">
      <c r="A137" s="633">
        <v>4</v>
      </c>
      <c r="B137" s="655" t="str">
        <f t="shared" si="6"/>
        <v>PIU NESP</v>
      </c>
      <c r="C137" s="638">
        <v>7</v>
      </c>
      <c r="D137" s="368"/>
      <c r="E137" s="626" t="s">
        <v>269</v>
      </c>
      <c r="F137" s="665" t="s">
        <v>516</v>
      </c>
      <c r="G137" s="643">
        <v>7</v>
      </c>
      <c r="H137" s="656" t="str">
        <f t="shared" si="7"/>
        <v>Projeto Final</v>
      </c>
      <c r="I137" s="682" t="s">
        <v>1157</v>
      </c>
      <c r="J137" s="687">
        <f t="shared" si="8"/>
        <v>43271</v>
      </c>
      <c r="K137"/>
      <c r="L137" s="239"/>
      <c r="M137" s="239"/>
      <c r="N137" s="239"/>
      <c r="O137" s="239"/>
      <c r="P137" s="239"/>
      <c r="Q137" s="608"/>
      <c r="R137" s="239"/>
      <c r="S137" s="239"/>
      <c r="T137" s="239"/>
      <c r="U137" s="239"/>
      <c r="V137" s="239"/>
      <c r="W137" s="239"/>
      <c r="X137" s="239"/>
      <c r="Y137" s="239"/>
      <c r="Z137" s="239"/>
      <c r="AA137" s="239"/>
      <c r="AB137" s="239"/>
      <c r="AC137" s="239"/>
      <c r="AD137" s="239"/>
      <c r="AE137" s="239"/>
      <c r="AF137" s="239"/>
      <c r="AG137" s="239"/>
      <c r="AH137" s="239"/>
      <c r="AI137" s="239"/>
      <c r="AJ137" s="239"/>
      <c r="AK137" s="239"/>
    </row>
    <row r="138" spans="1:37" s="240" customFormat="1" ht="15" customHeight="1">
      <c r="A138" s="633">
        <v>4</v>
      </c>
      <c r="B138" s="655" t="str">
        <f t="shared" si="6"/>
        <v>PIU NESP</v>
      </c>
      <c r="C138" s="638">
        <v>7</v>
      </c>
      <c r="D138" s="368"/>
      <c r="E138" s="626" t="s">
        <v>517</v>
      </c>
      <c r="F138" s="665" t="s">
        <v>518</v>
      </c>
      <c r="G138" s="643">
        <v>7</v>
      </c>
      <c r="H138" s="656" t="str">
        <f t="shared" si="7"/>
        <v>Projeto Final</v>
      </c>
      <c r="I138" s="682" t="s">
        <v>1157</v>
      </c>
      <c r="J138" s="687">
        <f t="shared" si="8"/>
        <v>43271</v>
      </c>
      <c r="K138"/>
      <c r="L138" s="239"/>
      <c r="M138" s="239"/>
      <c r="N138" s="239"/>
      <c r="O138" s="239"/>
      <c r="P138" s="239"/>
      <c r="Q138" s="608"/>
      <c r="R138" s="239"/>
      <c r="S138" s="239"/>
      <c r="T138" s="239"/>
      <c r="U138" s="239"/>
      <c r="V138" s="239"/>
      <c r="W138" s="239"/>
      <c r="X138" s="239"/>
      <c r="Y138" s="239"/>
      <c r="Z138" s="239"/>
      <c r="AA138" s="239"/>
      <c r="AB138" s="239"/>
      <c r="AC138" s="239"/>
      <c r="AD138" s="239"/>
      <c r="AE138" s="239"/>
      <c r="AF138" s="239"/>
      <c r="AG138" s="239"/>
      <c r="AH138" s="239"/>
      <c r="AI138" s="239"/>
      <c r="AJ138" s="239"/>
      <c r="AK138" s="239"/>
    </row>
    <row r="139" spans="1:37" s="240" customFormat="1" ht="15" customHeight="1">
      <c r="A139" s="633">
        <v>4</v>
      </c>
      <c r="B139" s="655" t="str">
        <f t="shared" si="6"/>
        <v>PIU NESP</v>
      </c>
      <c r="C139" s="638">
        <v>100</v>
      </c>
      <c r="D139" s="368"/>
      <c r="E139" s="626" t="s">
        <v>1331</v>
      </c>
      <c r="F139" s="665" t="s">
        <v>1333</v>
      </c>
      <c r="G139" s="643">
        <v>100</v>
      </c>
      <c r="H139" s="656" t="e">
        <f t="shared" si="7"/>
        <v>#N/A</v>
      </c>
      <c r="I139" s="682" t="s">
        <v>1157</v>
      </c>
      <c r="J139" s="687"/>
      <c r="K139"/>
      <c r="L139" s="239"/>
      <c r="M139" s="239"/>
      <c r="N139" s="239"/>
      <c r="O139" s="239"/>
      <c r="P139" s="239"/>
      <c r="Q139" s="608"/>
      <c r="R139" s="239"/>
      <c r="S139" s="239"/>
      <c r="T139" s="239"/>
      <c r="U139" s="239"/>
      <c r="V139" s="239"/>
      <c r="W139" s="239"/>
      <c r="X139" s="239"/>
      <c r="Y139" s="239"/>
      <c r="Z139" s="239"/>
      <c r="AA139" s="239"/>
      <c r="AB139" s="239"/>
      <c r="AC139" s="239"/>
      <c r="AD139" s="239"/>
      <c r="AE139" s="239"/>
      <c r="AF139" s="239"/>
      <c r="AG139" s="239"/>
      <c r="AH139" s="239"/>
      <c r="AI139" s="239"/>
      <c r="AJ139" s="239"/>
      <c r="AK139" s="239"/>
    </row>
    <row r="140" spans="1:37" s="240" customFormat="1" ht="15" customHeight="1" thickBot="1">
      <c r="A140" s="633">
        <v>5</v>
      </c>
      <c r="B140" s="655" t="str">
        <f t="shared" si="6"/>
        <v>PIU Arco Jurubatuba</v>
      </c>
      <c r="C140" s="638">
        <v>2</v>
      </c>
      <c r="D140" s="368"/>
      <c r="E140" s="626" t="s">
        <v>519</v>
      </c>
      <c r="F140" s="665" t="s">
        <v>520</v>
      </c>
      <c r="G140" s="643">
        <v>2</v>
      </c>
      <c r="H140" s="656" t="str">
        <f t="shared" si="7"/>
        <v>Consulta Caderno</v>
      </c>
      <c r="I140" s="682" t="s">
        <v>1157</v>
      </c>
      <c r="J140" s="687">
        <f t="shared" si="8"/>
        <v>43271</v>
      </c>
      <c r="K140"/>
      <c r="L140" s="239"/>
      <c r="M140" s="239"/>
      <c r="N140" s="239"/>
      <c r="O140" s="239"/>
      <c r="P140" s="239"/>
      <c r="Q140" s="608"/>
      <c r="R140" s="239"/>
      <c r="S140" s="239"/>
      <c r="T140" s="239"/>
      <c r="U140" s="239"/>
      <c r="V140" s="239"/>
      <c r="W140" s="239"/>
      <c r="X140" s="239"/>
      <c r="Y140" s="239"/>
      <c r="Z140" s="239"/>
      <c r="AA140" s="239"/>
      <c r="AB140" s="239"/>
      <c r="AC140" s="239"/>
      <c r="AD140" s="239"/>
      <c r="AE140" s="239"/>
      <c r="AF140" s="239"/>
      <c r="AG140" s="239"/>
      <c r="AH140" s="239"/>
      <c r="AI140" s="239"/>
      <c r="AJ140" s="239"/>
      <c r="AK140" s="239"/>
    </row>
    <row r="141" spans="1:37" s="240" customFormat="1" ht="15" customHeight="1" thickBot="1">
      <c r="A141" s="633">
        <v>5</v>
      </c>
      <c r="B141" s="655" t="str">
        <f t="shared" si="6"/>
        <v>PIU Arco Jurubatuba</v>
      </c>
      <c r="C141" s="638">
        <v>2</v>
      </c>
      <c r="D141" s="368"/>
      <c r="E141" s="626" t="s">
        <v>521</v>
      </c>
      <c r="F141" s="665" t="s">
        <v>522</v>
      </c>
      <c r="G141" s="643">
        <v>2</v>
      </c>
      <c r="H141" s="656" t="str">
        <f t="shared" si="7"/>
        <v>Consulta Caderno</v>
      </c>
      <c r="I141" s="682" t="s">
        <v>1157</v>
      </c>
      <c r="J141" s="687">
        <f t="shared" si="8"/>
        <v>43271</v>
      </c>
      <c r="K141"/>
      <c r="L141" s="621" t="s">
        <v>619</v>
      </c>
      <c r="M141" s="620" t="s">
        <v>618</v>
      </c>
      <c r="N141" s="239"/>
      <c r="O141" s="727" t="s">
        <v>239</v>
      </c>
      <c r="P141" s="727"/>
      <c r="Q141" s="599" t="s">
        <v>322</v>
      </c>
      <c r="R141" s="366" t="s">
        <v>318</v>
      </c>
      <c r="S141" s="238" t="s">
        <v>319</v>
      </c>
      <c r="T141" s="588" t="s">
        <v>1245</v>
      </c>
      <c r="U141" s="371" t="s">
        <v>320</v>
      </c>
      <c r="V141" s="96" t="s">
        <v>321</v>
      </c>
      <c r="W141" s="372" t="s">
        <v>619</v>
      </c>
      <c r="X141" s="407" t="s">
        <v>1055</v>
      </c>
      <c r="Y141" s="239"/>
      <c r="Z141" s="239"/>
      <c r="AA141" s="239"/>
      <c r="AB141" s="239"/>
      <c r="AC141" s="239"/>
      <c r="AD141" s="239"/>
      <c r="AE141" s="239"/>
      <c r="AF141" s="239"/>
      <c r="AG141" s="239"/>
      <c r="AH141" s="239"/>
      <c r="AI141" s="239"/>
      <c r="AJ141" s="239"/>
      <c r="AK141" s="239"/>
    </row>
    <row r="142" spans="1:37" s="240" customFormat="1" ht="15" customHeight="1">
      <c r="A142" s="633">
        <v>5</v>
      </c>
      <c r="B142" s="655" t="str">
        <f t="shared" si="6"/>
        <v>PIU Arco Jurubatuba</v>
      </c>
      <c r="C142" s="638">
        <v>2</v>
      </c>
      <c r="D142" s="368"/>
      <c r="E142" s="624" t="s">
        <v>217</v>
      </c>
      <c r="F142" s="665" t="s">
        <v>523</v>
      </c>
      <c r="G142" s="643">
        <v>2</v>
      </c>
      <c r="H142" s="656" t="str">
        <f t="shared" si="7"/>
        <v>Consulta Caderno</v>
      </c>
      <c r="I142" s="682" t="s">
        <v>1157</v>
      </c>
      <c r="J142" s="687">
        <f t="shared" si="8"/>
        <v>43271</v>
      </c>
      <c r="K142"/>
      <c r="L142" s="622">
        <v>1</v>
      </c>
      <c r="M142" s="618" t="s">
        <v>613</v>
      </c>
      <c r="O142" s="241"/>
      <c r="P142" s="242" t="s">
        <v>324</v>
      </c>
      <c r="Q142" s="600" t="str">
        <f>VLOOKUP(E2,[3]sup_hiperlinks!$E$10:$G$39,3,0)</f>
        <v>http://minutapiuriobranco.gestaourbana.prefeitura.sp.gov.br/wp-content/uploads/2016/04/PIU_RioBranco_ConsultaPublica_V03.pdf</v>
      </c>
      <c r="R142" s="367">
        <v>7</v>
      </c>
      <c r="S142" s="369">
        <v>2</v>
      </c>
      <c r="T142" s="369"/>
      <c r="U142" s="365" t="s">
        <v>327</v>
      </c>
      <c r="V142" s="357" t="s">
        <v>599</v>
      </c>
      <c r="W142" s="597">
        <v>2</v>
      </c>
    </row>
    <row r="143" spans="1:37" s="240" customFormat="1" ht="15" customHeight="1">
      <c r="A143" s="633">
        <v>5</v>
      </c>
      <c r="B143" s="655" t="str">
        <f t="shared" si="6"/>
        <v>PIU Arco Jurubatuba</v>
      </c>
      <c r="C143" s="638">
        <v>2</v>
      </c>
      <c r="D143" s="368"/>
      <c r="E143" s="624" t="s">
        <v>524</v>
      </c>
      <c r="F143" s="665" t="s">
        <v>525</v>
      </c>
      <c r="G143" s="643">
        <v>2</v>
      </c>
      <c r="H143" s="656" t="str">
        <f t="shared" si="7"/>
        <v>Consulta Caderno</v>
      </c>
      <c r="I143" s="682" t="s">
        <v>1157</v>
      </c>
      <c r="J143" s="687">
        <f t="shared" si="8"/>
        <v>43271</v>
      </c>
      <c r="K143"/>
      <c r="L143" s="622">
        <v>2</v>
      </c>
      <c r="M143" s="618" t="s">
        <v>614</v>
      </c>
      <c r="O143" s="448"/>
      <c r="P143" s="243" t="s">
        <v>1188</v>
      </c>
      <c r="Q143" s="601" t="str">
        <f>VLOOKUP(E3,[3]sup_hiperlinks!$E$10:$G$39,3,0)</f>
        <v>http://minutapiuriobranco.gestaourbana.prefeitura.sp.gov.br/wp-content/uploads/2016/04/PIU_RioBranco_ConsultaPublica_ANEXOI_reduzido.pdf</v>
      </c>
      <c r="R143" s="367">
        <v>7</v>
      </c>
      <c r="S143" s="369">
        <v>2</v>
      </c>
      <c r="T143" s="369"/>
      <c r="U143" s="365" t="s">
        <v>222</v>
      </c>
      <c r="V143" s="357" t="s">
        <v>600</v>
      </c>
      <c r="W143" s="597">
        <v>2</v>
      </c>
    </row>
    <row r="144" spans="1:37" s="240" customFormat="1" ht="15" customHeight="1">
      <c r="A144" s="633">
        <v>5</v>
      </c>
      <c r="B144" s="655" t="str">
        <f t="shared" si="6"/>
        <v>PIU Arco Jurubatuba</v>
      </c>
      <c r="C144" s="638">
        <v>2</v>
      </c>
      <c r="D144" s="368"/>
      <c r="E144" s="624" t="s">
        <v>526</v>
      </c>
      <c r="F144" s="665" t="s">
        <v>527</v>
      </c>
      <c r="G144" s="643">
        <v>2</v>
      </c>
      <c r="H144" s="656" t="str">
        <f t="shared" si="7"/>
        <v>Consulta Caderno</v>
      </c>
      <c r="I144" s="682" t="s">
        <v>1157</v>
      </c>
      <c r="J144" s="687">
        <f t="shared" si="8"/>
        <v>43271</v>
      </c>
      <c r="K144"/>
      <c r="L144" s="622">
        <v>3</v>
      </c>
      <c r="M144" s="618" t="s">
        <v>615</v>
      </c>
      <c r="O144" s="449"/>
      <c r="P144" s="240" t="s">
        <v>1188</v>
      </c>
      <c r="Q144" s="601" t="e">
        <f>VLOOKUP(E4,[3]sup_hiperlinks!$E$10:$G$39,3,0)</f>
        <v>#N/A</v>
      </c>
      <c r="R144" s="367">
        <v>7</v>
      </c>
      <c r="S144" s="369">
        <v>2</v>
      </c>
      <c r="T144" s="369"/>
      <c r="U144" s="365" t="s">
        <v>228</v>
      </c>
      <c r="V144" s="357" t="s">
        <v>601</v>
      </c>
      <c r="W144" s="597">
        <v>4</v>
      </c>
    </row>
    <row r="145" spans="1:17" s="240" customFormat="1" ht="15" customHeight="1">
      <c r="A145" s="633">
        <v>5</v>
      </c>
      <c r="B145" s="655" t="str">
        <f t="shared" si="6"/>
        <v>PIU Arco Jurubatuba</v>
      </c>
      <c r="C145" s="638">
        <v>2</v>
      </c>
      <c r="D145" s="368"/>
      <c r="E145" s="624" t="s">
        <v>528</v>
      </c>
      <c r="F145" s="665" t="s">
        <v>529</v>
      </c>
      <c r="G145" s="643">
        <v>2</v>
      </c>
      <c r="H145" s="656" t="str">
        <f t="shared" si="7"/>
        <v>Consulta Caderno</v>
      </c>
      <c r="I145" s="682" t="s">
        <v>1157</v>
      </c>
      <c r="J145" s="687">
        <f t="shared" si="8"/>
        <v>43271</v>
      </c>
      <c r="K145"/>
      <c r="L145" s="622">
        <v>4</v>
      </c>
      <c r="M145" s="618" t="s">
        <v>225</v>
      </c>
      <c r="O145" s="450"/>
      <c r="P145" s="240" t="s">
        <v>1188</v>
      </c>
      <c r="Q145" s="601" t="str">
        <f>VLOOKUP(E5,[3]sup_hiperlinks!$E$10:$G$39,3,0)</f>
        <v>http://minutapiuriobranco.gestaourbana.prefeitura.sp.gov.br/</v>
      </c>
    </row>
    <row r="146" spans="1:17" s="240" customFormat="1" ht="15" customHeight="1">
      <c r="A146" s="633">
        <v>5</v>
      </c>
      <c r="B146" s="655" t="str">
        <f t="shared" si="6"/>
        <v>PIU Arco Jurubatuba</v>
      </c>
      <c r="C146" s="638">
        <v>2</v>
      </c>
      <c r="D146" s="368"/>
      <c r="E146" s="624" t="s">
        <v>530</v>
      </c>
      <c r="F146" s="665" t="s">
        <v>531</v>
      </c>
      <c r="G146" s="643">
        <v>2</v>
      </c>
      <c r="H146" s="656" t="str">
        <f t="shared" si="7"/>
        <v>Consulta Caderno</v>
      </c>
      <c r="I146" s="682" t="s">
        <v>1157</v>
      </c>
      <c r="J146" s="687">
        <f t="shared" si="8"/>
        <v>43271</v>
      </c>
      <c r="K146"/>
      <c r="L146" s="622">
        <v>5</v>
      </c>
      <c r="M146" s="618" t="s">
        <v>616</v>
      </c>
      <c r="P146" s="134"/>
      <c r="Q146" s="601" t="str">
        <f>VLOOKUP(E6,[3]sup_hiperlinks!$E$10:$G$39,3,0)</f>
        <v>http://gestaourbana.prefeitura.sp.gov.br/wp-content/uploads/2016/03/Contribui%C3%A7%C3%B5es.pdf</v>
      </c>
    </row>
    <row r="147" spans="1:17" s="240" customFormat="1" ht="15" customHeight="1">
      <c r="A147" s="633">
        <v>5</v>
      </c>
      <c r="B147" s="655" t="str">
        <f t="shared" si="6"/>
        <v>PIU Arco Jurubatuba</v>
      </c>
      <c r="C147" s="638">
        <v>2</v>
      </c>
      <c r="D147" s="368"/>
      <c r="E147" s="624" t="s">
        <v>532</v>
      </c>
      <c r="F147" s="665" t="s">
        <v>533</v>
      </c>
      <c r="G147" s="643">
        <v>2</v>
      </c>
      <c r="H147" s="656" t="str">
        <f t="shared" si="7"/>
        <v>Consulta Caderno</v>
      </c>
      <c r="I147" s="682" t="s">
        <v>1157</v>
      </c>
      <c r="J147" s="687">
        <f t="shared" si="8"/>
        <v>43271</v>
      </c>
      <c r="K147"/>
      <c r="L147" s="622">
        <v>6</v>
      </c>
      <c r="M147" s="618" t="s">
        <v>617</v>
      </c>
      <c r="P147" s="134"/>
      <c r="Q147" s="601" t="str">
        <f>VLOOKUP(E8,[3]sup_hiperlinks!$E$5:$I$39,5,0)</f>
        <v>http://gestaourbana.prefeitura.sp.gov.br/wp-content/uploads/2016/03/01_-MIP_PIU_Vila-Leopoldina-Villa-Lobos_motiva%C3%A7%C3%A3o.pdf</v>
      </c>
    </row>
    <row r="148" spans="1:17" s="240" customFormat="1" ht="15" customHeight="1" thickBot="1">
      <c r="A148" s="633">
        <v>5</v>
      </c>
      <c r="B148" s="655" t="str">
        <f t="shared" si="6"/>
        <v>PIU Arco Jurubatuba</v>
      </c>
      <c r="C148" s="638">
        <v>2</v>
      </c>
      <c r="D148" s="368"/>
      <c r="E148" s="624" t="s">
        <v>534</v>
      </c>
      <c r="F148" s="665" t="s">
        <v>535</v>
      </c>
      <c r="G148" s="643">
        <v>2</v>
      </c>
      <c r="H148" s="656" t="str">
        <f t="shared" si="7"/>
        <v>Consulta Caderno</v>
      </c>
      <c r="I148" s="682" t="s">
        <v>1157</v>
      </c>
      <c r="J148" s="687">
        <f t="shared" si="8"/>
        <v>43271</v>
      </c>
      <c r="K148"/>
      <c r="L148" s="623">
        <v>7</v>
      </c>
      <c r="M148" s="619" t="s">
        <v>1020</v>
      </c>
      <c r="P148" s="134"/>
      <c r="Q148" s="601"/>
    </row>
    <row r="149" spans="1:17" s="240" customFormat="1" ht="15" customHeight="1" thickBot="1">
      <c r="A149" s="633">
        <v>5</v>
      </c>
      <c r="B149" s="655" t="str">
        <f t="shared" si="6"/>
        <v>PIU Arco Jurubatuba</v>
      </c>
      <c r="C149" s="638">
        <v>2</v>
      </c>
      <c r="D149" s="368"/>
      <c r="E149" s="624" t="s">
        <v>536</v>
      </c>
      <c r="F149" s="665" t="s">
        <v>537</v>
      </c>
      <c r="G149" s="643">
        <v>2</v>
      </c>
      <c r="H149" s="656" t="str">
        <f t="shared" si="7"/>
        <v>Consulta Caderno</v>
      </c>
      <c r="I149" s="682" t="s">
        <v>1157</v>
      </c>
      <c r="J149" s="687">
        <f t="shared" si="8"/>
        <v>43271</v>
      </c>
      <c r="K149"/>
      <c r="L149" s="617"/>
      <c r="M149" s="617"/>
      <c r="N149" s="134"/>
      <c r="P149" s="134"/>
      <c r="Q149" s="601"/>
    </row>
    <row r="150" spans="1:17" s="240" customFormat="1" ht="15" customHeight="1" thickBot="1">
      <c r="A150" s="633">
        <v>5</v>
      </c>
      <c r="B150" s="655" t="str">
        <f t="shared" si="6"/>
        <v>PIU Arco Jurubatuba</v>
      </c>
      <c r="C150" s="638">
        <v>2</v>
      </c>
      <c r="D150" s="368"/>
      <c r="E150" s="624" t="s">
        <v>538</v>
      </c>
      <c r="F150" s="665" t="s">
        <v>539</v>
      </c>
      <c r="G150" s="643">
        <v>2</v>
      </c>
      <c r="H150" s="656" t="str">
        <f t="shared" si="7"/>
        <v>Consulta Caderno</v>
      </c>
      <c r="I150" s="682" t="s">
        <v>1157</v>
      </c>
      <c r="J150" s="687">
        <f t="shared" si="8"/>
        <v>43271</v>
      </c>
      <c r="K150"/>
      <c r="L150" s="627" t="s">
        <v>1329</v>
      </c>
      <c r="M150" s="628" t="s">
        <v>142</v>
      </c>
      <c r="N150" s="134"/>
      <c r="P150" s="134"/>
      <c r="Q150" s="601"/>
    </row>
    <row r="151" spans="1:17" s="240" customFormat="1" ht="15" customHeight="1">
      <c r="A151" s="633">
        <v>5</v>
      </c>
      <c r="B151" s="655" t="str">
        <f t="shared" si="6"/>
        <v>PIU Arco Jurubatuba</v>
      </c>
      <c r="C151" s="638">
        <v>2</v>
      </c>
      <c r="D151" s="368"/>
      <c r="E151" s="624" t="s">
        <v>540</v>
      </c>
      <c r="F151" s="665" t="s">
        <v>541</v>
      </c>
      <c r="G151" s="643">
        <v>2</v>
      </c>
      <c r="H151" s="656" t="str">
        <f t="shared" si="7"/>
        <v>Consulta Caderno</v>
      </c>
      <c r="I151" s="682" t="s">
        <v>1157</v>
      </c>
      <c r="J151" s="687">
        <f t="shared" si="8"/>
        <v>43271</v>
      </c>
      <c r="K151"/>
      <c r="L151" s="3">
        <v>1</v>
      </c>
      <c r="M151" s="5" t="s">
        <v>899</v>
      </c>
      <c r="N151" s="134"/>
      <c r="O151" s="728" t="s">
        <v>329</v>
      </c>
      <c r="P151" s="729"/>
      <c r="Q151" s="601"/>
    </row>
    <row r="152" spans="1:17" s="240" customFormat="1" ht="15" customHeight="1">
      <c r="A152" s="633">
        <v>5</v>
      </c>
      <c r="B152" s="655" t="str">
        <f t="shared" si="6"/>
        <v>PIU Arco Jurubatuba</v>
      </c>
      <c r="C152" s="638">
        <v>2</v>
      </c>
      <c r="D152" s="368"/>
      <c r="E152" s="624" t="s">
        <v>542</v>
      </c>
      <c r="F152" s="665" t="s">
        <v>543</v>
      </c>
      <c r="G152" s="643">
        <v>2</v>
      </c>
      <c r="H152" s="656" t="str">
        <f t="shared" si="7"/>
        <v>Consulta Caderno</v>
      </c>
      <c r="I152" s="682" t="s">
        <v>1157</v>
      </c>
      <c r="J152" s="687">
        <f t="shared" si="8"/>
        <v>43271</v>
      </c>
      <c r="K152"/>
      <c r="L152" s="3">
        <v>2</v>
      </c>
      <c r="M152" s="8" t="s">
        <v>150</v>
      </c>
      <c r="N152" s="134"/>
      <c r="O152" s="730">
        <v>43220</v>
      </c>
      <c r="P152" s="731"/>
      <c r="Q152" s="601"/>
    </row>
    <row r="153" spans="1:17" s="240" customFormat="1" ht="15" customHeight="1">
      <c r="A153" s="633">
        <v>5</v>
      </c>
      <c r="B153" s="655" t="str">
        <f t="shared" si="6"/>
        <v>PIU Arco Jurubatuba</v>
      </c>
      <c r="C153" s="638">
        <v>2</v>
      </c>
      <c r="D153" s="368"/>
      <c r="E153" s="624" t="s">
        <v>544</v>
      </c>
      <c r="F153" s="665" t="s">
        <v>545</v>
      </c>
      <c r="G153" s="643">
        <v>2</v>
      </c>
      <c r="H153" s="656" t="str">
        <f t="shared" si="7"/>
        <v>Consulta Caderno</v>
      </c>
      <c r="I153" s="682" t="s">
        <v>1157</v>
      </c>
      <c r="J153" s="687">
        <f t="shared" si="8"/>
        <v>43271</v>
      </c>
      <c r="K153"/>
      <c r="L153" s="3">
        <v>3</v>
      </c>
      <c r="M153" s="5" t="s">
        <v>920</v>
      </c>
      <c r="N153" s="134"/>
      <c r="P153" s="134"/>
      <c r="Q153" s="601"/>
    </row>
    <row r="154" spans="1:17" s="240" customFormat="1" ht="15" customHeight="1">
      <c r="A154" s="633">
        <v>5</v>
      </c>
      <c r="B154" s="655" t="str">
        <f t="shared" si="6"/>
        <v>PIU Arco Jurubatuba</v>
      </c>
      <c r="C154" s="638">
        <v>2</v>
      </c>
      <c r="D154" s="368"/>
      <c r="E154" s="624" t="s">
        <v>546</v>
      </c>
      <c r="F154" s="665" t="s">
        <v>547</v>
      </c>
      <c r="G154" s="643">
        <v>2</v>
      </c>
      <c r="H154" s="656" t="str">
        <f t="shared" si="7"/>
        <v>Consulta Caderno</v>
      </c>
      <c r="I154" s="682" t="s">
        <v>1157</v>
      </c>
      <c r="J154" s="687">
        <f t="shared" si="8"/>
        <v>43271</v>
      </c>
      <c r="K154"/>
      <c r="L154" s="3">
        <v>4</v>
      </c>
      <c r="M154" s="5" t="s">
        <v>936</v>
      </c>
      <c r="N154" s="134"/>
      <c r="P154" s="134"/>
      <c r="Q154" s="601" t="str">
        <f>VLOOKUP(E15,[3]sup_hiperlinks!$E$5:$I$39,5,0)</f>
        <v>http://minuta.gestaourbana.prefeitura.sp.gov.br/piu-leopoldina/wp-content/uploads/2016/08/02_MIP_PIU_Vila_Leopoldina-Villa-Lobos_diagnostico_e_programa.pdf</v>
      </c>
    </row>
    <row r="155" spans="1:17" s="240" customFormat="1" ht="15" customHeight="1">
      <c r="A155" s="633">
        <v>5</v>
      </c>
      <c r="B155" s="655" t="str">
        <f t="shared" si="6"/>
        <v>PIU Arco Jurubatuba</v>
      </c>
      <c r="C155" s="638">
        <v>2</v>
      </c>
      <c r="D155" s="368"/>
      <c r="E155" s="624" t="s">
        <v>548</v>
      </c>
      <c r="F155" s="665" t="s">
        <v>549</v>
      </c>
      <c r="G155" s="643">
        <v>2</v>
      </c>
      <c r="H155" s="656" t="str">
        <f t="shared" si="7"/>
        <v>Consulta Caderno</v>
      </c>
      <c r="I155" s="682" t="s">
        <v>1157</v>
      </c>
      <c r="J155" s="687">
        <f t="shared" si="8"/>
        <v>43271</v>
      </c>
      <c r="K155"/>
      <c r="L155" s="3">
        <v>5</v>
      </c>
      <c r="M155" s="5" t="s">
        <v>959</v>
      </c>
      <c r="N155" s="134"/>
      <c r="P155" s="134"/>
      <c r="Q155" s="601" t="str">
        <f>VLOOKUP(E16,[3]sup_hiperlinks!$E$5:$I$39,5,0)</f>
        <v>http://minuta.gestaourbana.prefeitura.sp.gov.br/piu-leopoldina/wp-content/uploads/2016/08/03_MIP_PIU_Vila_Leopoldina-Villa-Lobos_mapas.pdf</v>
      </c>
    </row>
    <row r="156" spans="1:17" s="240" customFormat="1" ht="15" customHeight="1">
      <c r="A156" s="633">
        <v>5</v>
      </c>
      <c r="B156" s="655" t="str">
        <f t="shared" si="6"/>
        <v>PIU Arco Jurubatuba</v>
      </c>
      <c r="C156" s="638">
        <v>2</v>
      </c>
      <c r="D156" s="368"/>
      <c r="E156" s="624" t="s">
        <v>550</v>
      </c>
      <c r="F156" s="665" t="s">
        <v>551</v>
      </c>
      <c r="G156" s="643">
        <v>2</v>
      </c>
      <c r="H156" s="656" t="str">
        <f t="shared" si="7"/>
        <v>Consulta Caderno</v>
      </c>
      <c r="I156" s="682" t="s">
        <v>1157</v>
      </c>
      <c r="J156" s="687">
        <f t="shared" si="8"/>
        <v>43271</v>
      </c>
      <c r="K156"/>
      <c r="L156" s="498"/>
      <c r="M156" s="501"/>
      <c r="N156" s="134"/>
      <c r="P156" s="134"/>
      <c r="Q156" s="601" t="e">
        <f>VLOOKUP(E17,[3]sup_hiperlinks!$E$5:$I$39,5,0)</f>
        <v>#N/A</v>
      </c>
    </row>
    <row r="157" spans="1:17" s="240" customFormat="1" ht="15" customHeight="1">
      <c r="A157" s="633">
        <v>5</v>
      </c>
      <c r="B157" s="655" t="str">
        <f t="shared" si="6"/>
        <v>PIU Arco Jurubatuba</v>
      </c>
      <c r="C157" s="638">
        <v>2</v>
      </c>
      <c r="D157" s="368"/>
      <c r="E157" s="624" t="s">
        <v>552</v>
      </c>
      <c r="F157" s="665" t="s">
        <v>553</v>
      </c>
      <c r="G157" s="643">
        <v>2</v>
      </c>
      <c r="H157" s="656" t="str">
        <f t="shared" si="7"/>
        <v>Consulta Caderno</v>
      </c>
      <c r="I157" s="682" t="s">
        <v>1157</v>
      </c>
      <c r="J157" s="687">
        <f t="shared" si="8"/>
        <v>43271</v>
      </c>
      <c r="K157"/>
      <c r="L157" s="3">
        <v>7</v>
      </c>
      <c r="M157" s="8" t="s">
        <v>1153</v>
      </c>
      <c r="P157" s="134"/>
      <c r="Q157" s="601"/>
    </row>
    <row r="158" spans="1:17" s="240" customFormat="1" ht="15" customHeight="1">
      <c r="A158" s="633">
        <v>5</v>
      </c>
      <c r="B158" s="655" t="str">
        <f t="shared" si="6"/>
        <v>PIU Arco Jurubatuba</v>
      </c>
      <c r="C158" s="638">
        <v>2</v>
      </c>
      <c r="D158" s="368"/>
      <c r="E158" s="624" t="s">
        <v>554</v>
      </c>
      <c r="F158" s="665" t="s">
        <v>555</v>
      </c>
      <c r="G158" s="643">
        <v>2</v>
      </c>
      <c r="H158" s="656" t="str">
        <f t="shared" si="7"/>
        <v>Consulta Caderno</v>
      </c>
      <c r="I158" s="682" t="s">
        <v>1157</v>
      </c>
      <c r="J158" s="687">
        <f t="shared" si="8"/>
        <v>43271</v>
      </c>
      <c r="K158"/>
      <c r="L158" s="3">
        <v>8</v>
      </c>
      <c r="M158" s="8" t="s">
        <v>981</v>
      </c>
      <c r="P158" s="134"/>
      <c r="Q158" s="601" t="str">
        <f>VLOOKUP(E19,[3]sup_hiperlinks!$E$5:$I$39,5,0)</f>
        <v>http://minuta.gestaourbana.prefeitura.sp.gov.br/piu-leopoldina/</v>
      </c>
    </row>
    <row r="159" spans="1:17" s="240" customFormat="1" ht="15" customHeight="1">
      <c r="A159" s="633">
        <v>5</v>
      </c>
      <c r="B159" s="655" t="str">
        <f t="shared" si="6"/>
        <v>PIU Arco Jurubatuba</v>
      </c>
      <c r="C159" s="638">
        <v>2</v>
      </c>
      <c r="D159" s="368"/>
      <c r="E159" s="624" t="s">
        <v>556</v>
      </c>
      <c r="F159" s="665" t="s">
        <v>557</v>
      </c>
      <c r="G159" s="643">
        <v>2</v>
      </c>
      <c r="H159" s="656" t="str">
        <f t="shared" si="7"/>
        <v>Consulta Caderno</v>
      </c>
      <c r="I159" s="682" t="s">
        <v>1157</v>
      </c>
      <c r="J159" s="687">
        <f t="shared" si="8"/>
        <v>43271</v>
      </c>
      <c r="K159"/>
      <c r="L159" s="3">
        <v>9</v>
      </c>
      <c r="M159" s="8" t="s">
        <v>984</v>
      </c>
      <c r="P159" s="134"/>
      <c r="Q159" s="601" t="str">
        <f>VLOOKUP(E20,[3]sup_hiperlinks!$E$5:$I$39,5,0)</f>
        <v>http://gestaourbana.prefeitura.sp.gov.br/wp-content/uploads/2016/03/PIU-Leopoldina.pdf</v>
      </c>
    </row>
    <row r="160" spans="1:17" s="240" customFormat="1" ht="15" customHeight="1">
      <c r="A160" s="633">
        <v>5</v>
      </c>
      <c r="B160" s="655" t="str">
        <f t="shared" si="6"/>
        <v>PIU Arco Jurubatuba</v>
      </c>
      <c r="C160" s="638">
        <v>2</v>
      </c>
      <c r="D160" s="368"/>
      <c r="E160" s="624" t="s">
        <v>558</v>
      </c>
      <c r="F160" s="665" t="s">
        <v>559</v>
      </c>
      <c r="G160" s="643">
        <v>2</v>
      </c>
      <c r="H160" s="656" t="str">
        <f t="shared" si="7"/>
        <v>Consulta Caderno</v>
      </c>
      <c r="I160" s="682" t="s">
        <v>1157</v>
      </c>
      <c r="J160" s="687">
        <f t="shared" si="8"/>
        <v>43271</v>
      </c>
      <c r="K160"/>
      <c r="L160" s="3">
        <v>10</v>
      </c>
      <c r="M160" s="8" t="s">
        <v>181</v>
      </c>
      <c r="P160" s="134"/>
      <c r="Q160" s="601" t="e">
        <f>VLOOKUP(E21,[3]sup_hiperlinks!$E$5:$I$39,5,0)</f>
        <v>#N/A</v>
      </c>
    </row>
    <row r="161" spans="1:17" s="240" customFormat="1" ht="15" customHeight="1">
      <c r="A161" s="633">
        <v>5</v>
      </c>
      <c r="B161" s="655" t="str">
        <f t="shared" si="6"/>
        <v>PIU Arco Jurubatuba</v>
      </c>
      <c r="C161" s="638">
        <v>2</v>
      </c>
      <c r="D161" s="368"/>
      <c r="E161" s="626" t="s">
        <v>221</v>
      </c>
      <c r="F161" s="665" t="s">
        <v>560</v>
      </c>
      <c r="G161" s="643">
        <v>2</v>
      </c>
      <c r="H161" s="656" t="str">
        <f t="shared" si="7"/>
        <v>Consulta Caderno</v>
      </c>
      <c r="I161" s="682" t="s">
        <v>1157</v>
      </c>
      <c r="J161" s="687">
        <f t="shared" si="8"/>
        <v>43271</v>
      </c>
      <c r="K161"/>
      <c r="L161" s="3">
        <v>11</v>
      </c>
      <c r="M161" s="5" t="s">
        <v>1164</v>
      </c>
      <c r="P161" s="134"/>
      <c r="Q161" s="601" t="str">
        <f>VLOOKUP(E22,[3]sup_hiperlinks!$E$5:$I$39,5,0)</f>
        <v>http://gestaourbana.prefeitura.sp.gov.br/wp-content/uploads/2016/03/PIU_VL_AudienciaPublica_01_11_SPURB-2.pdf</v>
      </c>
    </row>
    <row r="162" spans="1:17" s="240" customFormat="1" ht="15" customHeight="1">
      <c r="A162" s="633">
        <v>5</v>
      </c>
      <c r="B162" s="655" t="str">
        <f t="shared" si="6"/>
        <v>PIU Arco Jurubatuba</v>
      </c>
      <c r="C162" s="638">
        <v>2</v>
      </c>
      <c r="D162" s="368"/>
      <c r="E162" s="626" t="s">
        <v>222</v>
      </c>
      <c r="F162" s="665" t="s">
        <v>561</v>
      </c>
      <c r="G162" s="643">
        <v>2</v>
      </c>
      <c r="H162" s="656" t="str">
        <f t="shared" si="7"/>
        <v>Consulta Caderno</v>
      </c>
      <c r="I162" s="682" t="s">
        <v>1157</v>
      </c>
      <c r="J162" s="687">
        <f t="shared" si="8"/>
        <v>43271</v>
      </c>
      <c r="K162"/>
      <c r="L162" s="3">
        <v>12</v>
      </c>
      <c r="M162" s="5" t="s">
        <v>1003</v>
      </c>
      <c r="P162" s="134"/>
      <c r="Q162" s="601" t="str">
        <f>[3]sup_hiperlinks!J20</f>
        <v>http://gestaourbana.prefeitura.sp.gov.br/wp-content/uploads/2016/03/PIU_VL_AudienciaPublica_01_11_Proponente.pdf</v>
      </c>
    </row>
    <row r="163" spans="1:17" s="240" customFormat="1" ht="15" customHeight="1">
      <c r="A163" s="633">
        <v>5</v>
      </c>
      <c r="B163" s="655" t="str">
        <f t="shared" si="6"/>
        <v>PIU Arco Jurubatuba</v>
      </c>
      <c r="C163" s="638">
        <v>2</v>
      </c>
      <c r="D163" s="368"/>
      <c r="E163" s="626" t="s">
        <v>331</v>
      </c>
      <c r="F163" s="665" t="s">
        <v>562</v>
      </c>
      <c r="G163" s="643">
        <v>2</v>
      </c>
      <c r="H163" s="656" t="str">
        <f t="shared" si="7"/>
        <v>Consulta Caderno</v>
      </c>
      <c r="I163" s="682" t="s">
        <v>1157</v>
      </c>
      <c r="J163" s="687">
        <f t="shared" si="8"/>
        <v>43271</v>
      </c>
      <c r="K163"/>
      <c r="L163" s="3">
        <v>16</v>
      </c>
      <c r="M163" s="8" t="s">
        <v>1106</v>
      </c>
      <c r="P163" s="134"/>
      <c r="Q163" s="601" t="str">
        <f>VLOOKUP(E24,[3]sup_hiperlinks!$E$5:$I$39,5,0)</f>
        <v>http://gestaourbana.prefeitura.sp.gov.br/wp-content/uploads/2016/03/Lista-de-Presen%C3%A7a-Sem-contato.pdf</v>
      </c>
    </row>
    <row r="164" spans="1:17" s="240" customFormat="1" ht="15" customHeight="1">
      <c r="A164" s="633">
        <v>5</v>
      </c>
      <c r="B164" s="655" t="str">
        <f t="shared" si="6"/>
        <v>PIU Arco Jurubatuba</v>
      </c>
      <c r="C164" s="638">
        <v>2</v>
      </c>
      <c r="D164" s="368"/>
      <c r="E164" s="626" t="s">
        <v>224</v>
      </c>
      <c r="F164" s="665" t="s">
        <v>563</v>
      </c>
      <c r="G164" s="643">
        <v>2</v>
      </c>
      <c r="H164" s="656" t="str">
        <f t="shared" si="7"/>
        <v>Consulta Caderno</v>
      </c>
      <c r="I164" s="682" t="s">
        <v>1157</v>
      </c>
      <c r="J164" s="687">
        <f t="shared" si="8"/>
        <v>43271</v>
      </c>
      <c r="K164"/>
      <c r="L164" s="3">
        <v>17</v>
      </c>
      <c r="M164" s="8" t="s">
        <v>1202</v>
      </c>
      <c r="P164" s="134"/>
      <c r="Q164" s="601" t="str">
        <f>VLOOKUP(E25,[3]sup_hiperlinks!$E$5:$I$39,5,0)</f>
        <v>http://gestaourbana.prefeitura.sp.gov.br/wp-content/uploads/2016/03/PIU_VL_ATA_Audiencia01_11_16_rev_GP.pdf</v>
      </c>
    </row>
    <row r="165" spans="1:17" s="240" customFormat="1" ht="15" customHeight="1">
      <c r="A165" s="633">
        <v>5</v>
      </c>
      <c r="B165" s="655" t="str">
        <f t="shared" si="6"/>
        <v>PIU Arco Jurubatuba</v>
      </c>
      <c r="C165" s="638">
        <v>5</v>
      </c>
      <c r="D165" s="368"/>
      <c r="E165" s="626" t="s">
        <v>519</v>
      </c>
      <c r="F165" s="665" t="s">
        <v>564</v>
      </c>
      <c r="G165" s="643">
        <v>3</v>
      </c>
      <c r="H165" s="656" t="str">
        <f t="shared" si="7"/>
        <v>Consulta Minuta</v>
      </c>
      <c r="I165" s="682" t="s">
        <v>1157</v>
      </c>
      <c r="J165" s="687">
        <f t="shared" si="8"/>
        <v>43271</v>
      </c>
      <c r="K165"/>
      <c r="L165" s="3">
        <v>18</v>
      </c>
      <c r="M165" s="8" t="s">
        <v>1203</v>
      </c>
      <c r="P165" s="134"/>
      <c r="Q165" s="601"/>
    </row>
    <row r="166" spans="1:17" s="240" customFormat="1" ht="15" customHeight="1">
      <c r="A166" s="633">
        <v>5</v>
      </c>
      <c r="B166" s="655" t="str">
        <f t="shared" si="6"/>
        <v>PIU Arco Jurubatuba</v>
      </c>
      <c r="C166" s="638">
        <v>5</v>
      </c>
      <c r="D166" s="368"/>
      <c r="E166" s="626" t="s">
        <v>1270</v>
      </c>
      <c r="F166" s="665" t="s">
        <v>565</v>
      </c>
      <c r="G166" s="643">
        <v>3</v>
      </c>
      <c r="H166" s="656" t="str">
        <f t="shared" si="7"/>
        <v>Consulta Minuta</v>
      </c>
      <c r="I166" s="682" t="s">
        <v>1157</v>
      </c>
      <c r="J166" s="687">
        <f t="shared" si="8"/>
        <v>43271</v>
      </c>
      <c r="K166"/>
      <c r="L166" s="3">
        <v>19</v>
      </c>
      <c r="M166" s="8" t="s">
        <v>1204</v>
      </c>
      <c r="P166" s="134"/>
      <c r="Q166" s="601"/>
    </row>
    <row r="167" spans="1:17" s="240" customFormat="1" ht="15" customHeight="1">
      <c r="A167" s="633">
        <v>5</v>
      </c>
      <c r="B167" s="655" t="str">
        <f t="shared" si="6"/>
        <v>PIU Arco Jurubatuba</v>
      </c>
      <c r="C167" s="638">
        <v>5</v>
      </c>
      <c r="D167" s="368"/>
      <c r="E167" s="626" t="s">
        <v>222</v>
      </c>
      <c r="F167" s="665" t="s">
        <v>566</v>
      </c>
      <c r="G167" s="643">
        <v>3</v>
      </c>
      <c r="H167" s="656" t="str">
        <f t="shared" si="7"/>
        <v>Consulta Minuta</v>
      </c>
      <c r="I167" s="682" t="s">
        <v>1157</v>
      </c>
      <c r="J167" s="687">
        <f t="shared" si="8"/>
        <v>43271</v>
      </c>
      <c r="K167"/>
      <c r="L167" s="533">
        <v>13</v>
      </c>
      <c r="M167" s="629" t="s">
        <v>1006</v>
      </c>
      <c r="O167" s="451"/>
      <c r="P167" s="598"/>
      <c r="Q167" s="601"/>
    </row>
    <row r="168" spans="1:17" s="240" customFormat="1" ht="15" customHeight="1">
      <c r="A168" s="633">
        <v>5</v>
      </c>
      <c r="B168" s="655" t="str">
        <f t="shared" si="6"/>
        <v>PIU Arco Jurubatuba</v>
      </c>
      <c r="C168" s="638">
        <v>5</v>
      </c>
      <c r="D168" s="368"/>
      <c r="E168" s="626" t="s">
        <v>1029</v>
      </c>
      <c r="F168" s="668" t="s">
        <v>1028</v>
      </c>
      <c r="G168" s="643">
        <v>3</v>
      </c>
      <c r="H168" s="656" t="str">
        <f t="shared" si="7"/>
        <v>Consulta Minuta</v>
      </c>
      <c r="I168" s="682" t="s">
        <v>1157</v>
      </c>
      <c r="J168" s="687">
        <f t="shared" si="8"/>
        <v>43271</v>
      </c>
      <c r="K168"/>
      <c r="L168" s="533">
        <v>14</v>
      </c>
      <c r="M168" s="629" t="s">
        <v>1009</v>
      </c>
      <c r="P168" s="134"/>
      <c r="Q168" s="601"/>
    </row>
    <row r="169" spans="1:17" s="240" customFormat="1" ht="15" customHeight="1" thickBot="1">
      <c r="A169" s="633">
        <v>5</v>
      </c>
      <c r="B169" s="655" t="str">
        <f t="shared" si="6"/>
        <v>PIU Arco Jurubatuba</v>
      </c>
      <c r="C169" s="638">
        <v>5</v>
      </c>
      <c r="D169" s="368"/>
      <c r="E169" s="354" t="s">
        <v>1030</v>
      </c>
      <c r="F169" s="671" t="s">
        <v>1030</v>
      </c>
      <c r="G169" s="643">
        <v>3</v>
      </c>
      <c r="H169" s="656" t="str">
        <f t="shared" si="7"/>
        <v>Consulta Minuta</v>
      </c>
      <c r="I169" s="682" t="s">
        <v>1157</v>
      </c>
      <c r="J169" s="687">
        <f t="shared" si="8"/>
        <v>43271</v>
      </c>
      <c r="K169"/>
      <c r="L169" s="335">
        <v>15</v>
      </c>
      <c r="M169" s="630" t="s">
        <v>1012</v>
      </c>
      <c r="P169" s="134"/>
      <c r="Q169" s="601"/>
    </row>
    <row r="170" spans="1:17" s="240" customFormat="1" ht="15" customHeight="1">
      <c r="A170" s="633">
        <v>5</v>
      </c>
      <c r="B170" s="655" t="str">
        <f t="shared" si="6"/>
        <v>PIU Arco Jurubatuba</v>
      </c>
      <c r="C170" s="638">
        <v>5</v>
      </c>
      <c r="D170" s="368"/>
      <c r="E170" s="354" t="s">
        <v>1031</v>
      </c>
      <c r="F170" s="671" t="s">
        <v>1031</v>
      </c>
      <c r="G170" s="643">
        <v>3</v>
      </c>
      <c r="H170" s="656" t="str">
        <f t="shared" si="7"/>
        <v>Consulta Minuta</v>
      </c>
      <c r="I170" s="682" t="s">
        <v>1157</v>
      </c>
      <c r="J170" s="687">
        <f t="shared" si="8"/>
        <v>43271</v>
      </c>
      <c r="K170"/>
      <c r="P170" s="134"/>
      <c r="Q170" s="601"/>
    </row>
    <row r="171" spans="1:17" s="240" customFormat="1" ht="15" customHeight="1">
      <c r="A171" s="633">
        <v>5</v>
      </c>
      <c r="B171" s="655" t="str">
        <f t="shared" si="6"/>
        <v>PIU Arco Jurubatuba</v>
      </c>
      <c r="C171" s="638">
        <v>5</v>
      </c>
      <c r="D171" s="368"/>
      <c r="E171" s="354" t="s">
        <v>1032</v>
      </c>
      <c r="F171" s="671" t="s">
        <v>1032</v>
      </c>
      <c r="G171" s="643">
        <v>3</v>
      </c>
      <c r="H171" s="656" t="str">
        <f t="shared" si="7"/>
        <v>Consulta Minuta</v>
      </c>
      <c r="I171" s="682" t="s">
        <v>1157</v>
      </c>
      <c r="J171" s="687">
        <f t="shared" si="8"/>
        <v>43271</v>
      </c>
      <c r="K171"/>
      <c r="P171" s="134"/>
      <c r="Q171" s="601"/>
    </row>
    <row r="172" spans="1:17" s="240" customFormat="1" ht="15" customHeight="1">
      <c r="A172" s="633">
        <v>5</v>
      </c>
      <c r="B172" s="655" t="str">
        <f t="shared" si="6"/>
        <v>PIU Arco Jurubatuba</v>
      </c>
      <c r="C172" s="638">
        <v>5</v>
      </c>
      <c r="D172" s="368"/>
      <c r="E172" s="354" t="s">
        <v>1033</v>
      </c>
      <c r="F172" s="671" t="s">
        <v>1033</v>
      </c>
      <c r="G172" s="643">
        <v>3</v>
      </c>
      <c r="H172" s="656" t="str">
        <f t="shared" si="7"/>
        <v>Consulta Minuta</v>
      </c>
      <c r="I172" s="682" t="s">
        <v>1157</v>
      </c>
      <c r="J172" s="687">
        <f t="shared" si="8"/>
        <v>43271</v>
      </c>
      <c r="K172"/>
      <c r="P172" s="134"/>
      <c r="Q172" s="601"/>
    </row>
    <row r="173" spans="1:17" s="240" customFormat="1" ht="15" customHeight="1">
      <c r="A173" s="633">
        <v>5</v>
      </c>
      <c r="B173" s="655" t="str">
        <f t="shared" si="6"/>
        <v>PIU Arco Jurubatuba</v>
      </c>
      <c r="C173" s="638">
        <v>5</v>
      </c>
      <c r="D173" s="368"/>
      <c r="E173" s="354" t="s">
        <v>1034</v>
      </c>
      <c r="F173" s="671" t="s">
        <v>1034</v>
      </c>
      <c r="G173" s="643">
        <v>3</v>
      </c>
      <c r="H173" s="656" t="str">
        <f t="shared" si="7"/>
        <v>Consulta Minuta</v>
      </c>
      <c r="I173" s="682" t="s">
        <v>1157</v>
      </c>
      <c r="J173" s="687">
        <f t="shared" si="8"/>
        <v>43271</v>
      </c>
      <c r="K173"/>
      <c r="P173" s="134"/>
      <c r="Q173" s="601"/>
    </row>
    <row r="174" spans="1:17" s="240" customFormat="1" ht="15" customHeight="1">
      <c r="A174" s="633">
        <v>5</v>
      </c>
      <c r="B174" s="655" t="str">
        <f t="shared" si="6"/>
        <v>PIU Arco Jurubatuba</v>
      </c>
      <c r="C174" s="638">
        <v>5</v>
      </c>
      <c r="D174" s="368"/>
      <c r="E174" s="354" t="s">
        <v>1035</v>
      </c>
      <c r="F174" s="671" t="s">
        <v>1035</v>
      </c>
      <c r="G174" s="643">
        <v>3</v>
      </c>
      <c r="H174" s="656" t="str">
        <f t="shared" si="7"/>
        <v>Consulta Minuta</v>
      </c>
      <c r="I174" s="682" t="s">
        <v>1157</v>
      </c>
      <c r="J174" s="687">
        <f t="shared" si="8"/>
        <v>43271</v>
      </c>
      <c r="K174"/>
      <c r="P174" s="134"/>
      <c r="Q174" s="601"/>
    </row>
    <row r="175" spans="1:17" s="240" customFormat="1" ht="15" customHeight="1">
      <c r="A175" s="633">
        <v>5</v>
      </c>
      <c r="B175" s="655" t="str">
        <f t="shared" si="6"/>
        <v>PIU Arco Jurubatuba</v>
      </c>
      <c r="C175" s="638">
        <v>5</v>
      </c>
      <c r="D175" s="368"/>
      <c r="E175" s="354" t="s">
        <v>1036</v>
      </c>
      <c r="F175" s="671" t="s">
        <v>1036</v>
      </c>
      <c r="G175" s="643">
        <v>3</v>
      </c>
      <c r="H175" s="656" t="str">
        <f t="shared" si="7"/>
        <v>Consulta Minuta</v>
      </c>
      <c r="I175" s="682" t="s">
        <v>1157</v>
      </c>
      <c r="J175" s="687">
        <f t="shared" si="8"/>
        <v>43271</v>
      </c>
      <c r="K175"/>
      <c r="P175" s="134"/>
      <c r="Q175" s="601"/>
    </row>
    <row r="176" spans="1:17" s="240" customFormat="1" ht="15" customHeight="1">
      <c r="A176" s="633">
        <v>5</v>
      </c>
      <c r="B176" s="655" t="str">
        <f t="shared" si="6"/>
        <v>PIU Arco Jurubatuba</v>
      </c>
      <c r="C176" s="638">
        <v>5</v>
      </c>
      <c r="D176" s="368"/>
      <c r="E176" s="647" t="s">
        <v>1038</v>
      </c>
      <c r="F176" s="665" t="s">
        <v>1037</v>
      </c>
      <c r="G176" s="643">
        <v>3</v>
      </c>
      <c r="H176" s="656" t="str">
        <f t="shared" si="7"/>
        <v>Consulta Minuta</v>
      </c>
      <c r="I176" s="682" t="s">
        <v>1157</v>
      </c>
      <c r="J176" s="687">
        <f t="shared" si="8"/>
        <v>43271</v>
      </c>
      <c r="K176"/>
      <c r="P176" s="134"/>
      <c r="Q176" s="601"/>
    </row>
    <row r="177" spans="1:17" s="240" customFormat="1" ht="15" customHeight="1">
      <c r="A177" s="633">
        <v>5</v>
      </c>
      <c r="B177" s="655" t="str">
        <f t="shared" si="6"/>
        <v>PIU Arco Jurubatuba</v>
      </c>
      <c r="C177" s="638">
        <v>5</v>
      </c>
      <c r="D177" s="368"/>
      <c r="E177" s="354" t="s">
        <v>1039</v>
      </c>
      <c r="F177" s="671" t="s">
        <v>1039</v>
      </c>
      <c r="G177" s="643">
        <v>3</v>
      </c>
      <c r="H177" s="656" t="str">
        <f t="shared" si="7"/>
        <v>Consulta Minuta</v>
      </c>
      <c r="I177" s="682" t="s">
        <v>1157</v>
      </c>
      <c r="J177" s="687">
        <f t="shared" si="8"/>
        <v>43271</v>
      </c>
      <c r="K177"/>
      <c r="P177" s="134"/>
      <c r="Q177" s="601"/>
    </row>
    <row r="178" spans="1:17" s="240" customFormat="1" ht="15" customHeight="1">
      <c r="A178" s="633">
        <v>5</v>
      </c>
      <c r="B178" s="655" t="str">
        <f t="shared" si="6"/>
        <v>PIU Arco Jurubatuba</v>
      </c>
      <c r="C178" s="638">
        <v>5</v>
      </c>
      <c r="D178" s="368"/>
      <c r="E178" s="354" t="s">
        <v>1040</v>
      </c>
      <c r="F178" s="671" t="s">
        <v>1040</v>
      </c>
      <c r="G178" s="643">
        <v>3</v>
      </c>
      <c r="H178" s="656" t="str">
        <f t="shared" si="7"/>
        <v>Consulta Minuta</v>
      </c>
      <c r="I178" s="682" t="s">
        <v>1157</v>
      </c>
      <c r="J178" s="687">
        <f t="shared" si="8"/>
        <v>43271</v>
      </c>
      <c r="K178"/>
      <c r="P178" s="134"/>
      <c r="Q178" s="601"/>
    </row>
    <row r="179" spans="1:17" s="240" customFormat="1" ht="15" customHeight="1">
      <c r="A179" s="633">
        <v>5</v>
      </c>
      <c r="B179" s="655" t="str">
        <f t="shared" si="6"/>
        <v>PIU Arco Jurubatuba</v>
      </c>
      <c r="C179" s="638">
        <v>5</v>
      </c>
      <c r="D179" s="368"/>
      <c r="E179" s="354" t="s">
        <v>1041</v>
      </c>
      <c r="F179" s="671" t="s">
        <v>1041</v>
      </c>
      <c r="G179" s="643">
        <v>3</v>
      </c>
      <c r="H179" s="656" t="str">
        <f t="shared" si="7"/>
        <v>Consulta Minuta</v>
      </c>
      <c r="I179" s="682" t="s">
        <v>1157</v>
      </c>
      <c r="J179" s="687">
        <f t="shared" si="8"/>
        <v>43271</v>
      </c>
      <c r="K179"/>
      <c r="P179" s="134"/>
      <c r="Q179" s="601"/>
    </row>
    <row r="180" spans="1:17" s="240" customFormat="1" ht="15" customHeight="1">
      <c r="A180" s="633">
        <v>5</v>
      </c>
      <c r="B180" s="655" t="str">
        <f t="shared" si="6"/>
        <v>PIU Arco Jurubatuba</v>
      </c>
      <c r="C180" s="638">
        <v>5</v>
      </c>
      <c r="D180" s="368"/>
      <c r="E180" s="354" t="s">
        <v>1042</v>
      </c>
      <c r="F180" s="671" t="s">
        <v>1042</v>
      </c>
      <c r="G180" s="643">
        <v>3</v>
      </c>
      <c r="H180" s="656" t="str">
        <f t="shared" si="7"/>
        <v>Consulta Minuta</v>
      </c>
      <c r="I180" s="682" t="s">
        <v>1157</v>
      </c>
      <c r="J180" s="687">
        <f t="shared" si="8"/>
        <v>43271</v>
      </c>
      <c r="K180"/>
      <c r="P180" s="134"/>
      <c r="Q180" s="601"/>
    </row>
    <row r="181" spans="1:17" s="240" customFormat="1" ht="15" customHeight="1">
      <c r="A181" s="633">
        <v>5</v>
      </c>
      <c r="B181" s="655" t="str">
        <f t="shared" si="6"/>
        <v>PIU Arco Jurubatuba</v>
      </c>
      <c r="C181" s="638">
        <v>5</v>
      </c>
      <c r="D181" s="368"/>
      <c r="E181" s="354" t="s">
        <v>1043</v>
      </c>
      <c r="F181" s="671" t="s">
        <v>1043</v>
      </c>
      <c r="G181" s="643">
        <v>3</v>
      </c>
      <c r="H181" s="656" t="str">
        <f t="shared" si="7"/>
        <v>Consulta Minuta</v>
      </c>
      <c r="I181" s="682" t="s">
        <v>1157</v>
      </c>
      <c r="J181" s="687">
        <f t="shared" si="8"/>
        <v>43271</v>
      </c>
      <c r="K181"/>
      <c r="L181" s="245"/>
      <c r="M181" s="245"/>
      <c r="N181" s="245"/>
      <c r="P181" s="134"/>
      <c r="Q181" s="602"/>
    </row>
    <row r="182" spans="1:17" s="240" customFormat="1" ht="15" customHeight="1">
      <c r="A182" s="633">
        <v>5</v>
      </c>
      <c r="B182" s="655" t="str">
        <f t="shared" si="6"/>
        <v>PIU Arco Jurubatuba</v>
      </c>
      <c r="C182" s="638">
        <v>5</v>
      </c>
      <c r="D182" s="368"/>
      <c r="E182" s="354" t="s">
        <v>1044</v>
      </c>
      <c r="F182" s="671" t="s">
        <v>1044</v>
      </c>
      <c r="G182" s="643">
        <v>3</v>
      </c>
      <c r="H182" s="656" t="str">
        <f t="shared" si="7"/>
        <v>Consulta Minuta</v>
      </c>
      <c r="I182" s="682" t="s">
        <v>1157</v>
      </c>
      <c r="J182" s="687">
        <f t="shared" si="8"/>
        <v>43271</v>
      </c>
      <c r="K182"/>
      <c r="L182" s="245"/>
      <c r="M182" s="245"/>
      <c r="N182" s="245"/>
      <c r="P182" s="134"/>
      <c r="Q182" s="602"/>
    </row>
    <row r="183" spans="1:17" s="240" customFormat="1" ht="15" customHeight="1">
      <c r="A183" s="633">
        <v>5</v>
      </c>
      <c r="B183" s="655" t="str">
        <f t="shared" si="6"/>
        <v>PIU Arco Jurubatuba</v>
      </c>
      <c r="C183" s="638">
        <v>5</v>
      </c>
      <c r="D183" s="368"/>
      <c r="E183" s="354" t="s">
        <v>1045</v>
      </c>
      <c r="F183" s="671" t="s">
        <v>1045</v>
      </c>
      <c r="G183" s="643">
        <v>3</v>
      </c>
      <c r="H183" s="656" t="str">
        <f t="shared" si="7"/>
        <v>Consulta Minuta</v>
      </c>
      <c r="I183" s="682" t="s">
        <v>1157</v>
      </c>
      <c r="J183" s="687">
        <f t="shared" si="8"/>
        <v>43271</v>
      </c>
      <c r="K183"/>
      <c r="L183" s="245"/>
      <c r="M183" s="245"/>
      <c r="N183" s="245"/>
      <c r="P183" s="134"/>
      <c r="Q183" s="602"/>
    </row>
    <row r="184" spans="1:17" s="240" customFormat="1" ht="15" customHeight="1">
      <c r="A184" s="633">
        <v>5</v>
      </c>
      <c r="B184" s="655" t="str">
        <f t="shared" si="6"/>
        <v>PIU Arco Jurubatuba</v>
      </c>
      <c r="C184" s="638">
        <v>5</v>
      </c>
      <c r="D184" s="368"/>
      <c r="E184" s="648" t="s">
        <v>1283</v>
      </c>
      <c r="F184" s="665" t="s">
        <v>1046</v>
      </c>
      <c r="G184" s="643">
        <v>3</v>
      </c>
      <c r="H184" s="656" t="str">
        <f t="shared" si="7"/>
        <v>Consulta Minuta</v>
      </c>
      <c r="I184" s="682" t="s">
        <v>1157</v>
      </c>
      <c r="J184" s="687">
        <f t="shared" si="8"/>
        <v>43271</v>
      </c>
      <c r="K184"/>
      <c r="L184" s="245"/>
      <c r="M184" s="245"/>
      <c r="N184" s="245"/>
      <c r="P184" s="134"/>
      <c r="Q184" s="602"/>
    </row>
    <row r="185" spans="1:17" s="240" customFormat="1" ht="15" customHeight="1">
      <c r="A185" s="633">
        <v>5</v>
      </c>
      <c r="B185" s="655" t="str">
        <f t="shared" si="6"/>
        <v>PIU Arco Jurubatuba</v>
      </c>
      <c r="C185" s="638">
        <v>5</v>
      </c>
      <c r="D185" s="368" t="s">
        <v>761</v>
      </c>
      <c r="E185" s="626" t="s">
        <v>221</v>
      </c>
      <c r="F185" s="667" t="s">
        <v>340</v>
      </c>
      <c r="G185" s="643">
        <v>4</v>
      </c>
      <c r="H185" s="656" t="str">
        <f t="shared" si="7"/>
        <v>Audiência Pública</v>
      </c>
      <c r="I185" s="682" t="s">
        <v>1054</v>
      </c>
      <c r="J185" s="687">
        <f t="shared" si="8"/>
        <v>43271</v>
      </c>
      <c r="K185"/>
      <c r="L185" s="245"/>
      <c r="M185" s="245"/>
      <c r="N185" s="245"/>
      <c r="P185" s="134"/>
      <c r="Q185" s="602"/>
    </row>
    <row r="186" spans="1:17" s="240" customFormat="1" ht="15" customHeight="1">
      <c r="A186" s="633">
        <v>5</v>
      </c>
      <c r="B186" s="655" t="str">
        <f t="shared" si="6"/>
        <v>PIU Arco Jurubatuba</v>
      </c>
      <c r="C186" s="638">
        <v>5</v>
      </c>
      <c r="D186" s="368"/>
      <c r="E186" s="626" t="s">
        <v>1284</v>
      </c>
      <c r="F186" s="665" t="s">
        <v>567</v>
      </c>
      <c r="G186" s="643">
        <v>4</v>
      </c>
      <c r="H186" s="656" t="str">
        <f t="shared" si="7"/>
        <v>Audiência Pública</v>
      </c>
      <c r="I186" s="682" t="s">
        <v>1157</v>
      </c>
      <c r="J186" s="687">
        <f t="shared" si="8"/>
        <v>43271</v>
      </c>
      <c r="K186"/>
      <c r="L186" s="245"/>
      <c r="M186" s="245"/>
      <c r="N186" s="245"/>
      <c r="P186" s="134"/>
      <c r="Q186" s="602"/>
    </row>
    <row r="187" spans="1:17" s="240" customFormat="1" ht="15" customHeight="1">
      <c r="A187" s="633">
        <v>5</v>
      </c>
      <c r="B187" s="655" t="str">
        <f t="shared" si="6"/>
        <v>PIU Arco Jurubatuba</v>
      </c>
      <c r="C187" s="638">
        <v>5</v>
      </c>
      <c r="D187" s="368"/>
      <c r="E187" s="626" t="s">
        <v>1285</v>
      </c>
      <c r="F187" s="665" t="s">
        <v>569</v>
      </c>
      <c r="G187" s="643">
        <v>4</v>
      </c>
      <c r="H187" s="656" t="str">
        <f t="shared" si="7"/>
        <v>Audiência Pública</v>
      </c>
      <c r="I187" s="682" t="s">
        <v>1157</v>
      </c>
      <c r="J187" s="687">
        <f t="shared" si="8"/>
        <v>43271</v>
      </c>
      <c r="K187"/>
      <c r="L187" s="245"/>
      <c r="M187" s="245"/>
      <c r="N187" s="245"/>
      <c r="P187" s="134"/>
      <c r="Q187" s="602"/>
    </row>
    <row r="188" spans="1:17" s="240" customFormat="1" ht="15" customHeight="1">
      <c r="A188" s="633">
        <v>5</v>
      </c>
      <c r="B188" s="655" t="str">
        <f t="shared" si="6"/>
        <v>PIU Arco Jurubatuba</v>
      </c>
      <c r="C188" s="638">
        <v>5</v>
      </c>
      <c r="D188" s="368"/>
      <c r="E188" s="626" t="s">
        <v>1286</v>
      </c>
      <c r="F188" s="665" t="s">
        <v>570</v>
      </c>
      <c r="G188" s="643">
        <v>4</v>
      </c>
      <c r="H188" s="656" t="str">
        <f t="shared" si="7"/>
        <v>Audiência Pública</v>
      </c>
      <c r="I188" s="682" t="s">
        <v>1157</v>
      </c>
      <c r="J188" s="687">
        <f t="shared" si="8"/>
        <v>43271</v>
      </c>
      <c r="K188"/>
      <c r="L188" s="245"/>
      <c r="M188" s="245"/>
      <c r="N188" s="245"/>
      <c r="P188" s="134"/>
      <c r="Q188" s="602"/>
    </row>
    <row r="189" spans="1:17" s="240" customFormat="1" ht="15" customHeight="1">
      <c r="A189" s="633">
        <v>5</v>
      </c>
      <c r="B189" s="655" t="str">
        <f t="shared" si="6"/>
        <v>PIU Arco Jurubatuba</v>
      </c>
      <c r="C189" s="638">
        <v>5</v>
      </c>
      <c r="D189" s="368"/>
      <c r="E189" s="626" t="s">
        <v>1287</v>
      </c>
      <c r="F189" s="665" t="s">
        <v>571</v>
      </c>
      <c r="G189" s="643">
        <v>4</v>
      </c>
      <c r="H189" s="656" t="str">
        <f t="shared" si="7"/>
        <v>Audiência Pública</v>
      </c>
      <c r="I189" s="682" t="s">
        <v>1157</v>
      </c>
      <c r="J189" s="687">
        <f t="shared" si="8"/>
        <v>43271</v>
      </c>
      <c r="K189"/>
      <c r="L189" s="245"/>
      <c r="M189" s="245"/>
      <c r="N189" s="245"/>
      <c r="P189" s="134"/>
      <c r="Q189" s="602"/>
    </row>
    <row r="190" spans="1:17" s="240" customFormat="1" ht="15" customHeight="1">
      <c r="A190" s="633">
        <v>5</v>
      </c>
      <c r="B190" s="655" t="str">
        <f t="shared" si="6"/>
        <v>PIU Arco Jurubatuba</v>
      </c>
      <c r="C190" s="638">
        <v>5</v>
      </c>
      <c r="D190" s="368"/>
      <c r="E190" s="626" t="s">
        <v>1288</v>
      </c>
      <c r="F190" s="665" t="s">
        <v>572</v>
      </c>
      <c r="G190" s="643">
        <v>4</v>
      </c>
      <c r="H190" s="656" t="str">
        <f t="shared" si="7"/>
        <v>Audiência Pública</v>
      </c>
      <c r="I190" s="682" t="s">
        <v>1157</v>
      </c>
      <c r="J190" s="687">
        <f t="shared" si="8"/>
        <v>43271</v>
      </c>
      <c r="K190"/>
      <c r="L190" s="245"/>
      <c r="M190" s="245"/>
      <c r="N190" s="245"/>
      <c r="P190" s="134"/>
      <c r="Q190" s="602"/>
    </row>
    <row r="191" spans="1:17" s="240" customFormat="1" ht="15" customHeight="1">
      <c r="A191" s="633">
        <v>5</v>
      </c>
      <c r="B191" s="655" t="str">
        <f t="shared" si="6"/>
        <v>PIU Arco Jurubatuba</v>
      </c>
      <c r="C191" s="638">
        <v>5</v>
      </c>
      <c r="D191" s="368"/>
      <c r="E191" s="626" t="s">
        <v>1289</v>
      </c>
      <c r="F191" s="665" t="s">
        <v>573</v>
      </c>
      <c r="G191" s="643">
        <v>4</v>
      </c>
      <c r="H191" s="656" t="str">
        <f t="shared" si="7"/>
        <v>Audiência Pública</v>
      </c>
      <c r="I191" s="682" t="s">
        <v>1157</v>
      </c>
      <c r="J191" s="687">
        <f t="shared" si="8"/>
        <v>43271</v>
      </c>
      <c r="K191"/>
      <c r="L191" s="245"/>
      <c r="M191" s="245"/>
      <c r="N191" s="245"/>
      <c r="P191" s="134"/>
      <c r="Q191" s="602"/>
    </row>
    <row r="192" spans="1:17" s="240" customFormat="1" ht="15" customHeight="1">
      <c r="A192" s="633">
        <v>5</v>
      </c>
      <c r="B192" s="655" t="str">
        <f t="shared" si="6"/>
        <v>PIU Arco Jurubatuba</v>
      </c>
      <c r="C192" s="638">
        <v>5</v>
      </c>
      <c r="D192" s="368"/>
      <c r="E192" s="626" t="s">
        <v>1292</v>
      </c>
      <c r="F192" s="665" t="s">
        <v>574</v>
      </c>
      <c r="G192" s="643">
        <v>4</v>
      </c>
      <c r="H192" s="656" t="str">
        <f t="shared" si="7"/>
        <v>Audiência Pública</v>
      </c>
      <c r="I192" s="682" t="s">
        <v>1157</v>
      </c>
      <c r="J192" s="687">
        <f t="shared" si="8"/>
        <v>43271</v>
      </c>
      <c r="K192"/>
      <c r="L192" s="245"/>
      <c r="M192" s="245"/>
      <c r="N192" s="245"/>
      <c r="P192" s="134"/>
      <c r="Q192" s="602"/>
    </row>
    <row r="193" spans="1:17" s="240" customFormat="1" ht="15" customHeight="1">
      <c r="A193" s="633">
        <v>5</v>
      </c>
      <c r="B193" s="655" t="str">
        <f t="shared" si="6"/>
        <v>PIU Arco Jurubatuba</v>
      </c>
      <c r="C193" s="638">
        <v>5</v>
      </c>
      <c r="D193" s="368"/>
      <c r="E193" s="626" t="s">
        <v>1293</v>
      </c>
      <c r="F193" s="665" t="s">
        <v>575</v>
      </c>
      <c r="G193" s="643">
        <v>4</v>
      </c>
      <c r="H193" s="656" t="str">
        <f t="shared" si="7"/>
        <v>Audiência Pública</v>
      </c>
      <c r="I193" s="682" t="s">
        <v>1157</v>
      </c>
      <c r="J193" s="687">
        <f t="shared" si="8"/>
        <v>43271</v>
      </c>
      <c r="K193"/>
      <c r="L193" s="245"/>
      <c r="M193" s="245"/>
      <c r="N193" s="245"/>
      <c r="P193" s="134"/>
      <c r="Q193" s="602"/>
    </row>
    <row r="194" spans="1:17" s="240" customFormat="1" ht="15" customHeight="1">
      <c r="A194" s="633">
        <v>5</v>
      </c>
      <c r="B194" s="655" t="str">
        <f t="shared" si="6"/>
        <v>PIU Arco Jurubatuba</v>
      </c>
      <c r="C194" s="638">
        <v>100</v>
      </c>
      <c r="D194" s="368"/>
      <c r="E194" s="626" t="s">
        <v>1331</v>
      </c>
      <c r="F194" s="665" t="s">
        <v>1334</v>
      </c>
      <c r="G194" s="643">
        <v>100</v>
      </c>
      <c r="H194" s="656" t="e">
        <f t="shared" si="7"/>
        <v>#N/A</v>
      </c>
      <c r="I194" s="682" t="s">
        <v>1157</v>
      </c>
      <c r="J194" s="687"/>
      <c r="K194"/>
      <c r="L194" s="245"/>
      <c r="M194" s="245"/>
      <c r="N194" s="245"/>
      <c r="P194" s="134"/>
      <c r="Q194" s="602"/>
    </row>
    <row r="195" spans="1:17" s="240" customFormat="1" ht="15" customHeight="1">
      <c r="A195" s="633">
        <v>17</v>
      </c>
      <c r="B195" s="655" t="str">
        <f t="shared" si="6"/>
        <v>PIU Terminal Capelinha</v>
      </c>
      <c r="C195" s="638">
        <v>2</v>
      </c>
      <c r="D195" s="368"/>
      <c r="E195" s="626" t="s">
        <v>1271</v>
      </c>
      <c r="F195" s="668" t="s">
        <v>576</v>
      </c>
      <c r="G195" s="643">
        <v>2</v>
      </c>
      <c r="H195" s="656" t="str">
        <f t="shared" si="7"/>
        <v>Consulta Caderno</v>
      </c>
      <c r="I195" s="682" t="s">
        <v>1157</v>
      </c>
      <c r="J195" s="687">
        <f t="shared" si="8"/>
        <v>43271</v>
      </c>
      <c r="K195"/>
      <c r="L195" s="245"/>
      <c r="M195" s="245"/>
      <c r="N195" s="245"/>
      <c r="P195" s="134"/>
      <c r="Q195" s="602"/>
    </row>
    <row r="196" spans="1:17" s="240" customFormat="1" ht="15" customHeight="1">
      <c r="A196" s="633">
        <v>18</v>
      </c>
      <c r="B196" s="655" t="str">
        <f t="shared" si="6"/>
        <v>PIU Terminal Campo Limpo</v>
      </c>
      <c r="C196" s="638">
        <v>2</v>
      </c>
      <c r="D196" s="368"/>
      <c r="E196" s="626" t="s">
        <v>1271</v>
      </c>
      <c r="F196" s="665" t="s">
        <v>577</v>
      </c>
      <c r="G196" s="643">
        <v>2</v>
      </c>
      <c r="H196" s="656" t="str">
        <f t="shared" si="7"/>
        <v>Consulta Caderno</v>
      </c>
      <c r="I196" s="682" t="s">
        <v>1157</v>
      </c>
      <c r="J196" s="687">
        <f t="shared" si="8"/>
        <v>43271</v>
      </c>
      <c r="K196"/>
      <c r="L196" s="245"/>
      <c r="M196" s="245"/>
      <c r="N196" s="245"/>
      <c r="P196" s="134"/>
      <c r="Q196" s="602"/>
    </row>
    <row r="197" spans="1:17" s="240" customFormat="1" ht="15" customHeight="1">
      <c r="A197" s="633">
        <v>19</v>
      </c>
      <c r="B197" s="655" t="str">
        <f t="shared" si="6"/>
        <v>PIU Terminal Princesa Isabel</v>
      </c>
      <c r="C197" s="638">
        <v>2</v>
      </c>
      <c r="D197" s="368"/>
      <c r="E197" s="626" t="s">
        <v>1271</v>
      </c>
      <c r="F197" s="665" t="s">
        <v>578</v>
      </c>
      <c r="G197" s="643">
        <v>2</v>
      </c>
      <c r="H197" s="656" t="str">
        <f t="shared" si="7"/>
        <v>Consulta Caderno</v>
      </c>
      <c r="I197" s="682" t="s">
        <v>1157</v>
      </c>
      <c r="J197" s="687">
        <f t="shared" si="8"/>
        <v>43271</v>
      </c>
      <c r="K197"/>
      <c r="L197" s="245"/>
      <c r="M197" s="245"/>
      <c r="N197" s="245"/>
      <c r="P197" s="134"/>
      <c r="Q197" s="602"/>
    </row>
    <row r="198" spans="1:17" s="240" customFormat="1" ht="15" customHeight="1">
      <c r="A198" s="633">
        <v>17</v>
      </c>
      <c r="B198" s="655" t="str">
        <f t="shared" si="6"/>
        <v>PIU Terminal Capelinha</v>
      </c>
      <c r="C198" s="638">
        <v>2</v>
      </c>
      <c r="D198" s="368"/>
      <c r="E198" s="626" t="s">
        <v>1019</v>
      </c>
      <c r="F198" s="665" t="s">
        <v>1047</v>
      </c>
      <c r="G198" s="643">
        <v>2</v>
      </c>
      <c r="H198" s="656" t="str">
        <f t="shared" si="7"/>
        <v>Consulta Caderno</v>
      </c>
      <c r="I198" s="682" t="s">
        <v>1157</v>
      </c>
      <c r="J198" s="687">
        <f t="shared" si="8"/>
        <v>43271</v>
      </c>
      <c r="K198"/>
      <c r="L198" s="245"/>
      <c r="M198" s="245"/>
      <c r="N198" s="245"/>
      <c r="P198" s="134"/>
      <c r="Q198" s="602"/>
    </row>
    <row r="199" spans="1:17" s="240" customFormat="1" ht="15" customHeight="1">
      <c r="A199" s="633">
        <v>17</v>
      </c>
      <c r="B199" s="655" t="str">
        <f t="shared" si="6"/>
        <v>PIU Terminal Capelinha</v>
      </c>
      <c r="C199" s="638">
        <v>2</v>
      </c>
      <c r="D199" s="368"/>
      <c r="E199" s="626" t="s">
        <v>331</v>
      </c>
      <c r="F199" s="668" t="s">
        <v>579</v>
      </c>
      <c r="G199" s="643">
        <v>2</v>
      </c>
      <c r="H199" s="656" t="str">
        <f t="shared" si="7"/>
        <v>Consulta Caderno</v>
      </c>
      <c r="I199" s="682" t="s">
        <v>1157</v>
      </c>
      <c r="J199" s="687">
        <f t="shared" si="8"/>
        <v>43271</v>
      </c>
      <c r="K199"/>
      <c r="L199" s="245"/>
      <c r="M199" s="245"/>
      <c r="N199" s="245"/>
      <c r="P199" s="134"/>
      <c r="Q199" s="602"/>
    </row>
    <row r="200" spans="1:17" s="240" customFormat="1" ht="15" customHeight="1">
      <c r="A200" s="633">
        <v>17</v>
      </c>
      <c r="B200" s="655" t="str">
        <f t="shared" ref="B200:B270" si="9">VLOOKUP(A200,$L$151:$M$169,2,0)</f>
        <v>PIU Terminal Capelinha</v>
      </c>
      <c r="C200" s="638">
        <v>2</v>
      </c>
      <c r="D200" s="368"/>
      <c r="E200" s="626" t="s">
        <v>224</v>
      </c>
      <c r="F200" s="668" t="s">
        <v>580</v>
      </c>
      <c r="G200" s="643">
        <v>2</v>
      </c>
      <c r="H200" s="656" t="str">
        <f t="shared" ref="H200:H270" si="10">VLOOKUP(G200,$L$142:$M$148,2,0)</f>
        <v>Consulta Caderno</v>
      </c>
      <c r="I200" s="682" t="s">
        <v>1157</v>
      </c>
      <c r="J200" s="687">
        <f t="shared" si="8"/>
        <v>43271</v>
      </c>
      <c r="K200"/>
      <c r="L200" s="245"/>
      <c r="M200" s="245"/>
      <c r="N200" s="245"/>
      <c r="P200" s="134"/>
      <c r="Q200" s="602"/>
    </row>
    <row r="201" spans="1:17" s="240" customFormat="1" ht="15" customHeight="1">
      <c r="A201" s="633">
        <v>17</v>
      </c>
      <c r="B201" s="655" t="str">
        <f t="shared" si="9"/>
        <v>PIU Terminal Capelinha</v>
      </c>
      <c r="C201" s="638">
        <v>5</v>
      </c>
      <c r="D201" s="368"/>
      <c r="E201" s="626" t="s">
        <v>1270</v>
      </c>
      <c r="F201" s="668" t="s">
        <v>1049</v>
      </c>
      <c r="G201" s="643">
        <v>2</v>
      </c>
      <c r="H201" s="656" t="str">
        <f t="shared" si="10"/>
        <v>Consulta Caderno</v>
      </c>
      <c r="I201" s="682" t="s">
        <v>1157</v>
      </c>
      <c r="J201" s="687">
        <f t="shared" ref="J201:J271" si="11">$J$2</f>
        <v>43271</v>
      </c>
      <c r="K201"/>
      <c r="L201" s="245"/>
      <c r="M201" s="245"/>
      <c r="N201" s="245"/>
      <c r="P201" s="134"/>
      <c r="Q201" s="602"/>
    </row>
    <row r="202" spans="1:17" s="240" customFormat="1" ht="15" customHeight="1">
      <c r="A202" s="633">
        <v>17</v>
      </c>
      <c r="B202" s="655" t="str">
        <f t="shared" si="9"/>
        <v>PIU Terminal Capelinha</v>
      </c>
      <c r="C202" s="638">
        <v>5</v>
      </c>
      <c r="D202" s="368"/>
      <c r="E202" s="626" t="s">
        <v>581</v>
      </c>
      <c r="F202" s="668" t="s">
        <v>582</v>
      </c>
      <c r="G202" s="643">
        <v>2</v>
      </c>
      <c r="H202" s="656" t="str">
        <f t="shared" si="10"/>
        <v>Consulta Caderno</v>
      </c>
      <c r="I202" s="682" t="s">
        <v>1157</v>
      </c>
      <c r="J202" s="687">
        <f t="shared" si="11"/>
        <v>43271</v>
      </c>
      <c r="K202"/>
      <c r="L202" s="245"/>
      <c r="M202" s="245"/>
      <c r="N202" s="245"/>
      <c r="P202" s="134"/>
      <c r="Q202" s="602"/>
    </row>
    <row r="203" spans="1:17" s="240" customFormat="1" ht="15" customHeight="1">
      <c r="A203" s="633">
        <v>17</v>
      </c>
      <c r="B203" s="655" t="str">
        <f t="shared" si="9"/>
        <v>PIU Terminal Capelinha</v>
      </c>
      <c r="C203" s="638">
        <v>5</v>
      </c>
      <c r="D203" s="368"/>
      <c r="E203" s="626" t="s">
        <v>1272</v>
      </c>
      <c r="F203" s="665" t="s">
        <v>583</v>
      </c>
      <c r="G203" s="643">
        <v>2</v>
      </c>
      <c r="H203" s="656" t="str">
        <f t="shared" si="10"/>
        <v>Consulta Caderno</v>
      </c>
      <c r="I203" s="682" t="s">
        <v>1157</v>
      </c>
      <c r="J203" s="687">
        <f t="shared" si="11"/>
        <v>43271</v>
      </c>
      <c r="K203"/>
      <c r="L203" s="245"/>
      <c r="M203" s="245"/>
      <c r="N203" s="245"/>
      <c r="P203" s="134"/>
      <c r="Q203" s="602"/>
    </row>
    <row r="204" spans="1:17" s="240" customFormat="1" ht="15" customHeight="1">
      <c r="A204" s="633">
        <v>17</v>
      </c>
      <c r="B204" s="655" t="str">
        <f t="shared" si="9"/>
        <v>PIU Terminal Capelinha</v>
      </c>
      <c r="C204" s="638">
        <v>100</v>
      </c>
      <c r="D204" s="368"/>
      <c r="E204" s="626" t="s">
        <v>1331</v>
      </c>
      <c r="F204" s="665" t="s">
        <v>1335</v>
      </c>
      <c r="G204" s="643">
        <v>100</v>
      </c>
      <c r="H204" s="656" t="e">
        <f t="shared" si="10"/>
        <v>#N/A</v>
      </c>
      <c r="I204" s="682" t="s">
        <v>1157</v>
      </c>
      <c r="J204" s="687"/>
      <c r="K204"/>
      <c r="L204" s="245"/>
      <c r="M204" s="245"/>
      <c r="N204" s="245"/>
      <c r="P204" s="134"/>
      <c r="Q204" s="602"/>
    </row>
    <row r="205" spans="1:17" s="240" customFormat="1" ht="15" customHeight="1">
      <c r="A205" s="633">
        <v>18</v>
      </c>
      <c r="B205" s="655" t="str">
        <f t="shared" si="9"/>
        <v>PIU Terminal Campo Limpo</v>
      </c>
      <c r="C205" s="638">
        <v>5</v>
      </c>
      <c r="D205" s="368"/>
      <c r="E205" s="626" t="s">
        <v>1272</v>
      </c>
      <c r="F205" s="668" t="s">
        <v>584</v>
      </c>
      <c r="G205" s="643">
        <v>2</v>
      </c>
      <c r="H205" s="656" t="str">
        <f t="shared" si="10"/>
        <v>Consulta Caderno</v>
      </c>
      <c r="I205" s="682" t="s">
        <v>1157</v>
      </c>
      <c r="J205" s="687">
        <f t="shared" si="11"/>
        <v>43271</v>
      </c>
      <c r="K205"/>
      <c r="L205" s="245"/>
      <c r="M205" s="245"/>
      <c r="N205" s="245"/>
      <c r="P205" s="134"/>
      <c r="Q205" s="602"/>
    </row>
    <row r="206" spans="1:17" s="240" customFormat="1" ht="15" customHeight="1">
      <c r="A206" s="633">
        <v>18</v>
      </c>
      <c r="B206" s="655" t="str">
        <f t="shared" si="9"/>
        <v>PIU Terminal Campo Limpo</v>
      </c>
      <c r="C206" s="638">
        <v>100</v>
      </c>
      <c r="D206" s="368"/>
      <c r="E206" s="626" t="s">
        <v>1331</v>
      </c>
      <c r="F206" s="668" t="s">
        <v>1335</v>
      </c>
      <c r="G206" s="643">
        <v>100</v>
      </c>
      <c r="H206" s="656" t="e">
        <f t="shared" si="10"/>
        <v>#N/A</v>
      </c>
      <c r="I206" s="682" t="s">
        <v>1157</v>
      </c>
      <c r="J206" s="687"/>
      <c r="K206"/>
      <c r="L206" s="245"/>
      <c r="M206" s="245"/>
      <c r="N206" s="245"/>
      <c r="P206" s="134"/>
      <c r="Q206" s="602"/>
    </row>
    <row r="207" spans="1:17" s="240" customFormat="1" ht="15" customHeight="1">
      <c r="A207" s="633">
        <v>19</v>
      </c>
      <c r="B207" s="655" t="str">
        <f t="shared" si="9"/>
        <v>PIU Terminal Princesa Isabel</v>
      </c>
      <c r="C207" s="638">
        <v>5</v>
      </c>
      <c r="D207" s="368"/>
      <c r="E207" s="626" t="s">
        <v>1272</v>
      </c>
      <c r="F207" s="665" t="s">
        <v>585</v>
      </c>
      <c r="G207" s="643">
        <v>2</v>
      </c>
      <c r="H207" s="656" t="str">
        <f t="shared" si="10"/>
        <v>Consulta Caderno</v>
      </c>
      <c r="I207" s="682" t="s">
        <v>1157</v>
      </c>
      <c r="J207" s="687">
        <f t="shared" si="11"/>
        <v>43271</v>
      </c>
      <c r="K207"/>
      <c r="L207" s="245"/>
      <c r="M207" s="245"/>
      <c r="N207" s="245"/>
      <c r="P207" s="134"/>
      <c r="Q207" s="602"/>
    </row>
    <row r="208" spans="1:17" s="240" customFormat="1" ht="15" customHeight="1">
      <c r="A208" s="633">
        <v>19</v>
      </c>
      <c r="B208" s="655" t="str">
        <f t="shared" si="9"/>
        <v>PIU Terminal Princesa Isabel</v>
      </c>
      <c r="C208" s="638">
        <v>100</v>
      </c>
      <c r="D208" s="368"/>
      <c r="E208" s="626" t="s">
        <v>1331</v>
      </c>
      <c r="F208" s="665" t="s">
        <v>1335</v>
      </c>
      <c r="G208" s="643">
        <v>100</v>
      </c>
      <c r="H208" s="656" t="e">
        <f t="shared" si="10"/>
        <v>#N/A</v>
      </c>
      <c r="I208" s="682" t="s">
        <v>1157</v>
      </c>
      <c r="J208" s="687"/>
      <c r="K208"/>
      <c r="L208" s="245"/>
      <c r="M208" s="245"/>
      <c r="N208" s="245"/>
      <c r="P208" s="134"/>
      <c r="Q208" s="602"/>
    </row>
    <row r="209" spans="1:17" s="240" customFormat="1" ht="15" customHeight="1">
      <c r="A209" s="633">
        <v>17</v>
      </c>
      <c r="B209" s="655" t="str">
        <f t="shared" si="9"/>
        <v>PIU Terminal Capelinha</v>
      </c>
      <c r="C209" s="638">
        <v>5</v>
      </c>
      <c r="D209" s="368"/>
      <c r="E209" s="626" t="s">
        <v>1273</v>
      </c>
      <c r="F209" s="665" t="s">
        <v>586</v>
      </c>
      <c r="G209" s="643">
        <v>2</v>
      </c>
      <c r="H209" s="656" t="str">
        <f t="shared" si="10"/>
        <v>Consulta Caderno</v>
      </c>
      <c r="I209" s="682" t="s">
        <v>1157</v>
      </c>
      <c r="J209" s="687">
        <f t="shared" si="11"/>
        <v>43271</v>
      </c>
      <c r="K209"/>
      <c r="L209" s="245"/>
      <c r="M209" s="245"/>
      <c r="N209" s="245"/>
      <c r="P209" s="134"/>
      <c r="Q209" s="602"/>
    </row>
    <row r="210" spans="1:17" s="240" customFormat="1" ht="15" customHeight="1">
      <c r="A210" s="633">
        <v>18</v>
      </c>
      <c r="B210" s="655" t="str">
        <f t="shared" si="9"/>
        <v>PIU Terminal Campo Limpo</v>
      </c>
      <c r="C210" s="638">
        <v>5</v>
      </c>
      <c r="D210" s="368"/>
      <c r="E210" s="626" t="s">
        <v>1274</v>
      </c>
      <c r="F210" s="665" t="s">
        <v>587</v>
      </c>
      <c r="G210" s="643">
        <v>2</v>
      </c>
      <c r="H210" s="656" t="str">
        <f t="shared" si="10"/>
        <v>Consulta Caderno</v>
      </c>
      <c r="I210" s="682" t="s">
        <v>1157</v>
      </c>
      <c r="J210" s="687">
        <f t="shared" si="11"/>
        <v>43271</v>
      </c>
      <c r="K210"/>
      <c r="L210" s="245"/>
      <c r="M210" s="245"/>
      <c r="N210" s="245"/>
      <c r="P210" s="134"/>
      <c r="Q210" s="602"/>
    </row>
    <row r="211" spans="1:17" s="240" customFormat="1" ht="15" customHeight="1">
      <c r="A211" s="633">
        <v>19</v>
      </c>
      <c r="B211" s="655" t="str">
        <f t="shared" si="9"/>
        <v>PIU Terminal Princesa Isabel</v>
      </c>
      <c r="C211" s="638">
        <v>5</v>
      </c>
      <c r="D211" s="368"/>
      <c r="E211" s="626" t="s">
        <v>1274</v>
      </c>
      <c r="F211" s="665" t="s">
        <v>588</v>
      </c>
      <c r="G211" s="643">
        <v>2</v>
      </c>
      <c r="H211" s="656" t="str">
        <f t="shared" si="10"/>
        <v>Consulta Caderno</v>
      </c>
      <c r="I211" s="682" t="s">
        <v>1157</v>
      </c>
      <c r="J211" s="687">
        <f t="shared" si="11"/>
        <v>43271</v>
      </c>
      <c r="K211"/>
      <c r="L211" s="245"/>
      <c r="M211" s="245"/>
      <c r="N211" s="245"/>
      <c r="P211" s="134"/>
      <c r="Q211" s="602"/>
    </row>
    <row r="212" spans="1:17" s="240" customFormat="1" ht="15" customHeight="1">
      <c r="A212" s="633">
        <v>17</v>
      </c>
      <c r="B212" s="655" t="str">
        <f t="shared" si="9"/>
        <v>PIU Terminal Capelinha</v>
      </c>
      <c r="C212" s="638">
        <v>5</v>
      </c>
      <c r="D212" s="368"/>
      <c r="E212" s="626" t="s">
        <v>1275</v>
      </c>
      <c r="F212" s="665" t="s">
        <v>589</v>
      </c>
      <c r="G212" s="643">
        <v>2</v>
      </c>
      <c r="H212" s="656" t="str">
        <f t="shared" si="10"/>
        <v>Consulta Caderno</v>
      </c>
      <c r="I212" s="682" t="s">
        <v>1157</v>
      </c>
      <c r="J212" s="687">
        <f t="shared" si="11"/>
        <v>43271</v>
      </c>
      <c r="K212"/>
      <c r="L212" s="245"/>
      <c r="M212" s="245"/>
      <c r="N212" s="245"/>
      <c r="P212" s="134"/>
      <c r="Q212" s="602"/>
    </row>
    <row r="213" spans="1:17" s="240" customFormat="1" ht="15" customHeight="1">
      <c r="A213" s="633">
        <v>18</v>
      </c>
      <c r="B213" s="655" t="str">
        <f t="shared" si="9"/>
        <v>PIU Terminal Campo Limpo</v>
      </c>
      <c r="C213" s="638">
        <v>5</v>
      </c>
      <c r="D213" s="368"/>
      <c r="E213" s="626" t="s">
        <v>1276</v>
      </c>
      <c r="F213" s="665" t="s">
        <v>590</v>
      </c>
      <c r="G213" s="643">
        <v>2</v>
      </c>
      <c r="H213" s="656" t="str">
        <f t="shared" si="10"/>
        <v>Consulta Caderno</v>
      </c>
      <c r="I213" s="682" t="s">
        <v>1157</v>
      </c>
      <c r="J213" s="687">
        <f t="shared" si="11"/>
        <v>43271</v>
      </c>
      <c r="K213"/>
      <c r="L213" s="245"/>
      <c r="M213" s="245"/>
      <c r="N213" s="245"/>
      <c r="P213" s="134"/>
      <c r="Q213" s="602"/>
    </row>
    <row r="214" spans="1:17" s="240" customFormat="1" ht="15" customHeight="1">
      <c r="A214" s="633">
        <v>19</v>
      </c>
      <c r="B214" s="655" t="str">
        <f t="shared" si="9"/>
        <v>PIU Terminal Princesa Isabel</v>
      </c>
      <c r="C214" s="638">
        <v>5</v>
      </c>
      <c r="D214" s="368"/>
      <c r="E214" s="626" t="s">
        <v>1275</v>
      </c>
      <c r="F214" s="665" t="s">
        <v>591</v>
      </c>
      <c r="G214" s="643">
        <v>2</v>
      </c>
      <c r="H214" s="656" t="str">
        <f t="shared" si="10"/>
        <v>Consulta Caderno</v>
      </c>
      <c r="I214" s="682" t="s">
        <v>1157</v>
      </c>
      <c r="J214" s="687">
        <f t="shared" si="11"/>
        <v>43271</v>
      </c>
      <c r="K214"/>
      <c r="L214" s="245"/>
      <c r="M214" s="245"/>
      <c r="N214" s="245"/>
      <c r="P214" s="134"/>
      <c r="Q214" s="602"/>
    </row>
    <row r="215" spans="1:17" s="240" customFormat="1" ht="15" customHeight="1">
      <c r="A215" s="633">
        <v>17</v>
      </c>
      <c r="B215" s="655" t="str">
        <f t="shared" si="9"/>
        <v>PIU Terminal Capelinha</v>
      </c>
      <c r="C215" s="638">
        <v>5</v>
      </c>
      <c r="D215" s="368"/>
      <c r="E215" s="626" t="s">
        <v>1277</v>
      </c>
      <c r="F215" s="665" t="s">
        <v>592</v>
      </c>
      <c r="G215" s="643">
        <v>2</v>
      </c>
      <c r="H215" s="656" t="str">
        <f t="shared" si="10"/>
        <v>Consulta Caderno</v>
      </c>
      <c r="I215" s="682" t="s">
        <v>1157</v>
      </c>
      <c r="J215" s="687">
        <f t="shared" si="11"/>
        <v>43271</v>
      </c>
      <c r="K215"/>
      <c r="L215" s="245"/>
      <c r="M215" s="245"/>
      <c r="N215" s="245"/>
      <c r="P215" s="134"/>
      <c r="Q215" s="602"/>
    </row>
    <row r="216" spans="1:17" s="240" customFormat="1" ht="15" customHeight="1">
      <c r="A216" s="633">
        <v>18</v>
      </c>
      <c r="B216" s="655" t="str">
        <f t="shared" si="9"/>
        <v>PIU Terminal Campo Limpo</v>
      </c>
      <c r="C216" s="638">
        <v>5</v>
      </c>
      <c r="D216" s="368"/>
      <c r="E216" s="626" t="s">
        <v>1278</v>
      </c>
      <c r="F216" s="665" t="s">
        <v>590</v>
      </c>
      <c r="G216" s="643">
        <v>2</v>
      </c>
      <c r="H216" s="656" t="str">
        <f t="shared" si="10"/>
        <v>Consulta Caderno</v>
      </c>
      <c r="I216" s="682" t="s">
        <v>1157</v>
      </c>
      <c r="J216" s="687">
        <f t="shared" si="11"/>
        <v>43271</v>
      </c>
      <c r="K216"/>
      <c r="L216" s="245"/>
      <c r="M216" s="245"/>
      <c r="N216" s="245"/>
      <c r="P216" s="134"/>
      <c r="Q216" s="602"/>
    </row>
    <row r="217" spans="1:17" s="240" customFormat="1" ht="15" customHeight="1">
      <c r="A217" s="633">
        <v>19</v>
      </c>
      <c r="B217" s="655" t="str">
        <f t="shared" si="9"/>
        <v>PIU Terminal Princesa Isabel</v>
      </c>
      <c r="C217" s="638">
        <v>5</v>
      </c>
      <c r="D217" s="368"/>
      <c r="E217" s="626" t="s">
        <v>1278</v>
      </c>
      <c r="F217" s="665" t="s">
        <v>593</v>
      </c>
      <c r="G217" s="643">
        <v>2</v>
      </c>
      <c r="H217" s="656" t="str">
        <f t="shared" si="10"/>
        <v>Consulta Caderno</v>
      </c>
      <c r="I217" s="682" t="s">
        <v>1157</v>
      </c>
      <c r="J217" s="687">
        <f t="shared" si="11"/>
        <v>43271</v>
      </c>
      <c r="K217"/>
      <c r="L217" s="245"/>
      <c r="M217" s="245"/>
      <c r="N217" s="245"/>
      <c r="P217" s="134"/>
      <c r="Q217" s="602"/>
    </row>
    <row r="218" spans="1:17" s="240" customFormat="1" ht="15" customHeight="1">
      <c r="A218" s="633">
        <v>17</v>
      </c>
      <c r="B218" s="655" t="str">
        <f t="shared" si="9"/>
        <v>PIU Terminal Capelinha</v>
      </c>
      <c r="C218" s="638">
        <v>5</v>
      </c>
      <c r="D218" s="368"/>
      <c r="E218" s="626" t="s">
        <v>1279</v>
      </c>
      <c r="F218" s="665" t="s">
        <v>594</v>
      </c>
      <c r="G218" s="643">
        <v>2</v>
      </c>
      <c r="H218" s="656" t="str">
        <f t="shared" si="10"/>
        <v>Consulta Caderno</v>
      </c>
      <c r="I218" s="682" t="s">
        <v>1157</v>
      </c>
      <c r="J218" s="687">
        <f t="shared" si="11"/>
        <v>43271</v>
      </c>
      <c r="K218"/>
      <c r="L218" s="245"/>
      <c r="M218" s="245"/>
      <c r="N218" s="245"/>
      <c r="P218" s="134"/>
      <c r="Q218" s="602"/>
    </row>
    <row r="219" spans="1:17" s="240" customFormat="1" ht="15" customHeight="1">
      <c r="A219" s="633">
        <v>18</v>
      </c>
      <c r="B219" s="655" t="str">
        <f t="shared" si="9"/>
        <v>PIU Terminal Campo Limpo</v>
      </c>
      <c r="C219" s="638">
        <v>5</v>
      </c>
      <c r="D219" s="368"/>
      <c r="E219" s="626" t="s">
        <v>1279</v>
      </c>
      <c r="F219" s="665" t="s">
        <v>595</v>
      </c>
      <c r="G219" s="643">
        <v>2</v>
      </c>
      <c r="H219" s="656" t="str">
        <f t="shared" si="10"/>
        <v>Consulta Caderno</v>
      </c>
      <c r="I219" s="682" t="s">
        <v>1157</v>
      </c>
      <c r="J219" s="687">
        <f t="shared" si="11"/>
        <v>43271</v>
      </c>
      <c r="K219"/>
      <c r="L219" s="245"/>
      <c r="M219" s="245"/>
      <c r="N219" s="245"/>
      <c r="P219" s="134"/>
      <c r="Q219" s="602"/>
    </row>
    <row r="220" spans="1:17" s="240" customFormat="1" ht="15" customHeight="1">
      <c r="A220" s="633">
        <v>19</v>
      </c>
      <c r="B220" s="655" t="str">
        <f t="shared" si="9"/>
        <v>PIU Terminal Princesa Isabel</v>
      </c>
      <c r="C220" s="638">
        <v>5</v>
      </c>
      <c r="D220" s="368"/>
      <c r="E220" s="626" t="s">
        <v>1280</v>
      </c>
      <c r="F220" s="665" t="s">
        <v>596</v>
      </c>
      <c r="G220" s="643">
        <v>2</v>
      </c>
      <c r="H220" s="656" t="str">
        <f t="shared" si="10"/>
        <v>Consulta Caderno</v>
      </c>
      <c r="I220" s="682" t="s">
        <v>1157</v>
      </c>
      <c r="J220" s="687">
        <f t="shared" si="11"/>
        <v>43271</v>
      </c>
      <c r="K220"/>
      <c r="L220" s="245"/>
      <c r="M220" s="245"/>
      <c r="N220" s="245"/>
      <c r="P220" s="134"/>
      <c r="Q220" s="602"/>
    </row>
    <row r="221" spans="1:17" s="240" customFormat="1" ht="15" customHeight="1">
      <c r="A221" s="634">
        <v>17</v>
      </c>
      <c r="B221" s="657" t="str">
        <f t="shared" si="9"/>
        <v>PIU Terminal Capelinha</v>
      </c>
      <c r="C221" s="645">
        <v>5</v>
      </c>
      <c r="D221" s="662"/>
      <c r="E221" s="646" t="s">
        <v>1281</v>
      </c>
      <c r="F221" s="670" t="s">
        <v>597</v>
      </c>
      <c r="G221" s="643">
        <v>2</v>
      </c>
      <c r="H221" s="656" t="str">
        <f t="shared" si="10"/>
        <v>Consulta Caderno</v>
      </c>
      <c r="I221" s="682" t="s">
        <v>1157</v>
      </c>
      <c r="J221" s="687">
        <f t="shared" si="11"/>
        <v>43271</v>
      </c>
      <c r="K221"/>
      <c r="L221" s="245"/>
      <c r="M221" s="245"/>
      <c r="N221" s="245"/>
      <c r="P221" s="134"/>
      <c r="Q221" s="602"/>
    </row>
    <row r="222" spans="1:17" s="240" customFormat="1" ht="15" customHeight="1">
      <c r="A222" s="633">
        <v>18</v>
      </c>
      <c r="B222" s="655" t="str">
        <f t="shared" si="9"/>
        <v>PIU Terminal Campo Limpo</v>
      </c>
      <c r="C222" s="638">
        <v>5</v>
      </c>
      <c r="D222" s="368"/>
      <c r="E222" s="626" t="s">
        <v>1282</v>
      </c>
      <c r="F222" s="665" t="s">
        <v>597</v>
      </c>
      <c r="G222" s="643">
        <v>2</v>
      </c>
      <c r="H222" s="656" t="str">
        <f t="shared" si="10"/>
        <v>Consulta Caderno</v>
      </c>
      <c r="I222" s="682" t="s">
        <v>1157</v>
      </c>
      <c r="J222" s="687">
        <f t="shared" si="11"/>
        <v>43271</v>
      </c>
      <c r="K222"/>
      <c r="L222" s="245"/>
      <c r="M222" s="245"/>
      <c r="N222" s="245"/>
      <c r="P222" s="134"/>
      <c r="Q222" s="602"/>
    </row>
    <row r="223" spans="1:17" s="240" customFormat="1" ht="15" customHeight="1">
      <c r="A223" s="633">
        <v>19</v>
      </c>
      <c r="B223" s="655" t="str">
        <f t="shared" si="9"/>
        <v>PIU Terminal Princesa Isabel</v>
      </c>
      <c r="C223" s="638">
        <v>5</v>
      </c>
      <c r="D223" s="368"/>
      <c r="E223" s="626" t="s">
        <v>1282</v>
      </c>
      <c r="F223" s="665" t="s">
        <v>598</v>
      </c>
      <c r="G223" s="643">
        <v>2</v>
      </c>
      <c r="H223" s="656" t="str">
        <f t="shared" si="10"/>
        <v>Consulta Caderno</v>
      </c>
      <c r="I223" s="682" t="s">
        <v>1157</v>
      </c>
      <c r="J223" s="687">
        <f t="shared" si="11"/>
        <v>43271</v>
      </c>
      <c r="K223"/>
      <c r="L223" s="245"/>
      <c r="M223" s="245"/>
      <c r="N223" s="245"/>
      <c r="P223" s="134"/>
      <c r="Q223" s="602"/>
    </row>
    <row r="224" spans="1:17" s="240" customFormat="1" ht="15" customHeight="1">
      <c r="A224" s="633">
        <v>7</v>
      </c>
      <c r="B224" s="655" t="str">
        <f t="shared" si="9"/>
        <v>PIU Anhembi</v>
      </c>
      <c r="C224" s="638">
        <v>1</v>
      </c>
      <c r="D224" s="368" t="s">
        <v>761</v>
      </c>
      <c r="E224" s="626" t="s">
        <v>925</v>
      </c>
      <c r="F224" s="668" t="s">
        <v>1355</v>
      </c>
      <c r="G224" s="643"/>
      <c r="H224" s="656" t="e">
        <f t="shared" si="10"/>
        <v>#N/A</v>
      </c>
      <c r="I224" s="682" t="s">
        <v>1119</v>
      </c>
      <c r="J224" s="687">
        <f t="shared" si="11"/>
        <v>43271</v>
      </c>
      <c r="K224"/>
      <c r="L224" s="245"/>
      <c r="M224" s="245"/>
      <c r="N224" s="245"/>
      <c r="P224" s="134"/>
      <c r="Q224" s="602"/>
    </row>
    <row r="225" spans="1:37" s="240" customFormat="1" ht="15" customHeight="1">
      <c r="A225" s="649">
        <v>7</v>
      </c>
      <c r="B225" s="658" t="str">
        <f t="shared" si="9"/>
        <v>PIU Anhembi</v>
      </c>
      <c r="C225" s="650">
        <v>2</v>
      </c>
      <c r="D225" s="663"/>
      <c r="E225" s="626" t="s">
        <v>222</v>
      </c>
      <c r="F225" s="672" t="s">
        <v>1258</v>
      </c>
      <c r="G225" s="654">
        <v>2</v>
      </c>
      <c r="H225" s="659" t="str">
        <f t="shared" si="10"/>
        <v>Consulta Caderno</v>
      </c>
      <c r="I225" s="682" t="s">
        <v>1157</v>
      </c>
      <c r="J225" s="687">
        <f t="shared" si="11"/>
        <v>43271</v>
      </c>
      <c r="K225"/>
      <c r="L225" s="245"/>
      <c r="M225" s="245"/>
      <c r="N225" s="245"/>
      <c r="P225" s="134"/>
      <c r="Q225" s="602"/>
    </row>
    <row r="226" spans="1:37" s="240" customFormat="1" ht="15" customHeight="1">
      <c r="A226" s="633">
        <v>7</v>
      </c>
      <c r="B226" s="655" t="str">
        <f t="shared" si="9"/>
        <v>PIU Anhembi</v>
      </c>
      <c r="C226" s="638">
        <v>2</v>
      </c>
      <c r="D226" s="368"/>
      <c r="E226" s="587" t="s">
        <v>1270</v>
      </c>
      <c r="F226" s="673" t="s">
        <v>1259</v>
      </c>
      <c r="G226" s="638">
        <v>2</v>
      </c>
      <c r="H226" s="655" t="str">
        <f t="shared" si="10"/>
        <v>Consulta Caderno</v>
      </c>
      <c r="I226" s="682" t="s">
        <v>1157</v>
      </c>
      <c r="J226" s="687">
        <f t="shared" si="11"/>
        <v>43271</v>
      </c>
      <c r="K226"/>
      <c r="L226" s="245"/>
      <c r="M226" s="245"/>
      <c r="N226" s="245"/>
      <c r="P226" s="134"/>
      <c r="Q226" s="602"/>
    </row>
    <row r="227" spans="1:37" s="240" customFormat="1" ht="15" customHeight="1">
      <c r="A227" s="633">
        <v>7</v>
      </c>
      <c r="B227" s="655" t="str">
        <f t="shared" si="9"/>
        <v>PIU Anhembi</v>
      </c>
      <c r="C227" s="638">
        <v>2</v>
      </c>
      <c r="D227" s="368"/>
      <c r="E227" s="587" t="s">
        <v>1261</v>
      </c>
      <c r="F227" s="674" t="s">
        <v>1260</v>
      </c>
      <c r="G227" s="638">
        <v>2</v>
      </c>
      <c r="H227" s="655" t="str">
        <f t="shared" si="10"/>
        <v>Consulta Caderno</v>
      </c>
      <c r="I227" s="682" t="s">
        <v>1157</v>
      </c>
      <c r="J227" s="687">
        <f t="shared" si="11"/>
        <v>43271</v>
      </c>
      <c r="K227"/>
      <c r="L227" s="245"/>
      <c r="M227" s="245"/>
      <c r="N227" s="245"/>
      <c r="P227" s="134"/>
      <c r="Q227" s="602"/>
    </row>
    <row r="228" spans="1:37" s="240" customFormat="1" ht="15" customHeight="1">
      <c r="A228" s="633">
        <v>7</v>
      </c>
      <c r="B228" s="655" t="str">
        <f t="shared" si="9"/>
        <v>PIU Anhembi</v>
      </c>
      <c r="C228" s="638">
        <v>2</v>
      </c>
      <c r="D228" s="368"/>
      <c r="E228" s="587" t="s">
        <v>1262</v>
      </c>
      <c r="F228" s="674" t="s">
        <v>1263</v>
      </c>
      <c r="G228" s="638">
        <v>2</v>
      </c>
      <c r="H228" s="655" t="str">
        <f t="shared" si="10"/>
        <v>Consulta Caderno</v>
      </c>
      <c r="I228" s="682" t="s">
        <v>1157</v>
      </c>
      <c r="J228" s="687">
        <f t="shared" si="11"/>
        <v>43271</v>
      </c>
      <c r="K228"/>
      <c r="L228" s="245"/>
      <c r="M228" s="245"/>
      <c r="N228" s="245"/>
      <c r="P228" s="134"/>
      <c r="Q228" s="602"/>
    </row>
    <row r="229" spans="1:37" s="240" customFormat="1" ht="15" customHeight="1">
      <c r="A229" s="633">
        <v>7</v>
      </c>
      <c r="B229" s="655" t="str">
        <f t="shared" si="9"/>
        <v>PIU Anhembi</v>
      </c>
      <c r="C229" s="638">
        <v>100</v>
      </c>
      <c r="D229" s="368"/>
      <c r="E229" s="626" t="s">
        <v>1331</v>
      </c>
      <c r="F229" s="674" t="s">
        <v>1336</v>
      </c>
      <c r="G229" s="638">
        <v>100</v>
      </c>
      <c r="H229" s="655" t="e">
        <f t="shared" si="10"/>
        <v>#N/A</v>
      </c>
      <c r="I229" s="682"/>
      <c r="J229" s="687"/>
      <c r="K229"/>
      <c r="P229" s="134"/>
      <c r="Q229" s="602"/>
    </row>
    <row r="230" spans="1:37" s="240" customFormat="1" ht="15" customHeight="1">
      <c r="A230" s="633">
        <v>8</v>
      </c>
      <c r="B230" s="655" t="str">
        <f t="shared" si="9"/>
        <v>PIU Pacaembu</v>
      </c>
      <c r="C230" s="638">
        <v>1</v>
      </c>
      <c r="D230" s="368" t="s">
        <v>761</v>
      </c>
      <c r="E230" s="626" t="s">
        <v>925</v>
      </c>
      <c r="F230" s="673" t="s">
        <v>1356</v>
      </c>
      <c r="G230" s="643"/>
      <c r="H230" s="656" t="e">
        <f t="shared" si="10"/>
        <v>#N/A</v>
      </c>
      <c r="I230" s="682" t="s">
        <v>1189</v>
      </c>
      <c r="J230" s="687">
        <f t="shared" si="11"/>
        <v>43271</v>
      </c>
      <c r="K230"/>
      <c r="P230" s="134"/>
      <c r="Q230" s="602"/>
    </row>
    <row r="231" spans="1:37" s="240" customFormat="1" ht="15" customHeight="1">
      <c r="A231" s="633">
        <v>8</v>
      </c>
      <c r="B231" s="655" t="str">
        <f t="shared" si="9"/>
        <v>PIU Pacaembu</v>
      </c>
      <c r="C231" s="638">
        <v>1</v>
      </c>
      <c r="D231" s="368" t="s">
        <v>761</v>
      </c>
      <c r="E231" s="626" t="s">
        <v>1124</v>
      </c>
      <c r="F231" s="673" t="s">
        <v>1357</v>
      </c>
      <c r="G231" s="643"/>
      <c r="H231" s="656" t="e">
        <f t="shared" si="10"/>
        <v>#N/A</v>
      </c>
      <c r="I231" s="682" t="s">
        <v>1189</v>
      </c>
      <c r="J231" s="687">
        <f t="shared" si="11"/>
        <v>43271</v>
      </c>
      <c r="K231"/>
      <c r="P231" s="134"/>
      <c r="Q231" s="602"/>
    </row>
    <row r="232" spans="1:37" s="240" customFormat="1" ht="15" customHeight="1">
      <c r="A232" s="633">
        <v>8</v>
      </c>
      <c r="B232" s="655" t="str">
        <f t="shared" si="9"/>
        <v>PIU Pacaembu</v>
      </c>
      <c r="C232" s="638">
        <v>1</v>
      </c>
      <c r="D232" s="368" t="s">
        <v>761</v>
      </c>
      <c r="E232" s="626" t="s">
        <v>1190</v>
      </c>
      <c r="F232" s="673" t="s">
        <v>1358</v>
      </c>
      <c r="G232" s="643"/>
      <c r="H232" s="656" t="e">
        <f t="shared" si="10"/>
        <v>#N/A</v>
      </c>
      <c r="I232" s="682" t="s">
        <v>1189</v>
      </c>
      <c r="J232" s="687">
        <f t="shared" si="11"/>
        <v>43271</v>
      </c>
      <c r="K232"/>
      <c r="P232" s="134"/>
      <c r="Q232" s="602"/>
    </row>
    <row r="233" spans="1:37" s="240" customFormat="1" ht="15" customHeight="1">
      <c r="A233" s="633">
        <v>8</v>
      </c>
      <c r="B233" s="655" t="str">
        <f t="shared" si="9"/>
        <v>PIU Pacaembu</v>
      </c>
      <c r="C233" s="638">
        <v>2</v>
      </c>
      <c r="D233" s="368"/>
      <c r="E233" s="626" t="s">
        <v>222</v>
      </c>
      <c r="F233" s="665" t="s">
        <v>602</v>
      </c>
      <c r="G233" s="643">
        <v>2</v>
      </c>
      <c r="H233" s="656" t="str">
        <f t="shared" si="10"/>
        <v>Consulta Caderno</v>
      </c>
      <c r="I233" s="682" t="s">
        <v>1157</v>
      </c>
      <c r="J233" s="687">
        <f t="shared" si="11"/>
        <v>43271</v>
      </c>
      <c r="K233"/>
      <c r="P233" s="134"/>
      <c r="Q233" s="602"/>
    </row>
    <row r="234" spans="1:37" s="240" customFormat="1" ht="15" customHeight="1">
      <c r="A234" s="633">
        <v>8</v>
      </c>
      <c r="B234" s="655" t="str">
        <f t="shared" si="9"/>
        <v>PIU Pacaembu</v>
      </c>
      <c r="C234" s="638">
        <v>2</v>
      </c>
      <c r="D234" s="368"/>
      <c r="E234" s="626" t="s">
        <v>331</v>
      </c>
      <c r="F234" s="668" t="s">
        <v>1264</v>
      </c>
      <c r="G234" s="643">
        <v>2</v>
      </c>
      <c r="H234" s="656" t="str">
        <f t="shared" si="10"/>
        <v>Consulta Caderno</v>
      </c>
      <c r="I234" s="682" t="s">
        <v>1157</v>
      </c>
      <c r="J234" s="687">
        <f t="shared" si="11"/>
        <v>43271</v>
      </c>
      <c r="K234"/>
      <c r="M234" s="358"/>
      <c r="P234" s="134"/>
      <c r="Q234" s="602"/>
    </row>
    <row r="235" spans="1:37" s="240" customFormat="1" ht="15" customHeight="1">
      <c r="A235" s="633">
        <v>8</v>
      </c>
      <c r="B235" s="655" t="str">
        <f t="shared" si="9"/>
        <v>PIU Pacaembu</v>
      </c>
      <c r="C235" s="638">
        <v>3</v>
      </c>
      <c r="D235" s="368" t="s">
        <v>761</v>
      </c>
      <c r="E235" s="626" t="s">
        <v>1191</v>
      </c>
      <c r="F235" s="673" t="s">
        <v>1359</v>
      </c>
      <c r="G235" s="643"/>
      <c r="H235" s="656" t="e">
        <f t="shared" si="10"/>
        <v>#N/A</v>
      </c>
      <c r="I235" s="682" t="s">
        <v>1189</v>
      </c>
      <c r="J235" s="687">
        <f t="shared" si="11"/>
        <v>43271</v>
      </c>
      <c r="K235"/>
      <c r="P235" s="134"/>
      <c r="Q235" s="602"/>
    </row>
    <row r="236" spans="1:37" s="240" customFormat="1" ht="15" customHeight="1">
      <c r="A236" s="633">
        <v>8</v>
      </c>
      <c r="B236" s="655" t="str">
        <f t="shared" si="9"/>
        <v>PIU Pacaembu</v>
      </c>
      <c r="C236" s="638">
        <v>3</v>
      </c>
      <c r="D236" s="368" t="s">
        <v>761</v>
      </c>
      <c r="E236" s="626" t="s">
        <v>1193</v>
      </c>
      <c r="F236" s="673" t="s">
        <v>1360</v>
      </c>
      <c r="G236" s="643"/>
      <c r="H236" s="656" t="e">
        <f t="shared" si="10"/>
        <v>#N/A</v>
      </c>
      <c r="I236" s="682" t="s">
        <v>1189</v>
      </c>
      <c r="J236" s="687">
        <f t="shared" si="11"/>
        <v>43271</v>
      </c>
      <c r="K236"/>
      <c r="P236" s="134"/>
      <c r="Q236" s="602"/>
    </row>
    <row r="237" spans="1:37" s="240" customFormat="1" ht="15" customHeight="1">
      <c r="A237" s="633">
        <v>8</v>
      </c>
      <c r="B237" s="655" t="str">
        <f t="shared" si="9"/>
        <v>PIU Pacaembu</v>
      </c>
      <c r="C237" s="638">
        <v>5</v>
      </c>
      <c r="D237" s="368"/>
      <c r="E237" s="626" t="s">
        <v>221</v>
      </c>
      <c r="F237" s="665" t="s">
        <v>603</v>
      </c>
      <c r="G237" s="643">
        <v>3</v>
      </c>
      <c r="H237" s="656" t="str">
        <f t="shared" si="10"/>
        <v>Consulta Minuta</v>
      </c>
      <c r="I237" s="682" t="s">
        <v>1157</v>
      </c>
      <c r="J237" s="687">
        <f t="shared" si="11"/>
        <v>43271</v>
      </c>
      <c r="K237"/>
      <c r="P237" s="134"/>
      <c r="Q237" s="601"/>
    </row>
    <row r="238" spans="1:37" s="240" customFormat="1" ht="15" customHeight="1">
      <c r="A238" s="633">
        <v>8</v>
      </c>
      <c r="B238" s="655" t="str">
        <f t="shared" si="9"/>
        <v>PIU Pacaembu</v>
      </c>
      <c r="C238" s="638">
        <v>5</v>
      </c>
      <c r="D238" s="368"/>
      <c r="E238" s="626" t="s">
        <v>222</v>
      </c>
      <c r="F238" s="668" t="s">
        <v>1265</v>
      </c>
      <c r="G238" s="643">
        <v>3</v>
      </c>
      <c r="H238" s="656" t="str">
        <f t="shared" si="10"/>
        <v>Consulta Minuta</v>
      </c>
      <c r="I238" s="682" t="s">
        <v>1157</v>
      </c>
      <c r="J238" s="687">
        <f t="shared" si="11"/>
        <v>43271</v>
      </c>
      <c r="K238"/>
      <c r="P238" s="134"/>
      <c r="Q238" s="601"/>
    </row>
    <row r="239" spans="1:37" ht="15" customHeight="1">
      <c r="A239" s="633">
        <v>8</v>
      </c>
      <c r="B239" s="655" t="str">
        <f t="shared" si="9"/>
        <v>PIU Pacaembu</v>
      </c>
      <c r="C239" s="638">
        <v>5</v>
      </c>
      <c r="D239" s="368"/>
      <c r="E239" s="626" t="s">
        <v>1267</v>
      </c>
      <c r="F239" s="668" t="s">
        <v>1266</v>
      </c>
      <c r="G239" s="643">
        <v>3</v>
      </c>
      <c r="H239" s="656" t="str">
        <f t="shared" si="10"/>
        <v>Consulta Minuta</v>
      </c>
      <c r="I239" s="682" t="s">
        <v>1157</v>
      </c>
      <c r="J239" s="687">
        <f t="shared" si="11"/>
        <v>43271</v>
      </c>
      <c r="L239" s="240"/>
      <c r="M239" s="240"/>
      <c r="N239" s="240"/>
      <c r="O239" s="240"/>
      <c r="P239" s="134"/>
      <c r="Q239" s="601"/>
      <c r="R239" s="240"/>
      <c r="S239" s="240"/>
      <c r="T239" s="240"/>
      <c r="U239" s="240"/>
      <c r="V239" s="240"/>
      <c r="W239" s="240"/>
      <c r="X239" s="240"/>
      <c r="Y239" s="240"/>
      <c r="Z239" s="240"/>
      <c r="AA239" s="240"/>
      <c r="AB239" s="240"/>
      <c r="AC239" s="240"/>
      <c r="AD239" s="240"/>
      <c r="AE239" s="240"/>
      <c r="AF239" s="240"/>
      <c r="AG239" s="240"/>
      <c r="AH239" s="240"/>
      <c r="AI239" s="240"/>
      <c r="AJ239" s="240"/>
      <c r="AK239" s="240"/>
    </row>
    <row r="240" spans="1:37" ht="15" customHeight="1">
      <c r="A240" s="633">
        <v>8</v>
      </c>
      <c r="B240" s="655" t="str">
        <f t="shared" si="9"/>
        <v>PIU Pacaembu</v>
      </c>
      <c r="C240" s="638">
        <v>5</v>
      </c>
      <c r="D240" s="368" t="s">
        <v>761</v>
      </c>
      <c r="E240" s="626" t="s">
        <v>331</v>
      </c>
      <c r="F240" s="673" t="s">
        <v>1361</v>
      </c>
      <c r="G240" s="643"/>
      <c r="H240" s="656" t="e">
        <f t="shared" si="10"/>
        <v>#N/A</v>
      </c>
      <c r="I240" s="682" t="s">
        <v>1189</v>
      </c>
      <c r="J240" s="687">
        <f t="shared" si="11"/>
        <v>43271</v>
      </c>
      <c r="L240" s="240"/>
      <c r="M240" s="240"/>
      <c r="N240" s="240"/>
      <c r="O240" s="240"/>
      <c r="P240" s="134"/>
      <c r="Q240" s="601"/>
      <c r="R240" s="240"/>
      <c r="S240" s="240"/>
      <c r="T240" s="240"/>
      <c r="U240" s="240"/>
      <c r="V240" s="240"/>
      <c r="W240" s="240"/>
      <c r="X240" s="240"/>
      <c r="Y240" s="240"/>
      <c r="Z240" s="240"/>
      <c r="AA240" s="240"/>
      <c r="AB240" s="240"/>
      <c r="AC240" s="240"/>
      <c r="AD240" s="240"/>
      <c r="AE240" s="240"/>
      <c r="AF240" s="240"/>
      <c r="AG240" s="240"/>
      <c r="AH240" s="240"/>
      <c r="AI240" s="240"/>
      <c r="AJ240" s="240"/>
      <c r="AK240" s="240"/>
    </row>
    <row r="241" spans="1:37" ht="15" customHeight="1">
      <c r="A241" s="633">
        <v>8</v>
      </c>
      <c r="B241" s="655" t="str">
        <f t="shared" si="9"/>
        <v>PIU Pacaembu</v>
      </c>
      <c r="C241" s="638">
        <v>6</v>
      </c>
      <c r="D241" s="368" t="s">
        <v>761</v>
      </c>
      <c r="E241" s="626" t="s">
        <v>1268</v>
      </c>
      <c r="F241" s="673" t="s">
        <v>1362</v>
      </c>
      <c r="G241" s="643"/>
      <c r="H241" s="656" t="e">
        <f t="shared" si="10"/>
        <v>#N/A</v>
      </c>
      <c r="I241" s="682" t="s">
        <v>1189</v>
      </c>
      <c r="J241" s="687">
        <f t="shared" si="11"/>
        <v>43271</v>
      </c>
      <c r="L241" s="240"/>
      <c r="M241" s="240"/>
      <c r="N241" s="240"/>
      <c r="O241" s="240"/>
      <c r="P241" s="134"/>
      <c r="Q241" s="601"/>
      <c r="R241" s="240"/>
      <c r="S241" s="240"/>
      <c r="T241" s="240"/>
      <c r="U241" s="240"/>
      <c r="V241" s="240"/>
      <c r="W241" s="240"/>
      <c r="X241" s="240"/>
      <c r="Y241" s="240"/>
      <c r="Z241" s="240"/>
      <c r="AA241" s="240"/>
      <c r="AB241" s="240"/>
      <c r="AC241" s="240"/>
      <c r="AD241" s="240"/>
      <c r="AE241" s="240"/>
      <c r="AF241" s="240"/>
      <c r="AG241" s="240"/>
      <c r="AH241" s="240"/>
      <c r="AI241" s="240"/>
      <c r="AJ241" s="240"/>
      <c r="AK241" s="240"/>
    </row>
    <row r="242" spans="1:37" ht="15" customHeight="1">
      <c r="A242" s="633">
        <v>8</v>
      </c>
      <c r="B242" s="655" t="str">
        <f t="shared" si="9"/>
        <v>PIU Pacaembu</v>
      </c>
      <c r="C242" s="638">
        <v>6</v>
      </c>
      <c r="D242" s="368" t="s">
        <v>761</v>
      </c>
      <c r="E242" s="626" t="s">
        <v>1269</v>
      </c>
      <c r="F242" s="673" t="s">
        <v>1363</v>
      </c>
      <c r="G242" s="643"/>
      <c r="H242" s="656" t="e">
        <f t="shared" si="10"/>
        <v>#N/A</v>
      </c>
      <c r="I242" s="682"/>
      <c r="J242" s="687">
        <f t="shared" si="11"/>
        <v>43271</v>
      </c>
      <c r="L242" s="240"/>
      <c r="M242" s="240"/>
      <c r="N242" s="240"/>
      <c r="O242" s="240"/>
      <c r="P242" s="134"/>
      <c r="Q242" s="601"/>
      <c r="R242" s="240"/>
      <c r="S242" s="240"/>
      <c r="T242" s="240"/>
      <c r="U242" s="240"/>
      <c r="V242" s="240"/>
      <c r="W242" s="240"/>
      <c r="X242" s="240"/>
      <c r="Y242" s="240"/>
      <c r="Z242" s="240"/>
      <c r="AA242" s="240"/>
      <c r="AB242" s="240"/>
      <c r="AC242" s="240"/>
      <c r="AD242" s="240"/>
      <c r="AE242" s="240"/>
      <c r="AF242" s="240"/>
      <c r="AG242" s="240"/>
      <c r="AH242" s="240"/>
      <c r="AI242" s="240"/>
      <c r="AJ242" s="240"/>
      <c r="AK242" s="240"/>
    </row>
    <row r="243" spans="1:37" ht="15" customHeight="1">
      <c r="A243" s="633">
        <v>8</v>
      </c>
      <c r="B243" s="655" t="str">
        <f t="shared" si="9"/>
        <v>PIU Pacaembu</v>
      </c>
      <c r="C243" s="638">
        <v>7</v>
      </c>
      <c r="D243" s="368" t="s">
        <v>761</v>
      </c>
      <c r="E243" s="626" t="s">
        <v>1194</v>
      </c>
      <c r="F243" s="673" t="s">
        <v>1364</v>
      </c>
      <c r="G243" s="643"/>
      <c r="H243" s="656" t="e">
        <f t="shared" si="10"/>
        <v>#N/A</v>
      </c>
      <c r="I243" s="682" t="s">
        <v>1189</v>
      </c>
      <c r="J243" s="687">
        <f t="shared" si="11"/>
        <v>43271</v>
      </c>
      <c r="L243" s="240"/>
      <c r="M243" s="240"/>
      <c r="N243" s="240"/>
      <c r="O243" s="240"/>
      <c r="P243" s="134"/>
      <c r="Q243" s="601"/>
      <c r="R243" s="240"/>
      <c r="S243" s="240"/>
      <c r="T243" s="240"/>
      <c r="U243" s="240"/>
      <c r="V243" s="240"/>
      <c r="W243" s="240"/>
      <c r="X243" s="240"/>
      <c r="Y243" s="240"/>
      <c r="Z243" s="240"/>
      <c r="AA243" s="240"/>
      <c r="AB243" s="240"/>
      <c r="AC243" s="240"/>
      <c r="AD243" s="240"/>
      <c r="AE243" s="240"/>
      <c r="AF243" s="240"/>
      <c r="AG243" s="240"/>
      <c r="AH243" s="240"/>
      <c r="AI243" s="240"/>
      <c r="AJ243" s="240"/>
      <c r="AK243" s="240"/>
    </row>
    <row r="244" spans="1:37" ht="15" customHeight="1">
      <c r="A244" s="633">
        <v>8</v>
      </c>
      <c r="B244" s="655" t="str">
        <f t="shared" si="9"/>
        <v>PIU Pacaembu</v>
      </c>
      <c r="C244" s="638">
        <v>100</v>
      </c>
      <c r="D244" s="368"/>
      <c r="E244" s="626" t="s">
        <v>1331</v>
      </c>
      <c r="F244" s="675" t="s">
        <v>602</v>
      </c>
      <c r="G244" s="643">
        <v>100</v>
      </c>
      <c r="H244" s="656"/>
      <c r="I244" s="682"/>
      <c r="J244" s="687"/>
      <c r="L244" s="240"/>
      <c r="M244" s="240"/>
      <c r="N244" s="240"/>
      <c r="O244" s="240"/>
      <c r="P244" s="134"/>
      <c r="Q244" s="601"/>
      <c r="R244" s="240"/>
      <c r="S244" s="240"/>
      <c r="T244" s="240"/>
      <c r="U244" s="240"/>
      <c r="V244" s="240"/>
      <c r="W244" s="240"/>
      <c r="X244" s="240"/>
      <c r="Y244" s="240"/>
      <c r="Z244" s="240"/>
      <c r="AA244" s="240"/>
      <c r="AB244" s="240"/>
      <c r="AC244" s="240"/>
      <c r="AD244" s="240"/>
      <c r="AE244" s="240"/>
      <c r="AF244" s="240"/>
      <c r="AG244" s="240"/>
      <c r="AH244" s="240"/>
      <c r="AI244" s="240"/>
      <c r="AJ244" s="240"/>
      <c r="AK244" s="240"/>
    </row>
    <row r="245" spans="1:37" ht="15" customHeight="1">
      <c r="A245" s="649">
        <v>9</v>
      </c>
      <c r="B245" s="658" t="str">
        <f t="shared" si="9"/>
        <v>PIU Vila Olímpia</v>
      </c>
      <c r="C245" s="650">
        <v>1</v>
      </c>
      <c r="D245" s="663"/>
      <c r="E245" s="652" t="s">
        <v>333</v>
      </c>
      <c r="F245" s="676" t="s">
        <v>604</v>
      </c>
      <c r="G245" s="654">
        <v>2</v>
      </c>
      <c r="H245" s="659" t="str">
        <f t="shared" si="10"/>
        <v>Consulta Caderno</v>
      </c>
      <c r="I245" s="682" t="s">
        <v>1157</v>
      </c>
      <c r="J245" s="687">
        <f t="shared" si="11"/>
        <v>43271</v>
      </c>
      <c r="L245" s="240"/>
      <c r="M245" s="240"/>
      <c r="N245" s="240"/>
      <c r="O245" s="240"/>
      <c r="P245" s="134"/>
      <c r="Q245" s="601"/>
      <c r="R245" s="240"/>
      <c r="S245" s="240"/>
      <c r="T245" s="240"/>
      <c r="U245" s="240"/>
      <c r="V245" s="240"/>
      <c r="W245" s="240"/>
      <c r="X245" s="240"/>
      <c r="Y245" s="240"/>
      <c r="Z245" s="240"/>
      <c r="AA245" s="240"/>
      <c r="AB245" s="240"/>
      <c r="AC245" s="240"/>
      <c r="AD245" s="240"/>
      <c r="AE245" s="240"/>
      <c r="AF245" s="240"/>
      <c r="AG245" s="240"/>
      <c r="AH245" s="240"/>
      <c r="AI245" s="240"/>
      <c r="AJ245" s="240"/>
      <c r="AK245" s="240"/>
    </row>
    <row r="246" spans="1:37" ht="15" customHeight="1">
      <c r="A246" s="649">
        <v>9</v>
      </c>
      <c r="B246" s="658" t="str">
        <f t="shared" si="9"/>
        <v>PIU Vila Olímpia</v>
      </c>
      <c r="C246" s="650">
        <v>1</v>
      </c>
      <c r="D246" s="663" t="s">
        <v>761</v>
      </c>
      <c r="E246" s="652" t="s">
        <v>1110</v>
      </c>
      <c r="F246" s="676"/>
      <c r="G246" s="654"/>
      <c r="H246" s="659" t="e">
        <f t="shared" si="10"/>
        <v>#N/A</v>
      </c>
      <c r="I246" s="682" t="s">
        <v>1115</v>
      </c>
      <c r="J246" s="687">
        <f t="shared" si="11"/>
        <v>43271</v>
      </c>
      <c r="L246" s="240"/>
      <c r="M246" s="240"/>
      <c r="N246" s="240"/>
      <c r="O246" s="240"/>
      <c r="P246" s="134"/>
      <c r="Q246" s="601"/>
      <c r="R246" s="240"/>
      <c r="S246" s="240"/>
      <c r="T246" s="240"/>
      <c r="U246" s="240"/>
      <c r="V246" s="240"/>
      <c r="W246" s="240"/>
      <c r="X246" s="240"/>
      <c r="Y246" s="240"/>
      <c r="Z246" s="240"/>
      <c r="AA246" s="240"/>
      <c r="AB246" s="240"/>
      <c r="AC246" s="240"/>
      <c r="AD246" s="240"/>
      <c r="AE246" s="240"/>
      <c r="AF246" s="240"/>
      <c r="AG246" s="240"/>
      <c r="AH246" s="240"/>
      <c r="AI246" s="240"/>
      <c r="AJ246" s="240"/>
      <c r="AK246" s="240"/>
    </row>
    <row r="247" spans="1:37" ht="15" customHeight="1">
      <c r="A247" s="649">
        <v>9</v>
      </c>
      <c r="B247" s="658" t="str">
        <f t="shared" si="9"/>
        <v>PIU Vila Olímpia</v>
      </c>
      <c r="C247" s="650">
        <v>1</v>
      </c>
      <c r="D247" s="663" t="s">
        <v>761</v>
      </c>
      <c r="E247" s="652" t="s">
        <v>1111</v>
      </c>
      <c r="F247" s="676"/>
      <c r="G247" s="654"/>
      <c r="H247" s="659" t="e">
        <f t="shared" si="10"/>
        <v>#N/A</v>
      </c>
      <c r="I247" s="682" t="s">
        <v>1115</v>
      </c>
      <c r="J247" s="687">
        <f t="shared" si="11"/>
        <v>43271</v>
      </c>
      <c r="L247" s="240"/>
      <c r="M247" s="240"/>
      <c r="N247" s="240"/>
      <c r="O247" s="240"/>
      <c r="P247" s="134"/>
      <c r="Q247" s="601"/>
      <c r="R247" s="240"/>
      <c r="S247" s="240"/>
      <c r="T247" s="240"/>
      <c r="U247" s="240"/>
      <c r="V247" s="240"/>
      <c r="W247" s="240"/>
      <c r="X247" s="240"/>
      <c r="Y247" s="240"/>
      <c r="Z247" s="240"/>
      <c r="AA247" s="240"/>
      <c r="AB247" s="240"/>
      <c r="AC247" s="240"/>
      <c r="AD247" s="240"/>
      <c r="AE247" s="240"/>
      <c r="AF247" s="240"/>
      <c r="AG247" s="240"/>
      <c r="AH247" s="240"/>
      <c r="AI247" s="240"/>
      <c r="AJ247" s="240"/>
      <c r="AK247" s="240"/>
    </row>
    <row r="248" spans="1:37" ht="15" customHeight="1">
      <c r="A248" s="649">
        <v>9</v>
      </c>
      <c r="B248" s="658" t="str">
        <f t="shared" si="9"/>
        <v>PIU Vila Olímpia</v>
      </c>
      <c r="C248" s="650">
        <v>2</v>
      </c>
      <c r="D248" s="663"/>
      <c r="E248" s="653" t="s">
        <v>217</v>
      </c>
      <c r="F248" s="676" t="s">
        <v>605</v>
      </c>
      <c r="G248" s="654">
        <v>2</v>
      </c>
      <c r="H248" s="659" t="str">
        <f t="shared" si="10"/>
        <v>Consulta Caderno</v>
      </c>
      <c r="I248" s="682" t="s">
        <v>1157</v>
      </c>
      <c r="J248" s="687">
        <f t="shared" si="11"/>
        <v>43271</v>
      </c>
      <c r="L248" s="240"/>
      <c r="M248" s="240"/>
      <c r="N248" s="240"/>
      <c r="O248" s="240"/>
      <c r="P248" s="134"/>
      <c r="Q248" s="601"/>
      <c r="R248" s="240"/>
      <c r="S248" s="240"/>
      <c r="T248" s="240"/>
      <c r="U248" s="240"/>
      <c r="V248" s="240"/>
      <c r="W248" s="240"/>
      <c r="X248" s="240"/>
      <c r="Y248" s="240"/>
      <c r="Z248" s="240"/>
      <c r="AA248" s="240"/>
      <c r="AB248" s="240"/>
      <c r="AC248" s="240"/>
      <c r="AD248" s="240"/>
      <c r="AE248" s="240"/>
      <c r="AF248" s="240"/>
      <c r="AG248" s="240"/>
      <c r="AH248" s="240"/>
      <c r="AI248" s="240"/>
      <c r="AJ248" s="240"/>
      <c r="AK248" s="240"/>
    </row>
    <row r="249" spans="1:37" ht="15" customHeight="1">
      <c r="A249" s="649">
        <v>9</v>
      </c>
      <c r="B249" s="658" t="str">
        <f t="shared" si="9"/>
        <v>PIU Vila Olímpia</v>
      </c>
      <c r="C249" s="650">
        <v>2</v>
      </c>
      <c r="D249" s="663"/>
      <c r="E249" s="653" t="s">
        <v>325</v>
      </c>
      <c r="F249" s="676" t="s">
        <v>606</v>
      </c>
      <c r="G249" s="654">
        <v>2</v>
      </c>
      <c r="H249" s="659" t="str">
        <f t="shared" si="10"/>
        <v>Consulta Caderno</v>
      </c>
      <c r="I249" s="682" t="s">
        <v>1157</v>
      </c>
      <c r="J249" s="687">
        <f t="shared" si="11"/>
        <v>43271</v>
      </c>
      <c r="L249" s="240"/>
      <c r="M249" s="240"/>
      <c r="N249" s="240"/>
      <c r="O249" s="240"/>
      <c r="P249" s="134"/>
      <c r="Q249" s="601"/>
      <c r="R249" s="240"/>
      <c r="S249" s="240"/>
      <c r="T249" s="240"/>
      <c r="U249" s="240"/>
      <c r="V249" s="240"/>
      <c r="W249" s="240"/>
      <c r="X249" s="240"/>
      <c r="Y249" s="240"/>
      <c r="Z249" s="240"/>
      <c r="AA249" s="240"/>
      <c r="AB249" s="240"/>
      <c r="AC249" s="240"/>
      <c r="AD249" s="240"/>
      <c r="AE249" s="240"/>
      <c r="AF249" s="240"/>
      <c r="AG249" s="240"/>
      <c r="AH249" s="240"/>
      <c r="AI249" s="240"/>
      <c r="AJ249" s="240"/>
      <c r="AK249" s="240"/>
    </row>
    <row r="250" spans="1:37" ht="15" customHeight="1">
      <c r="A250" s="649">
        <v>9</v>
      </c>
      <c r="B250" s="658" t="str">
        <f t="shared" si="9"/>
        <v>PIU Vila Olímpia</v>
      </c>
      <c r="C250" s="650">
        <v>2</v>
      </c>
      <c r="D250" s="663"/>
      <c r="E250" s="641" t="s">
        <v>1270</v>
      </c>
      <c r="F250" s="676" t="s">
        <v>607</v>
      </c>
      <c r="G250" s="654">
        <v>2</v>
      </c>
      <c r="H250" s="659" t="str">
        <f t="shared" si="10"/>
        <v>Consulta Caderno</v>
      </c>
      <c r="I250" s="682" t="s">
        <v>1157</v>
      </c>
      <c r="J250" s="687">
        <f t="shared" si="11"/>
        <v>43271</v>
      </c>
      <c r="L250" s="240"/>
      <c r="M250" s="240"/>
      <c r="N250" s="240"/>
      <c r="O250" s="240"/>
      <c r="P250" s="134"/>
      <c r="Q250" s="601"/>
      <c r="R250" s="240"/>
      <c r="S250" s="240"/>
      <c r="T250" s="240"/>
      <c r="U250" s="240"/>
      <c r="V250" s="240"/>
      <c r="W250" s="240"/>
      <c r="X250" s="240"/>
      <c r="Y250" s="240"/>
      <c r="Z250" s="240"/>
      <c r="AA250" s="240"/>
      <c r="AB250" s="240"/>
      <c r="AC250" s="240"/>
      <c r="AD250" s="240"/>
      <c r="AE250" s="240"/>
      <c r="AF250" s="240"/>
      <c r="AG250" s="240"/>
      <c r="AH250" s="240"/>
      <c r="AI250" s="240"/>
      <c r="AJ250" s="240"/>
      <c r="AK250" s="240"/>
    </row>
    <row r="251" spans="1:37" ht="15" customHeight="1">
      <c r="A251" s="649">
        <v>9</v>
      </c>
      <c r="B251" s="658" t="str">
        <f t="shared" si="9"/>
        <v>PIU Vila Olímpia</v>
      </c>
      <c r="C251" s="650">
        <v>2</v>
      </c>
      <c r="D251" s="663"/>
      <c r="E251" s="641" t="s">
        <v>222</v>
      </c>
      <c r="F251" s="676" t="s">
        <v>608</v>
      </c>
      <c r="G251" s="654">
        <v>2</v>
      </c>
      <c r="H251" s="659" t="str">
        <f t="shared" si="10"/>
        <v>Consulta Caderno</v>
      </c>
      <c r="I251" s="682" t="s">
        <v>1157</v>
      </c>
      <c r="J251" s="687">
        <f t="shared" si="11"/>
        <v>43271</v>
      </c>
      <c r="L251" s="240"/>
      <c r="M251" s="240"/>
      <c r="N251" s="240"/>
      <c r="O251" s="240"/>
      <c r="P251" s="134"/>
      <c r="Q251" s="601"/>
      <c r="R251" s="240"/>
      <c r="S251" s="240"/>
      <c r="T251" s="240"/>
      <c r="U251" s="240"/>
      <c r="V251" s="240"/>
      <c r="W251" s="240"/>
      <c r="X251" s="240"/>
      <c r="Y251" s="240"/>
      <c r="Z251" s="240"/>
      <c r="AA251" s="240"/>
      <c r="AB251" s="240"/>
      <c r="AC251" s="240"/>
      <c r="AD251" s="240"/>
      <c r="AE251" s="240"/>
      <c r="AF251" s="240"/>
      <c r="AG251" s="240"/>
      <c r="AH251" s="240"/>
      <c r="AI251" s="240"/>
      <c r="AJ251" s="240"/>
      <c r="AK251" s="240"/>
    </row>
    <row r="252" spans="1:37" ht="15" customHeight="1">
      <c r="A252" s="649">
        <v>9</v>
      </c>
      <c r="B252" s="658" t="str">
        <f t="shared" si="9"/>
        <v>PIU Vila Olímpia</v>
      </c>
      <c r="C252" s="650">
        <v>2</v>
      </c>
      <c r="D252" s="663" t="s">
        <v>761</v>
      </c>
      <c r="E252" s="641" t="s">
        <v>1306</v>
      </c>
      <c r="F252" s="672" t="s">
        <v>1112</v>
      </c>
      <c r="G252" s="654">
        <v>1</v>
      </c>
      <c r="H252" s="659" t="str">
        <f t="shared" si="10"/>
        <v>Consulta Instâncias</v>
      </c>
      <c r="I252" s="682" t="s">
        <v>1114</v>
      </c>
      <c r="J252" s="687">
        <f t="shared" si="11"/>
        <v>43271</v>
      </c>
      <c r="L252" s="240"/>
      <c r="M252" s="242"/>
      <c r="N252" s="240"/>
      <c r="O252" s="240"/>
      <c r="P252" s="134"/>
      <c r="Q252" s="601"/>
      <c r="R252" s="240"/>
      <c r="S252" s="240"/>
      <c r="T252" s="240"/>
      <c r="U252" s="240"/>
      <c r="V252" s="240"/>
      <c r="W252" s="240"/>
      <c r="X252" s="240"/>
      <c r="Y252" s="240"/>
      <c r="Z252" s="240"/>
      <c r="AA252" s="240"/>
      <c r="AB252" s="240"/>
      <c r="AC252" s="240"/>
      <c r="AD252" s="240"/>
      <c r="AE252" s="240"/>
      <c r="AF252" s="240"/>
      <c r="AG252" s="240"/>
      <c r="AH252" s="240"/>
      <c r="AI252" s="240"/>
      <c r="AJ252" s="240"/>
      <c r="AK252" s="240"/>
    </row>
    <row r="253" spans="1:37" ht="15" customHeight="1">
      <c r="A253" s="649">
        <v>9</v>
      </c>
      <c r="B253" s="658" t="str">
        <f t="shared" si="9"/>
        <v>PIU Vila Olímpia</v>
      </c>
      <c r="C253" s="650">
        <v>2</v>
      </c>
      <c r="D253" s="663" t="s">
        <v>761</v>
      </c>
      <c r="E253" s="641" t="s">
        <v>1305</v>
      </c>
      <c r="F253" s="676" t="s">
        <v>1113</v>
      </c>
      <c r="G253" s="654">
        <v>1</v>
      </c>
      <c r="H253" s="659" t="str">
        <f t="shared" si="10"/>
        <v>Consulta Instâncias</v>
      </c>
      <c r="I253" s="682" t="s">
        <v>1114</v>
      </c>
      <c r="J253" s="687">
        <f t="shared" si="11"/>
        <v>43271</v>
      </c>
      <c r="L253" s="240"/>
      <c r="M253" s="240"/>
      <c r="N253" s="240"/>
      <c r="O253" s="240"/>
      <c r="P253" s="134"/>
      <c r="Q253" s="601"/>
      <c r="R253" s="240"/>
      <c r="S253" s="240"/>
      <c r="T253" s="240"/>
      <c r="U253" s="240"/>
      <c r="V253" s="240"/>
      <c r="W253" s="240"/>
      <c r="X253" s="240"/>
      <c r="Y253" s="240"/>
      <c r="Z253" s="240"/>
      <c r="AA253" s="240"/>
      <c r="AB253" s="240"/>
      <c r="AC253" s="240"/>
      <c r="AD253" s="240"/>
      <c r="AE253" s="240"/>
      <c r="AF253" s="240"/>
      <c r="AG253" s="240"/>
      <c r="AH253" s="240"/>
      <c r="AI253" s="240"/>
      <c r="AJ253" s="240"/>
      <c r="AK253" s="240"/>
    </row>
    <row r="254" spans="1:37" ht="15" customHeight="1">
      <c r="A254" s="649">
        <v>9</v>
      </c>
      <c r="B254" s="658" t="str">
        <f t="shared" si="9"/>
        <v>PIU Vila Olímpia</v>
      </c>
      <c r="C254" s="638">
        <v>100</v>
      </c>
      <c r="D254" s="368"/>
      <c r="E254" s="626" t="s">
        <v>1331</v>
      </c>
      <c r="F254" s="676" t="s">
        <v>1337</v>
      </c>
      <c r="G254" s="654">
        <v>100</v>
      </c>
      <c r="H254" s="659" t="e">
        <f t="shared" si="10"/>
        <v>#N/A</v>
      </c>
      <c r="I254" s="682"/>
      <c r="J254" s="687"/>
      <c r="L254" s="240"/>
      <c r="M254" s="240"/>
      <c r="N254" s="240"/>
      <c r="O254" s="240"/>
      <c r="P254" s="134"/>
      <c r="Q254" s="601"/>
      <c r="R254" s="240"/>
      <c r="S254" s="240"/>
      <c r="T254" s="240"/>
      <c r="U254" s="240"/>
      <c r="V254" s="240"/>
      <c r="W254" s="240"/>
      <c r="X254" s="240"/>
      <c r="Y254" s="240"/>
      <c r="Z254" s="240"/>
      <c r="AA254" s="240"/>
      <c r="AB254" s="240"/>
      <c r="AC254" s="240"/>
      <c r="AD254" s="240"/>
      <c r="AE254" s="240"/>
      <c r="AF254" s="240"/>
      <c r="AG254" s="240"/>
      <c r="AH254" s="240"/>
      <c r="AI254" s="240"/>
      <c r="AJ254" s="240"/>
      <c r="AK254" s="240"/>
    </row>
    <row r="255" spans="1:37" ht="15" customHeight="1">
      <c r="A255" s="649">
        <v>10</v>
      </c>
      <c r="B255" s="658" t="str">
        <f t="shared" si="9"/>
        <v>PIU Nações Unidas</v>
      </c>
      <c r="C255" s="650">
        <v>2</v>
      </c>
      <c r="D255" s="663"/>
      <c r="E255" s="641" t="s">
        <v>216</v>
      </c>
      <c r="F255" s="676" t="s">
        <v>609</v>
      </c>
      <c r="G255" s="654">
        <v>2</v>
      </c>
      <c r="H255" s="659" t="str">
        <f t="shared" si="10"/>
        <v>Consulta Caderno</v>
      </c>
      <c r="I255" s="682" t="s">
        <v>1157</v>
      </c>
      <c r="J255" s="687">
        <f t="shared" si="11"/>
        <v>43271</v>
      </c>
      <c r="K255" s="353"/>
      <c r="L255" s="240"/>
      <c r="M255" s="240"/>
      <c r="N255" s="240"/>
      <c r="O255" s="240"/>
      <c r="P255" s="134"/>
      <c r="Q255" s="602"/>
      <c r="R255" s="240"/>
      <c r="S255" s="240"/>
      <c r="T255" s="240"/>
      <c r="U255" s="240"/>
      <c r="V255" s="240"/>
      <c r="W255" s="240"/>
      <c r="X255" s="240"/>
      <c r="Y255" s="240"/>
      <c r="Z255" s="240"/>
      <c r="AA255" s="240"/>
      <c r="AB255" s="240"/>
      <c r="AC255" s="240"/>
      <c r="AD255" s="240"/>
      <c r="AE255" s="240"/>
      <c r="AF255" s="240"/>
      <c r="AG255" s="240"/>
      <c r="AH255" s="240"/>
      <c r="AI255" s="240"/>
      <c r="AJ255" s="240"/>
      <c r="AK255" s="240"/>
    </row>
    <row r="256" spans="1:37" ht="15" customHeight="1">
      <c r="A256" s="649">
        <v>10</v>
      </c>
      <c r="B256" s="658" t="str">
        <f t="shared" si="9"/>
        <v>PIU Nações Unidas</v>
      </c>
      <c r="C256" s="650">
        <v>2</v>
      </c>
      <c r="D256" s="663"/>
      <c r="E256" s="653" t="s">
        <v>217</v>
      </c>
      <c r="F256" s="676" t="s">
        <v>610</v>
      </c>
      <c r="G256" s="654">
        <v>2</v>
      </c>
      <c r="H256" s="659" t="str">
        <f t="shared" si="10"/>
        <v>Consulta Caderno</v>
      </c>
      <c r="I256" s="682" t="s">
        <v>1157</v>
      </c>
      <c r="J256" s="687">
        <f t="shared" si="11"/>
        <v>43271</v>
      </c>
      <c r="L256" s="240"/>
      <c r="M256" s="240"/>
      <c r="N256" s="240"/>
      <c r="O256" s="240"/>
      <c r="P256" s="134"/>
      <c r="Q256" s="602"/>
      <c r="R256" s="240"/>
      <c r="S256" s="240"/>
      <c r="T256" s="240"/>
      <c r="U256" s="240"/>
      <c r="V256" s="240"/>
      <c r="W256" s="240"/>
      <c r="X256" s="240"/>
      <c r="Y256" s="240"/>
      <c r="Z256" s="240"/>
      <c r="AA256" s="240"/>
      <c r="AB256" s="240"/>
      <c r="AC256" s="240"/>
      <c r="AD256" s="240"/>
      <c r="AE256" s="240"/>
      <c r="AF256" s="240"/>
      <c r="AG256" s="240"/>
      <c r="AH256" s="240"/>
      <c r="AI256" s="240"/>
      <c r="AJ256" s="240"/>
      <c r="AK256" s="240"/>
    </row>
    <row r="257" spans="1:37" ht="15" customHeight="1">
      <c r="A257" s="649">
        <v>10</v>
      </c>
      <c r="B257" s="658" t="str">
        <f t="shared" si="9"/>
        <v>PIU Nações Unidas</v>
      </c>
      <c r="C257" s="650">
        <v>2</v>
      </c>
      <c r="D257" s="663"/>
      <c r="E257" s="641" t="s">
        <v>327</v>
      </c>
      <c r="F257" s="676" t="s">
        <v>611</v>
      </c>
      <c r="G257" s="654">
        <v>2</v>
      </c>
      <c r="H257" s="659" t="str">
        <f t="shared" si="10"/>
        <v>Consulta Caderno</v>
      </c>
      <c r="I257" s="682" t="s">
        <v>1157</v>
      </c>
      <c r="J257" s="687">
        <f t="shared" si="11"/>
        <v>43271</v>
      </c>
      <c r="L257" s="240"/>
      <c r="M257" s="240"/>
      <c r="N257" s="240"/>
      <c r="O257" s="240"/>
      <c r="P257" s="134"/>
      <c r="Q257" s="602"/>
      <c r="R257" s="240"/>
      <c r="S257" s="240"/>
      <c r="T257" s="240"/>
      <c r="U257" s="240"/>
      <c r="V257" s="240"/>
      <c r="W257" s="240"/>
      <c r="X257" s="240"/>
      <c r="Y257" s="240"/>
      <c r="Z257" s="240"/>
      <c r="AA257" s="240"/>
      <c r="AB257" s="240"/>
      <c r="AC257" s="240"/>
      <c r="AD257" s="240"/>
      <c r="AE257" s="240"/>
      <c r="AF257" s="240"/>
      <c r="AG257" s="240"/>
      <c r="AH257" s="240"/>
      <c r="AI257" s="240"/>
      <c r="AJ257" s="240"/>
      <c r="AK257" s="240"/>
    </row>
    <row r="258" spans="1:37" ht="15" customHeight="1">
      <c r="A258" s="649">
        <v>10</v>
      </c>
      <c r="B258" s="658" t="str">
        <f t="shared" si="9"/>
        <v>PIU Nações Unidas</v>
      </c>
      <c r="C258" s="650">
        <v>2</v>
      </c>
      <c r="D258" s="663"/>
      <c r="E258" s="641" t="s">
        <v>222</v>
      </c>
      <c r="F258" s="676" t="s">
        <v>612</v>
      </c>
      <c r="G258" s="654">
        <v>2</v>
      </c>
      <c r="H258" s="659" t="str">
        <f t="shared" si="10"/>
        <v>Consulta Caderno</v>
      </c>
      <c r="I258" s="682" t="s">
        <v>1157</v>
      </c>
      <c r="J258" s="687">
        <f t="shared" si="11"/>
        <v>43271</v>
      </c>
      <c r="L258" s="240"/>
      <c r="M258" s="240"/>
      <c r="N258" s="240"/>
      <c r="O258" s="240"/>
      <c r="P258" s="134"/>
      <c r="Q258" s="602"/>
      <c r="R258" s="240"/>
      <c r="S258" s="240"/>
      <c r="T258" s="240"/>
      <c r="U258" s="240"/>
      <c r="V258" s="240"/>
      <c r="W258" s="240"/>
      <c r="X258" s="240"/>
      <c r="Y258" s="240"/>
      <c r="Z258" s="240"/>
      <c r="AA258" s="240"/>
      <c r="AB258" s="240"/>
      <c r="AC258" s="240"/>
      <c r="AD258" s="240"/>
      <c r="AE258" s="240"/>
      <c r="AF258" s="240"/>
      <c r="AG258" s="240"/>
      <c r="AH258" s="240"/>
      <c r="AI258" s="240"/>
      <c r="AJ258" s="240"/>
      <c r="AK258" s="240"/>
    </row>
    <row r="259" spans="1:37" ht="15" customHeight="1">
      <c r="A259" s="649">
        <v>10</v>
      </c>
      <c r="B259" s="658" t="str">
        <f t="shared" si="9"/>
        <v>PIU Nações Unidas</v>
      </c>
      <c r="C259" s="650">
        <v>100</v>
      </c>
      <c r="D259" s="663"/>
      <c r="E259" s="626" t="s">
        <v>1331</v>
      </c>
      <c r="F259" s="676" t="s">
        <v>1339</v>
      </c>
      <c r="G259" s="654">
        <v>100</v>
      </c>
      <c r="H259" s="659" t="e">
        <f t="shared" si="10"/>
        <v>#N/A</v>
      </c>
      <c r="I259" s="682"/>
      <c r="J259" s="687"/>
      <c r="L259" s="240"/>
      <c r="M259" s="240"/>
      <c r="N259" s="240"/>
      <c r="O259" s="240"/>
      <c r="P259" s="134"/>
      <c r="Q259" s="602"/>
      <c r="R259" s="240"/>
      <c r="S259" s="240"/>
      <c r="T259" s="240"/>
      <c r="U259" s="240"/>
      <c r="V259" s="240"/>
      <c r="W259" s="240"/>
      <c r="X259" s="240"/>
      <c r="Y259" s="240"/>
      <c r="Z259" s="240"/>
      <c r="AA259" s="240"/>
      <c r="AB259" s="240"/>
      <c r="AC259" s="240"/>
      <c r="AD259" s="240"/>
      <c r="AE259" s="240"/>
      <c r="AF259" s="240"/>
      <c r="AG259" s="240"/>
      <c r="AH259" s="240"/>
      <c r="AI259" s="240"/>
      <c r="AJ259" s="240"/>
      <c r="AK259" s="240"/>
    </row>
    <row r="260" spans="1:37" ht="15" customHeight="1">
      <c r="A260" s="649">
        <v>2</v>
      </c>
      <c r="B260" s="658" t="str">
        <f t="shared" si="9"/>
        <v>PIU Vila Leopoldina</v>
      </c>
      <c r="C260" s="650">
        <v>5</v>
      </c>
      <c r="D260" s="663"/>
      <c r="E260" s="641" t="s">
        <v>1270</v>
      </c>
      <c r="F260" s="672" t="s">
        <v>1250</v>
      </c>
      <c r="G260" s="654">
        <v>2</v>
      </c>
      <c r="H260" s="659" t="str">
        <f t="shared" si="10"/>
        <v>Consulta Caderno</v>
      </c>
      <c r="I260" s="682" t="s">
        <v>1157</v>
      </c>
      <c r="J260" s="687">
        <f t="shared" si="11"/>
        <v>43271</v>
      </c>
      <c r="L260" s="240"/>
      <c r="M260" s="240"/>
      <c r="N260" s="240"/>
      <c r="O260" s="240"/>
      <c r="P260" s="134"/>
      <c r="Q260" s="601" t="str">
        <f>VLOOKUP(E123,[3]sup_hiperlinks!$E$5:$L$40,8,0)</f>
        <v>http://gestaourbana.prefeitura.sp.gov.br/wp-content/uploads/2016/03/PIU_NESP_REQUERIMENTO-1.pdf</v>
      </c>
      <c r="R260" s="240"/>
      <c r="S260" s="240"/>
      <c r="T260" s="240"/>
      <c r="U260" s="240"/>
      <c r="V260" s="240"/>
      <c r="W260" s="240"/>
      <c r="X260" s="240"/>
      <c r="Y260" s="240"/>
      <c r="Z260" s="240"/>
      <c r="AA260" s="240"/>
      <c r="AB260" s="240"/>
      <c r="AC260" s="240"/>
      <c r="AD260" s="240"/>
      <c r="AE260" s="240"/>
      <c r="AF260" s="240"/>
      <c r="AG260" s="240"/>
      <c r="AH260" s="240"/>
      <c r="AI260" s="240"/>
      <c r="AJ260" s="240"/>
      <c r="AK260" s="240"/>
    </row>
    <row r="261" spans="1:37" ht="15" customHeight="1">
      <c r="A261" s="689">
        <v>2</v>
      </c>
      <c r="B261" s="690" t="str">
        <f t="shared" si="9"/>
        <v>PIU Vila Leopoldina</v>
      </c>
      <c r="C261" s="691">
        <v>5</v>
      </c>
      <c r="D261" s="692" t="s">
        <v>761</v>
      </c>
      <c r="E261" s="586" t="s">
        <v>1270</v>
      </c>
      <c r="F261" s="754" t="s">
        <v>1365</v>
      </c>
      <c r="G261" s="693">
        <v>4</v>
      </c>
      <c r="H261" s="694" t="str">
        <f t="shared" si="10"/>
        <v>Audiência Pública</v>
      </c>
      <c r="I261" s="695" t="s">
        <v>1054</v>
      </c>
      <c r="J261" s="696">
        <f t="shared" si="11"/>
        <v>43271</v>
      </c>
      <c r="L261" s="240"/>
      <c r="M261" s="240"/>
      <c r="N261" s="240"/>
      <c r="O261" s="240"/>
      <c r="P261" s="134"/>
      <c r="Q261" s="601" t="str">
        <f>VLOOKUP(E124,[3]sup_hiperlinks!$E$5:$L$40,8,0)</f>
        <v>http://gestaourbana.prefeitura.sp.gov.br/wp-content/uploads/2016/03/PIU_NESP_DIAGN%C3%93STICO-1.pdf</v>
      </c>
      <c r="R261" s="240"/>
      <c r="S261" s="240"/>
      <c r="T261" s="240"/>
      <c r="U261" s="240"/>
      <c r="V261" s="240"/>
      <c r="W261" s="240"/>
      <c r="X261" s="240"/>
      <c r="Y261" s="240"/>
      <c r="Z261" s="240"/>
      <c r="AA261" s="240"/>
      <c r="AB261" s="240"/>
      <c r="AC261" s="240"/>
      <c r="AD261" s="240"/>
      <c r="AE261" s="240"/>
      <c r="AF261" s="240"/>
      <c r="AG261" s="240"/>
      <c r="AH261" s="240"/>
      <c r="AI261" s="240"/>
      <c r="AJ261" s="240"/>
      <c r="AK261" s="240"/>
    </row>
    <row r="262" spans="1:37" ht="15" customHeight="1">
      <c r="A262" s="649">
        <v>2</v>
      </c>
      <c r="B262" s="658" t="str">
        <f t="shared" si="9"/>
        <v>PIU Vila Leopoldina</v>
      </c>
      <c r="C262" s="650">
        <v>5</v>
      </c>
      <c r="D262" s="663"/>
      <c r="E262" s="641" t="s">
        <v>226</v>
      </c>
      <c r="F262" s="672" t="s">
        <v>1252</v>
      </c>
      <c r="G262" s="654">
        <v>4</v>
      </c>
      <c r="H262" s="659" t="str">
        <f t="shared" si="10"/>
        <v>Audiência Pública</v>
      </c>
      <c r="I262" s="682" t="s">
        <v>1157</v>
      </c>
      <c r="J262" s="687">
        <f t="shared" si="11"/>
        <v>43271</v>
      </c>
      <c r="L262" s="240"/>
      <c r="M262" s="240"/>
      <c r="N262" s="240"/>
      <c r="O262" s="240"/>
      <c r="P262" s="134"/>
      <c r="Q262" s="601" t="str">
        <f>VLOOKUP(E125,[3]sup_hiperlinks!$E$5:$L$40,8,0)</f>
        <v>http://gestaourbana.prefeitura.sp.gov.br/wp-content/uploads/2016/03/PIU_NESP_PER%C3%8DMETRO-1.pdf</v>
      </c>
      <c r="R262" s="240"/>
      <c r="S262" s="240"/>
      <c r="T262" s="240"/>
      <c r="U262" s="240"/>
      <c r="V262" s="240"/>
      <c r="W262" s="240"/>
      <c r="X262" s="240"/>
      <c r="Y262" s="240"/>
      <c r="Z262" s="240"/>
      <c r="AA262" s="240"/>
      <c r="AB262" s="240"/>
      <c r="AC262" s="240"/>
      <c r="AD262" s="240"/>
      <c r="AE262" s="240"/>
      <c r="AF262" s="240"/>
      <c r="AG262" s="240"/>
      <c r="AH262" s="240"/>
      <c r="AI262" s="240"/>
      <c r="AJ262" s="240"/>
      <c r="AK262" s="240"/>
    </row>
    <row r="263" spans="1:37" ht="15" customHeight="1">
      <c r="A263" s="649">
        <v>2</v>
      </c>
      <c r="B263" s="658" t="str">
        <f t="shared" si="9"/>
        <v>PIU Vila Leopoldina</v>
      </c>
      <c r="C263" s="650">
        <v>5</v>
      </c>
      <c r="D263" s="663"/>
      <c r="E263" s="641" t="s">
        <v>227</v>
      </c>
      <c r="F263" s="672" t="s">
        <v>1253</v>
      </c>
      <c r="G263" s="654">
        <v>4</v>
      </c>
      <c r="H263" s="659" t="str">
        <f t="shared" si="10"/>
        <v>Audiência Pública</v>
      </c>
      <c r="I263" s="682" t="s">
        <v>1157</v>
      </c>
      <c r="J263" s="687">
        <f t="shared" si="11"/>
        <v>43271</v>
      </c>
      <c r="L263" s="240"/>
      <c r="M263" s="240"/>
      <c r="N263" s="240"/>
      <c r="O263" s="240"/>
      <c r="P263" s="134"/>
      <c r="Q263" s="601" t="e">
        <f>VLOOKUP(E126,[3]sup_hiperlinks!$E$5:$L$40,8,0)</f>
        <v>#N/A</v>
      </c>
      <c r="R263" s="240"/>
      <c r="S263" s="240"/>
      <c r="T263" s="240"/>
      <c r="U263" s="240"/>
      <c r="V263" s="240"/>
      <c r="W263" s="240"/>
      <c r="X263" s="240"/>
      <c r="Y263" s="240"/>
      <c r="Z263" s="240"/>
      <c r="AA263" s="240"/>
      <c r="AB263" s="240"/>
      <c r="AC263" s="240"/>
      <c r="AD263" s="240"/>
      <c r="AE263" s="240"/>
      <c r="AF263" s="240"/>
      <c r="AG263" s="240"/>
      <c r="AH263" s="240"/>
      <c r="AI263" s="240"/>
      <c r="AJ263" s="240"/>
      <c r="AK263" s="240"/>
    </row>
    <row r="264" spans="1:37" ht="15" customHeight="1">
      <c r="A264" s="649">
        <v>2</v>
      </c>
      <c r="B264" s="658" t="str">
        <f t="shared" si="9"/>
        <v>PIU Vila Leopoldina</v>
      </c>
      <c r="C264" s="650">
        <v>5</v>
      </c>
      <c r="D264" s="663"/>
      <c r="E264" s="641" t="s">
        <v>1254</v>
      </c>
      <c r="F264" s="672" t="s">
        <v>1255</v>
      </c>
      <c r="G264" s="654">
        <v>4</v>
      </c>
      <c r="H264" s="659" t="str">
        <f t="shared" si="10"/>
        <v>Audiência Pública</v>
      </c>
      <c r="I264" s="682" t="s">
        <v>1157</v>
      </c>
      <c r="J264" s="687">
        <f t="shared" si="11"/>
        <v>43271</v>
      </c>
      <c r="L264" s="240"/>
      <c r="M264" s="240"/>
      <c r="N264" s="240"/>
      <c r="O264" s="240"/>
      <c r="P264" s="134"/>
      <c r="Q264" s="601" t="str">
        <f>VLOOKUP(E127,[3]sup_hiperlinks!$E$5:$L$40,8,0)</f>
        <v>http://minuta.gestaourbana.prefeitura.sp.gov.br/piunesp/</v>
      </c>
      <c r="R264" s="240"/>
      <c r="S264" s="240"/>
      <c r="T264" s="240"/>
      <c r="U264" s="240"/>
      <c r="V264" s="240"/>
      <c r="W264" s="240"/>
      <c r="X264" s="240"/>
      <c r="Y264" s="240"/>
      <c r="Z264" s="240"/>
      <c r="AA264" s="240"/>
      <c r="AB264" s="240"/>
      <c r="AC264" s="240"/>
      <c r="AD264" s="240"/>
      <c r="AE264" s="240"/>
      <c r="AF264" s="240"/>
      <c r="AG264" s="240"/>
      <c r="AH264" s="240"/>
      <c r="AI264" s="240"/>
      <c r="AJ264" s="240"/>
      <c r="AK264" s="240"/>
    </row>
    <row r="265" spans="1:37" ht="15" customHeight="1">
      <c r="A265" s="649">
        <v>2</v>
      </c>
      <c r="B265" s="658" t="str">
        <f t="shared" si="9"/>
        <v>PIU Vila Leopoldina</v>
      </c>
      <c r="C265" s="650">
        <v>5</v>
      </c>
      <c r="D265" s="663"/>
      <c r="E265" s="641" t="s">
        <v>228</v>
      </c>
      <c r="F265" s="672" t="s">
        <v>1257</v>
      </c>
      <c r="G265" s="654">
        <v>4</v>
      </c>
      <c r="H265" s="659" t="str">
        <f t="shared" si="10"/>
        <v>Audiência Pública</v>
      </c>
      <c r="I265" s="682" t="s">
        <v>1157</v>
      </c>
      <c r="J265" s="687">
        <f t="shared" si="11"/>
        <v>43271</v>
      </c>
      <c r="L265" s="240"/>
      <c r="M265" s="240"/>
      <c r="N265" s="240"/>
      <c r="O265" s="240"/>
      <c r="P265" s="134"/>
      <c r="Q265" s="601" t="e">
        <f>VLOOKUP(E128,[3]sup_hiperlinks!$E$5:$L$40,8,0)</f>
        <v>#N/A</v>
      </c>
      <c r="R265" s="240"/>
      <c r="S265" s="240"/>
      <c r="T265" s="240"/>
      <c r="U265" s="240"/>
      <c r="V265" s="240"/>
      <c r="W265" s="240"/>
      <c r="X265" s="240"/>
      <c r="Y265" s="240"/>
      <c r="Z265" s="240"/>
      <c r="AA265" s="240"/>
      <c r="AB265" s="240"/>
      <c r="AC265" s="240"/>
      <c r="AD265" s="240"/>
      <c r="AE265" s="240"/>
      <c r="AF265" s="240"/>
      <c r="AG265" s="240"/>
      <c r="AH265" s="240"/>
      <c r="AI265" s="240"/>
      <c r="AJ265" s="240"/>
      <c r="AK265" s="240"/>
    </row>
    <row r="266" spans="1:37" ht="15" customHeight="1">
      <c r="A266" s="649"/>
      <c r="B266" s="658" t="e">
        <f t="shared" si="9"/>
        <v>#N/A</v>
      </c>
      <c r="C266" s="650"/>
      <c r="D266" s="663"/>
      <c r="E266" s="641"/>
      <c r="F266" s="641"/>
      <c r="G266" s="650"/>
      <c r="H266" s="658" t="e">
        <f t="shared" si="10"/>
        <v>#N/A</v>
      </c>
      <c r="I266" s="684"/>
      <c r="J266" s="687">
        <f t="shared" si="11"/>
        <v>43271</v>
      </c>
      <c r="L266" s="240"/>
      <c r="M266" s="240"/>
      <c r="N266" s="240"/>
      <c r="O266" s="240"/>
      <c r="P266" s="134"/>
      <c r="Q266" s="601" t="str">
        <f>VLOOKUP(E129,[3]sup_hiperlinks!$E$5:$L$40,8,0)</f>
        <v>http://gestaourbana.prefeitura.sp.gov.br/wp-content/uploads/2016/03/NESP_apresentacao_2016_08_27.pdf</v>
      </c>
      <c r="R266" s="240"/>
      <c r="S266" s="240"/>
      <c r="T266" s="240"/>
      <c r="U266" s="240"/>
      <c r="V266" s="240"/>
      <c r="W266" s="240"/>
      <c r="X266" s="240"/>
      <c r="Y266" s="240"/>
      <c r="Z266" s="240"/>
      <c r="AA266" s="240"/>
      <c r="AB266" s="240"/>
      <c r="AC266" s="240"/>
      <c r="AD266" s="240"/>
      <c r="AE266" s="240"/>
      <c r="AF266" s="240"/>
      <c r="AG266" s="240"/>
      <c r="AH266" s="240"/>
      <c r="AI266" s="240"/>
      <c r="AJ266" s="240"/>
      <c r="AK266" s="240"/>
    </row>
    <row r="267" spans="1:37" ht="15" customHeight="1">
      <c r="A267" s="633">
        <v>18</v>
      </c>
      <c r="B267" s="655" t="str">
        <f t="shared" si="9"/>
        <v>PIU Terminal Campo Limpo</v>
      </c>
      <c r="C267" s="638">
        <v>2</v>
      </c>
      <c r="D267" s="368"/>
      <c r="E267" s="626" t="s">
        <v>1019</v>
      </c>
      <c r="F267" s="665" t="s">
        <v>1047</v>
      </c>
      <c r="G267" s="643">
        <v>2</v>
      </c>
      <c r="H267" s="656" t="str">
        <f t="shared" si="10"/>
        <v>Consulta Caderno</v>
      </c>
      <c r="I267" s="682" t="s">
        <v>1157</v>
      </c>
      <c r="J267" s="687">
        <f t="shared" si="11"/>
        <v>43271</v>
      </c>
      <c r="L267" s="240"/>
      <c r="M267" s="240"/>
      <c r="N267" s="240"/>
      <c r="O267" s="240"/>
      <c r="P267" s="134"/>
      <c r="Q267" s="601" t="str">
        <f>VLOOKUP(E130,[3]sup_hiperlinks!$E$5:$L$40,8,0)</f>
        <v>http://gestaourbana.prefeitura.sp.gov.br/wp-content/uploads/2016/03/NESP_lista_presenca_2016_08_27-3.pdf</v>
      </c>
      <c r="R267" s="240"/>
      <c r="S267" s="240"/>
      <c r="T267" s="240"/>
      <c r="U267" s="240"/>
      <c r="V267" s="240"/>
      <c r="W267" s="240"/>
      <c r="X267" s="240"/>
      <c r="Y267" s="240"/>
      <c r="Z267" s="240"/>
      <c r="AA267" s="240"/>
      <c r="AB267" s="240"/>
      <c r="AC267" s="240"/>
      <c r="AD267" s="240"/>
      <c r="AE267" s="240"/>
      <c r="AF267" s="240"/>
      <c r="AG267" s="240"/>
      <c r="AH267" s="240"/>
      <c r="AI267" s="240"/>
      <c r="AJ267" s="240"/>
      <c r="AK267" s="240"/>
    </row>
    <row r="268" spans="1:37" ht="15" customHeight="1">
      <c r="A268" s="633">
        <v>19</v>
      </c>
      <c r="B268" s="655" t="str">
        <f t="shared" si="9"/>
        <v>PIU Terminal Princesa Isabel</v>
      </c>
      <c r="C268" s="638">
        <v>2</v>
      </c>
      <c r="D268" s="368"/>
      <c r="E268" s="626" t="s">
        <v>1019</v>
      </c>
      <c r="F268" s="665" t="s">
        <v>1047</v>
      </c>
      <c r="G268" s="643">
        <v>2</v>
      </c>
      <c r="H268" s="656" t="str">
        <f t="shared" si="10"/>
        <v>Consulta Caderno</v>
      </c>
      <c r="I268" s="682" t="s">
        <v>1157</v>
      </c>
      <c r="J268" s="687">
        <f t="shared" si="11"/>
        <v>43271</v>
      </c>
      <c r="L268" s="240"/>
      <c r="M268" s="240"/>
      <c r="N268" s="240"/>
      <c r="O268" s="240"/>
      <c r="P268" s="134"/>
      <c r="Q268" s="601" t="str">
        <f>VLOOKUP(E131,[3]sup_hiperlinks!$E$5:$L$40,8,0)</f>
        <v>http://gestaourbana.prefeitura.sp.gov.br/wp-content/uploads/2016/03/NESP_ata_2016_08_27.pdf</v>
      </c>
      <c r="R268" s="240"/>
      <c r="S268" s="240"/>
      <c r="T268" s="240"/>
      <c r="U268" s="240"/>
      <c r="V268" s="240"/>
      <c r="W268" s="240"/>
      <c r="X268" s="240"/>
      <c r="Y268" s="240"/>
      <c r="Z268" s="240"/>
      <c r="AA268" s="240"/>
      <c r="AB268" s="240"/>
      <c r="AC268" s="240"/>
      <c r="AD268" s="240"/>
      <c r="AE268" s="240"/>
      <c r="AF268" s="240"/>
      <c r="AG268" s="240"/>
      <c r="AH268" s="240"/>
      <c r="AI268" s="240"/>
      <c r="AJ268" s="240"/>
      <c r="AK268" s="240"/>
    </row>
    <row r="269" spans="1:37" ht="15" customHeight="1">
      <c r="A269" s="633">
        <v>18</v>
      </c>
      <c r="B269" s="655" t="str">
        <f t="shared" si="9"/>
        <v>PIU Terminal Campo Limpo</v>
      </c>
      <c r="C269" s="638">
        <v>2</v>
      </c>
      <c r="D269" s="368"/>
      <c r="E269" s="626" t="s">
        <v>331</v>
      </c>
      <c r="F269" s="668" t="s">
        <v>579</v>
      </c>
      <c r="G269" s="643">
        <v>2</v>
      </c>
      <c r="H269" s="656" t="str">
        <f t="shared" si="10"/>
        <v>Consulta Caderno</v>
      </c>
      <c r="I269" s="682" t="s">
        <v>1157</v>
      </c>
      <c r="J269" s="687">
        <f t="shared" si="11"/>
        <v>43271</v>
      </c>
      <c r="L269" s="240"/>
      <c r="M269" s="240"/>
      <c r="N269" s="240"/>
      <c r="O269" s="240"/>
      <c r="P269" s="134"/>
      <c r="Q269" s="601" t="str">
        <f>VLOOKUP(E132,[3]sup_hiperlinks!$E$5:$L$40,8,0)</f>
        <v>http://gestaourbana.prefeitura.sp.gov.br/wp-content/uploads/2016/03/NESP_contribuicoes_2016_08_27.pdf</v>
      </c>
      <c r="R269" s="240"/>
      <c r="S269" s="240"/>
      <c r="T269" s="240"/>
      <c r="U269" s="240"/>
      <c r="V269" s="240"/>
      <c r="W269" s="240"/>
      <c r="X269" s="240"/>
      <c r="Y269" s="240"/>
      <c r="Z269" s="240"/>
      <c r="AA269" s="240"/>
      <c r="AB269" s="240"/>
      <c r="AC269" s="240"/>
      <c r="AD269" s="240"/>
      <c r="AE269" s="240"/>
      <c r="AF269" s="240"/>
      <c r="AG269" s="240"/>
      <c r="AH269" s="240"/>
      <c r="AI269" s="240"/>
      <c r="AJ269" s="240"/>
      <c r="AK269" s="240"/>
    </row>
    <row r="270" spans="1:37" ht="15" customHeight="1">
      <c r="A270" s="633">
        <v>19</v>
      </c>
      <c r="B270" s="655" t="str">
        <f t="shared" si="9"/>
        <v>PIU Terminal Princesa Isabel</v>
      </c>
      <c r="C270" s="638">
        <v>2</v>
      </c>
      <c r="D270" s="368"/>
      <c r="E270" s="626" t="s">
        <v>331</v>
      </c>
      <c r="F270" s="668" t="s">
        <v>579</v>
      </c>
      <c r="G270" s="643">
        <v>2</v>
      </c>
      <c r="H270" s="656" t="str">
        <f t="shared" si="10"/>
        <v>Consulta Caderno</v>
      </c>
      <c r="I270" s="682" t="s">
        <v>1157</v>
      </c>
      <c r="J270" s="687">
        <f t="shared" si="11"/>
        <v>43271</v>
      </c>
      <c r="L270" s="240"/>
      <c r="M270" s="240"/>
      <c r="N270" s="240"/>
      <c r="O270" s="240"/>
      <c r="P270" s="134"/>
      <c r="Q270" s="601" t="e">
        <f>VLOOKUP(E133,[3]sup_hiperlinks!$E$5:$L$40,8,0)</f>
        <v>#N/A</v>
      </c>
      <c r="R270" s="240"/>
      <c r="S270" s="240"/>
      <c r="T270" s="240"/>
      <c r="U270" s="240"/>
      <c r="V270" s="240"/>
      <c r="W270" s="240"/>
      <c r="X270" s="240"/>
      <c r="Y270" s="240"/>
      <c r="Z270" s="240"/>
      <c r="AA270" s="240"/>
      <c r="AB270" s="240"/>
      <c r="AC270" s="240"/>
      <c r="AD270" s="240"/>
      <c r="AE270" s="240"/>
      <c r="AF270" s="240"/>
      <c r="AG270" s="240"/>
      <c r="AH270" s="240"/>
      <c r="AI270" s="240"/>
      <c r="AJ270" s="240"/>
      <c r="AK270" s="240"/>
    </row>
    <row r="271" spans="1:37" ht="15" customHeight="1">
      <c r="A271" s="633">
        <v>18</v>
      </c>
      <c r="B271" s="655" t="str">
        <f t="shared" ref="B271:B295" si="12">VLOOKUP(A271,$L$151:$M$169,2,0)</f>
        <v>PIU Terminal Campo Limpo</v>
      </c>
      <c r="C271" s="638">
        <v>2</v>
      </c>
      <c r="D271" s="368"/>
      <c r="E271" s="626" t="s">
        <v>224</v>
      </c>
      <c r="F271" s="668" t="s">
        <v>580</v>
      </c>
      <c r="G271" s="643">
        <v>2</v>
      </c>
      <c r="H271" s="656" t="str">
        <f t="shared" ref="H271:H294" si="13">VLOOKUP(G271,$L$142:$M$148,2,0)</f>
        <v>Consulta Caderno</v>
      </c>
      <c r="I271" s="682" t="s">
        <v>1157</v>
      </c>
      <c r="J271" s="687">
        <f t="shared" si="11"/>
        <v>43271</v>
      </c>
      <c r="L271" s="240"/>
      <c r="M271" s="240"/>
      <c r="N271" s="240"/>
      <c r="O271" s="240"/>
      <c r="P271" s="134"/>
      <c r="Q271" s="601" t="str">
        <f>VLOOKUP(E134,[3]sup_hiperlinks!$E$5:$L$40,8,0)</f>
        <v>http://gestaourbana.prefeitura.sp.gov.br/wp-content/uploads/2016/03/NESP_apresentacao_2016_08_27.pdf</v>
      </c>
      <c r="R271" s="240"/>
      <c r="S271" s="240"/>
      <c r="T271" s="240"/>
      <c r="U271" s="240"/>
      <c r="V271" s="240"/>
      <c r="W271" s="240"/>
      <c r="X271" s="240"/>
      <c r="Y271" s="240"/>
      <c r="Z271" s="240"/>
      <c r="AA271" s="240"/>
      <c r="AB271" s="240"/>
      <c r="AC271" s="240"/>
      <c r="AD271" s="240"/>
      <c r="AE271" s="240"/>
      <c r="AF271" s="240"/>
      <c r="AG271" s="240"/>
      <c r="AH271" s="240"/>
      <c r="AI271" s="240"/>
      <c r="AJ271" s="240"/>
      <c r="AK271" s="240"/>
    </row>
    <row r="272" spans="1:37" ht="15" customHeight="1">
      <c r="A272" s="633">
        <v>19</v>
      </c>
      <c r="B272" s="655" t="str">
        <f t="shared" si="12"/>
        <v>PIU Terminal Princesa Isabel</v>
      </c>
      <c r="C272" s="638">
        <v>2</v>
      </c>
      <c r="D272" s="368"/>
      <c r="E272" s="626" t="s">
        <v>224</v>
      </c>
      <c r="F272" s="668" t="s">
        <v>580</v>
      </c>
      <c r="G272" s="643">
        <v>2</v>
      </c>
      <c r="H272" s="656" t="str">
        <f t="shared" si="13"/>
        <v>Consulta Caderno</v>
      </c>
      <c r="I272" s="682" t="s">
        <v>1157</v>
      </c>
      <c r="J272" s="687">
        <f t="shared" ref="J272:J294" si="14">$J$2</f>
        <v>43271</v>
      </c>
      <c r="L272" s="240"/>
      <c r="M272" s="240"/>
      <c r="N272" s="240"/>
      <c r="O272" s="240"/>
      <c r="P272" s="134"/>
      <c r="Q272" s="601" t="str">
        <f>VLOOKUP(E135,[3]sup_hiperlinks!$E$5:$L$40,8,0)</f>
        <v>http://gestaourbana.prefeitura.sp.gov.br/wp-content/uploads/2016/03/NESP_ata_2016_08_27.pdf</v>
      </c>
      <c r="R272" s="240"/>
      <c r="S272" s="240"/>
      <c r="T272" s="240"/>
      <c r="U272" s="240"/>
      <c r="V272" s="240"/>
      <c r="W272" s="240"/>
      <c r="X272" s="240"/>
      <c r="Y272" s="240"/>
      <c r="Z272" s="240"/>
      <c r="AA272" s="240"/>
      <c r="AB272" s="240"/>
      <c r="AC272" s="240"/>
      <c r="AD272" s="240"/>
      <c r="AE272" s="240"/>
      <c r="AF272" s="240"/>
      <c r="AG272" s="240"/>
      <c r="AH272" s="240"/>
      <c r="AI272" s="240"/>
      <c r="AJ272" s="240"/>
      <c r="AK272" s="240"/>
    </row>
    <row r="273" spans="1:37" ht="15" customHeight="1">
      <c r="A273" s="633">
        <v>18</v>
      </c>
      <c r="B273" s="655" t="str">
        <f t="shared" si="12"/>
        <v>PIU Terminal Campo Limpo</v>
      </c>
      <c r="C273" s="638">
        <v>5</v>
      </c>
      <c r="D273" s="368"/>
      <c r="E273" s="626" t="s">
        <v>581</v>
      </c>
      <c r="F273" s="668" t="s">
        <v>582</v>
      </c>
      <c r="G273" s="643">
        <v>2</v>
      </c>
      <c r="H273" s="656" t="str">
        <f t="shared" si="13"/>
        <v>Consulta Caderno</v>
      </c>
      <c r="I273" s="682" t="s">
        <v>1157</v>
      </c>
      <c r="J273" s="687">
        <f t="shared" si="14"/>
        <v>43271</v>
      </c>
      <c r="L273" s="240"/>
      <c r="M273" s="240"/>
      <c r="N273" s="240"/>
      <c r="O273" s="240"/>
      <c r="P273" s="134"/>
      <c r="Q273" s="601" t="str">
        <f>VLOOKUP(E136,[3]sup_hiperlinks!$E$5:$L$40,8,0)</f>
        <v>http://gestaourbana.prefeitura.sp.gov.br/wp-content/uploads/2016/03/PIU-NESP-Relat%C3%B3rio-Final_161215_reduzido.pdf</v>
      </c>
      <c r="R273" s="240"/>
      <c r="S273" s="240"/>
      <c r="T273" s="240"/>
      <c r="U273" s="240"/>
      <c r="V273" s="240"/>
      <c r="W273" s="240"/>
      <c r="X273" s="240"/>
      <c r="Y273" s="240"/>
      <c r="Z273" s="240"/>
      <c r="AA273" s="240"/>
      <c r="AB273" s="240"/>
      <c r="AC273" s="240"/>
      <c r="AD273" s="240"/>
      <c r="AE273" s="240"/>
      <c r="AF273" s="240"/>
      <c r="AG273" s="240"/>
      <c r="AH273" s="240"/>
      <c r="AI273" s="240"/>
      <c r="AJ273" s="240"/>
      <c r="AK273" s="240"/>
    </row>
    <row r="274" spans="1:37" ht="15" customHeight="1">
      <c r="A274" s="633">
        <v>19</v>
      </c>
      <c r="B274" s="655" t="str">
        <f t="shared" si="12"/>
        <v>PIU Terminal Princesa Isabel</v>
      </c>
      <c r="C274" s="638">
        <v>5</v>
      </c>
      <c r="D274" s="368"/>
      <c r="E274" s="626" t="s">
        <v>581</v>
      </c>
      <c r="F274" s="668" t="s">
        <v>582</v>
      </c>
      <c r="G274" s="643">
        <v>2</v>
      </c>
      <c r="H274" s="656" t="str">
        <f t="shared" si="13"/>
        <v>Consulta Caderno</v>
      </c>
      <c r="I274" s="682" t="s">
        <v>1157</v>
      </c>
      <c r="J274" s="687">
        <f t="shared" si="14"/>
        <v>43271</v>
      </c>
      <c r="L274" s="240"/>
      <c r="M274" s="240"/>
      <c r="N274" s="240"/>
      <c r="O274" s="240"/>
      <c r="P274" s="134"/>
      <c r="Q274" s="601" t="str">
        <f>VLOOKUP(E137,[3]sup_hiperlinks!$E$5:$L$40,8,0)</f>
        <v xml:space="preserve">http://gestaourbana.prefeitura.sp.gov.br/wp-content/uploads/2016/12/DECRETO-N%C2%BA-57569.pdf </v>
      </c>
      <c r="R274" s="240"/>
      <c r="S274" s="240"/>
      <c r="T274" s="240"/>
      <c r="U274" s="240"/>
      <c r="V274" s="240"/>
      <c r="W274" s="240"/>
      <c r="X274" s="240"/>
      <c r="Y274" s="240"/>
      <c r="Z274" s="240"/>
      <c r="AA274" s="240"/>
      <c r="AB274" s="240"/>
      <c r="AC274" s="240"/>
      <c r="AD274" s="240"/>
      <c r="AE274" s="240"/>
      <c r="AF274" s="240"/>
      <c r="AG274" s="240"/>
      <c r="AH274" s="240"/>
      <c r="AI274" s="240"/>
      <c r="AJ274" s="240"/>
      <c r="AK274" s="240"/>
    </row>
    <row r="275" spans="1:37" ht="15" customHeight="1">
      <c r="A275" s="633">
        <v>18</v>
      </c>
      <c r="B275" s="655" t="str">
        <f t="shared" si="12"/>
        <v>PIU Terminal Campo Limpo</v>
      </c>
      <c r="C275" s="638">
        <v>5</v>
      </c>
      <c r="D275" s="368"/>
      <c r="E275" s="626" t="s">
        <v>1270</v>
      </c>
      <c r="F275" s="668" t="s">
        <v>1049</v>
      </c>
      <c r="G275" s="643">
        <v>2</v>
      </c>
      <c r="H275" s="656" t="str">
        <f t="shared" si="13"/>
        <v>Consulta Caderno</v>
      </c>
      <c r="I275" s="682" t="s">
        <v>1157</v>
      </c>
      <c r="J275" s="687">
        <f t="shared" si="14"/>
        <v>43271</v>
      </c>
      <c r="L275" s="240"/>
      <c r="M275" s="240"/>
      <c r="N275" s="240"/>
      <c r="O275" s="240"/>
      <c r="P275" s="134"/>
      <c r="Q275" s="601" t="str">
        <f>VLOOKUP(E138,[3]sup_hiperlinks!$E$5:$L$40,8,0)</f>
        <v>http://gestaourbana.prefeitura.sp.gov.br/wp-content/uploads/2016/12/mapa-e-quadros.pdf</v>
      </c>
      <c r="R275" s="240"/>
      <c r="S275" s="240"/>
      <c r="T275" s="240"/>
      <c r="U275" s="240"/>
      <c r="V275" s="240"/>
      <c r="W275" s="240"/>
      <c r="X275" s="240"/>
      <c r="Y275" s="240"/>
      <c r="Z275" s="240"/>
      <c r="AA275" s="240"/>
      <c r="AB275" s="240"/>
      <c r="AC275" s="240"/>
      <c r="AD275" s="240"/>
      <c r="AE275" s="240"/>
      <c r="AF275" s="240"/>
      <c r="AG275" s="240"/>
      <c r="AH275" s="240"/>
      <c r="AI275" s="240"/>
      <c r="AJ275" s="240"/>
      <c r="AK275" s="240"/>
    </row>
    <row r="276" spans="1:37" ht="15" customHeight="1">
      <c r="A276" s="633">
        <v>19</v>
      </c>
      <c r="B276" s="655" t="str">
        <f t="shared" si="12"/>
        <v>PIU Terminal Princesa Isabel</v>
      </c>
      <c r="C276" s="638">
        <v>5</v>
      </c>
      <c r="D276" s="368"/>
      <c r="E276" s="626" t="s">
        <v>1270</v>
      </c>
      <c r="F276" s="668" t="s">
        <v>1049</v>
      </c>
      <c r="G276" s="643">
        <v>2</v>
      </c>
      <c r="H276" s="656" t="str">
        <f t="shared" si="13"/>
        <v>Consulta Caderno</v>
      </c>
      <c r="I276" s="682" t="s">
        <v>1157</v>
      </c>
      <c r="J276" s="687">
        <f t="shared" si="14"/>
        <v>43271</v>
      </c>
      <c r="L276" s="240"/>
      <c r="M276" s="240"/>
      <c r="N276" s="240"/>
      <c r="O276" s="240"/>
      <c r="P276" s="134"/>
      <c r="Q276" s="603"/>
      <c r="R276" s="240"/>
      <c r="S276" s="240"/>
      <c r="T276" s="240"/>
      <c r="U276" s="240"/>
      <c r="V276" s="240"/>
      <c r="W276" s="240"/>
      <c r="X276" s="240"/>
      <c r="Y276" s="240"/>
      <c r="Z276" s="240"/>
      <c r="AA276" s="240"/>
      <c r="AB276" s="240"/>
      <c r="AC276" s="240"/>
      <c r="AD276" s="240"/>
      <c r="AE276" s="240"/>
      <c r="AF276" s="240"/>
      <c r="AG276" s="240"/>
      <c r="AH276" s="240"/>
      <c r="AI276" s="240"/>
      <c r="AJ276" s="240"/>
      <c r="AK276" s="240"/>
    </row>
    <row r="277" spans="1:37" ht="15" customHeight="1">
      <c r="A277" s="649">
        <v>5</v>
      </c>
      <c r="B277" s="658" t="str">
        <f t="shared" si="12"/>
        <v>PIU Arco Jurubatuba</v>
      </c>
      <c r="C277" s="650">
        <v>5</v>
      </c>
      <c r="D277" s="663"/>
      <c r="E277" s="641" t="s">
        <v>1290</v>
      </c>
      <c r="F277" s="672" t="s">
        <v>1291</v>
      </c>
      <c r="G277" s="654">
        <v>4</v>
      </c>
      <c r="H277" s="659" t="str">
        <f t="shared" si="13"/>
        <v>Audiência Pública</v>
      </c>
      <c r="I277" s="682" t="s">
        <v>1157</v>
      </c>
      <c r="J277" s="687">
        <f t="shared" si="14"/>
        <v>43271</v>
      </c>
      <c r="L277" s="240"/>
      <c r="M277" s="240"/>
      <c r="N277" s="240"/>
      <c r="O277" s="240"/>
      <c r="P277" s="134"/>
      <c r="Q277" s="603"/>
      <c r="R277" s="240"/>
      <c r="S277" s="240"/>
      <c r="T277" s="240"/>
      <c r="U277" s="240"/>
      <c r="V277" s="240"/>
      <c r="W277" s="240"/>
      <c r="X277" s="240"/>
      <c r="Y277" s="240"/>
      <c r="Z277" s="240"/>
      <c r="AA277" s="240"/>
      <c r="AB277" s="240"/>
      <c r="AC277" s="240"/>
      <c r="AD277" s="240"/>
      <c r="AE277" s="240"/>
      <c r="AF277" s="240"/>
      <c r="AG277" s="240"/>
      <c r="AH277" s="240"/>
      <c r="AI277" s="240"/>
      <c r="AJ277" s="240"/>
      <c r="AK277" s="240"/>
    </row>
    <row r="278" spans="1:37" ht="15" customHeight="1">
      <c r="A278" s="649">
        <v>5</v>
      </c>
      <c r="B278" s="658" t="str">
        <f t="shared" si="12"/>
        <v>PIU Arco Jurubatuba</v>
      </c>
      <c r="C278" s="650">
        <v>5</v>
      </c>
      <c r="D278" s="663"/>
      <c r="E278" s="641" t="s">
        <v>1294</v>
      </c>
      <c r="F278" s="672" t="s">
        <v>1295</v>
      </c>
      <c r="G278" s="654">
        <v>4</v>
      </c>
      <c r="H278" s="659" t="str">
        <f t="shared" si="13"/>
        <v>Audiência Pública</v>
      </c>
      <c r="I278" s="682" t="s">
        <v>1157</v>
      </c>
      <c r="J278" s="687">
        <f t="shared" si="14"/>
        <v>43271</v>
      </c>
      <c r="L278" s="240"/>
      <c r="M278" s="240"/>
      <c r="N278" s="240"/>
      <c r="O278" s="240"/>
      <c r="P278" s="134"/>
      <c r="Q278" s="604"/>
      <c r="R278" s="240"/>
      <c r="S278" s="240"/>
      <c r="T278" s="240"/>
      <c r="U278" s="240"/>
      <c r="V278" s="240"/>
      <c r="W278" s="240"/>
      <c r="X278" s="240"/>
      <c r="Y278" s="240"/>
      <c r="Z278" s="240"/>
      <c r="AA278" s="240"/>
      <c r="AB278" s="240"/>
      <c r="AC278" s="240"/>
      <c r="AD278" s="240"/>
      <c r="AE278" s="240"/>
      <c r="AF278" s="240"/>
      <c r="AG278" s="240"/>
      <c r="AH278" s="240"/>
      <c r="AI278" s="240"/>
      <c r="AJ278" s="240"/>
      <c r="AK278" s="240"/>
    </row>
    <row r="279" spans="1:37" ht="15" customHeight="1">
      <c r="A279" s="649">
        <v>5</v>
      </c>
      <c r="B279" s="658" t="str">
        <f t="shared" si="12"/>
        <v>PIU Arco Jurubatuba</v>
      </c>
      <c r="C279" s="650">
        <v>5</v>
      </c>
      <c r="D279" s="663"/>
      <c r="E279" s="641" t="s">
        <v>1296</v>
      </c>
      <c r="F279" s="672" t="s">
        <v>1297</v>
      </c>
      <c r="G279" s="654"/>
      <c r="H279" s="659" t="e">
        <f t="shared" si="13"/>
        <v>#N/A</v>
      </c>
      <c r="I279" s="682" t="s">
        <v>1157</v>
      </c>
      <c r="J279" s="687">
        <f t="shared" si="14"/>
        <v>43271</v>
      </c>
      <c r="L279" s="240"/>
      <c r="M279" s="240"/>
      <c r="N279" s="240"/>
      <c r="O279" s="240"/>
      <c r="P279" s="134"/>
      <c r="Q279" s="604"/>
      <c r="R279" s="240"/>
      <c r="S279" s="240"/>
      <c r="T279" s="240"/>
      <c r="U279" s="240"/>
      <c r="V279" s="240"/>
      <c r="W279" s="240"/>
      <c r="X279" s="240"/>
      <c r="Y279" s="240"/>
      <c r="Z279" s="240"/>
      <c r="AA279" s="240"/>
      <c r="AB279" s="240"/>
      <c r="AC279" s="240"/>
      <c r="AD279" s="240"/>
      <c r="AE279" s="240"/>
      <c r="AF279" s="240"/>
      <c r="AG279" s="240"/>
      <c r="AH279" s="240"/>
      <c r="AI279" s="240"/>
      <c r="AJ279" s="240"/>
      <c r="AK279" s="240"/>
    </row>
    <row r="280" spans="1:37" ht="15" customHeight="1">
      <c r="A280" s="649">
        <v>5</v>
      </c>
      <c r="B280" s="658" t="str">
        <f t="shared" si="12"/>
        <v>PIU Arco Jurubatuba</v>
      </c>
      <c r="C280" s="650">
        <v>5</v>
      </c>
      <c r="D280" s="663"/>
      <c r="E280" s="641" t="s">
        <v>1300</v>
      </c>
      <c r="F280" s="672" t="s">
        <v>1298</v>
      </c>
      <c r="G280" s="654">
        <v>1</v>
      </c>
      <c r="H280" s="659" t="str">
        <f t="shared" si="13"/>
        <v>Consulta Instâncias</v>
      </c>
      <c r="I280" s="682" t="s">
        <v>1157</v>
      </c>
      <c r="J280" s="687">
        <f t="shared" si="14"/>
        <v>43271</v>
      </c>
      <c r="L280" s="240"/>
      <c r="M280" s="240"/>
      <c r="N280" s="240"/>
      <c r="O280" s="240"/>
      <c r="P280" s="134"/>
      <c r="Q280" s="604"/>
      <c r="R280" s="240"/>
      <c r="S280" s="240"/>
      <c r="T280" s="240"/>
      <c r="U280" s="240"/>
      <c r="V280" s="240"/>
      <c r="W280" s="240"/>
      <c r="X280" s="240"/>
      <c r="Y280" s="240"/>
      <c r="Z280" s="240"/>
      <c r="AA280" s="240"/>
      <c r="AB280" s="240"/>
      <c r="AC280" s="240"/>
      <c r="AD280" s="240"/>
      <c r="AE280" s="240"/>
      <c r="AF280" s="240"/>
      <c r="AG280" s="240"/>
      <c r="AH280" s="240"/>
      <c r="AI280" s="240"/>
      <c r="AJ280" s="240"/>
      <c r="AK280" s="240"/>
    </row>
    <row r="281" spans="1:37" ht="15" customHeight="1">
      <c r="A281" s="651">
        <v>5</v>
      </c>
      <c r="B281" s="659" t="str">
        <f t="shared" si="12"/>
        <v>PIU Arco Jurubatuba</v>
      </c>
      <c r="C281" s="654">
        <v>5</v>
      </c>
      <c r="D281" s="664"/>
      <c r="E281" s="642" t="s">
        <v>1299</v>
      </c>
      <c r="F281" s="672" t="s">
        <v>1301</v>
      </c>
      <c r="G281" s="654">
        <v>5</v>
      </c>
      <c r="H281" s="659" t="str">
        <f t="shared" si="13"/>
        <v>Reuniões Bilateriais</v>
      </c>
      <c r="I281" s="682" t="s">
        <v>1157</v>
      </c>
      <c r="J281" s="687">
        <f t="shared" si="14"/>
        <v>43271</v>
      </c>
      <c r="L281" s="240"/>
      <c r="M281" s="240"/>
      <c r="N281" s="240"/>
      <c r="O281" s="240"/>
      <c r="P281" s="134"/>
      <c r="Q281" s="604"/>
      <c r="R281" s="240"/>
      <c r="S281" s="240"/>
      <c r="T281" s="240"/>
      <c r="U281" s="240"/>
      <c r="V281" s="240"/>
      <c r="W281" s="240"/>
      <c r="X281" s="240"/>
      <c r="Y281" s="240"/>
      <c r="Z281" s="240"/>
      <c r="AA281" s="240"/>
      <c r="AB281" s="240"/>
      <c r="AC281" s="240"/>
      <c r="AD281" s="240"/>
      <c r="AE281" s="240"/>
      <c r="AF281" s="240"/>
      <c r="AG281" s="240"/>
      <c r="AH281" s="240"/>
      <c r="AI281" s="240"/>
      <c r="AJ281" s="240"/>
      <c r="AK281" s="240"/>
    </row>
    <row r="282" spans="1:37" ht="15" customHeight="1">
      <c r="A282" s="649">
        <v>5</v>
      </c>
      <c r="B282" s="658" t="str">
        <f t="shared" si="12"/>
        <v>PIU Arco Jurubatuba</v>
      </c>
      <c r="C282" s="650">
        <v>5</v>
      </c>
      <c r="D282" s="663"/>
      <c r="E282" s="641" t="s">
        <v>1302</v>
      </c>
      <c r="F282" s="672" t="s">
        <v>1301</v>
      </c>
      <c r="G282" s="654">
        <v>5</v>
      </c>
      <c r="H282" s="659" t="str">
        <f t="shared" si="13"/>
        <v>Reuniões Bilateriais</v>
      </c>
      <c r="I282" s="682" t="s">
        <v>1157</v>
      </c>
      <c r="J282" s="687">
        <f t="shared" si="14"/>
        <v>43271</v>
      </c>
      <c r="L282" s="240"/>
      <c r="M282" s="240"/>
      <c r="N282" s="240"/>
      <c r="O282" s="240"/>
      <c r="P282" s="134"/>
      <c r="Q282" s="604"/>
      <c r="R282" s="240"/>
      <c r="S282" s="240"/>
      <c r="T282" s="240"/>
      <c r="U282" s="240"/>
      <c r="V282" s="240"/>
      <c r="W282" s="240"/>
      <c r="X282" s="240"/>
      <c r="Y282" s="240"/>
      <c r="Z282" s="240"/>
      <c r="AA282" s="240"/>
      <c r="AB282" s="240"/>
      <c r="AC282" s="240"/>
      <c r="AD282" s="240"/>
      <c r="AE282" s="240"/>
      <c r="AF282" s="240"/>
      <c r="AG282" s="240"/>
      <c r="AH282" s="240"/>
      <c r="AI282" s="240"/>
      <c r="AJ282" s="240"/>
      <c r="AK282" s="240"/>
    </row>
    <row r="283" spans="1:37" ht="15" customHeight="1">
      <c r="A283" s="649">
        <v>4</v>
      </c>
      <c r="B283" s="658" t="str">
        <f t="shared" si="12"/>
        <v>PIU NESP</v>
      </c>
      <c r="C283" s="650">
        <v>5</v>
      </c>
      <c r="D283" s="663"/>
      <c r="E283" s="641" t="s">
        <v>1270</v>
      </c>
      <c r="F283" s="672" t="s">
        <v>508</v>
      </c>
      <c r="G283" s="654">
        <v>3</v>
      </c>
      <c r="H283" s="659" t="str">
        <f t="shared" si="13"/>
        <v>Consulta Minuta</v>
      </c>
      <c r="I283" s="682" t="s">
        <v>1157</v>
      </c>
      <c r="J283" s="687">
        <f t="shared" si="14"/>
        <v>43271</v>
      </c>
      <c r="L283" s="240"/>
      <c r="M283" s="240"/>
      <c r="N283" s="240"/>
      <c r="O283" s="240"/>
      <c r="P283" s="134"/>
      <c r="Q283" s="604"/>
      <c r="R283" s="240"/>
      <c r="S283" s="240"/>
      <c r="T283" s="240"/>
      <c r="U283" s="240"/>
      <c r="V283" s="240"/>
      <c r="W283" s="240"/>
      <c r="X283" s="240"/>
      <c r="Y283" s="240"/>
      <c r="Z283" s="240"/>
      <c r="AA283" s="240"/>
      <c r="AB283" s="240"/>
      <c r="AC283" s="240"/>
      <c r="AD283" s="240"/>
      <c r="AE283" s="240"/>
      <c r="AF283" s="240"/>
      <c r="AG283" s="240"/>
      <c r="AH283" s="240"/>
      <c r="AI283" s="240"/>
      <c r="AJ283" s="240"/>
      <c r="AK283" s="240"/>
    </row>
    <row r="284" spans="1:37" ht="15" customHeight="1">
      <c r="A284" s="649">
        <v>4</v>
      </c>
      <c r="B284" s="658" t="str">
        <f t="shared" si="12"/>
        <v>PIU NESP</v>
      </c>
      <c r="C284" s="650">
        <v>5</v>
      </c>
      <c r="D284" s="663"/>
      <c r="E284" s="626" t="s">
        <v>222</v>
      </c>
      <c r="F284" s="672" t="s">
        <v>1308</v>
      </c>
      <c r="G284" s="654">
        <v>3</v>
      </c>
      <c r="H284" s="659" t="str">
        <f t="shared" si="13"/>
        <v>Consulta Minuta</v>
      </c>
      <c r="I284" s="682" t="s">
        <v>1157</v>
      </c>
      <c r="J284" s="687">
        <f t="shared" si="14"/>
        <v>43271</v>
      </c>
      <c r="L284" s="240"/>
      <c r="M284" s="240"/>
      <c r="N284" s="240"/>
      <c r="O284" s="240"/>
      <c r="P284" s="134"/>
      <c r="Q284" s="604"/>
      <c r="R284" s="240"/>
      <c r="S284" s="240"/>
      <c r="T284" s="240"/>
      <c r="U284" s="240"/>
      <c r="V284" s="240"/>
      <c r="W284" s="240"/>
      <c r="X284" s="240"/>
      <c r="Y284" s="240"/>
      <c r="Z284" s="240"/>
      <c r="AA284" s="240"/>
      <c r="AB284" s="240"/>
      <c r="AC284" s="240"/>
      <c r="AD284" s="240"/>
      <c r="AE284" s="240"/>
      <c r="AF284" s="240"/>
      <c r="AG284" s="240"/>
      <c r="AH284" s="240"/>
      <c r="AI284" s="240"/>
      <c r="AJ284" s="240"/>
      <c r="AK284" s="240"/>
    </row>
    <row r="285" spans="1:37" ht="15" customHeight="1">
      <c r="A285" s="649">
        <v>4</v>
      </c>
      <c r="B285" s="658" t="str">
        <f t="shared" si="12"/>
        <v>PIU NESP</v>
      </c>
      <c r="C285" s="650">
        <v>5</v>
      </c>
      <c r="D285" s="663"/>
      <c r="E285" s="641" t="s">
        <v>1309</v>
      </c>
      <c r="F285" s="671" t="s">
        <v>1310</v>
      </c>
      <c r="G285" s="654">
        <v>3</v>
      </c>
      <c r="H285" s="659" t="str">
        <f t="shared" si="13"/>
        <v>Consulta Minuta</v>
      </c>
      <c r="I285" s="682" t="s">
        <v>1157</v>
      </c>
      <c r="J285" s="687">
        <f t="shared" si="14"/>
        <v>43271</v>
      </c>
      <c r="L285" s="240"/>
      <c r="M285" s="240"/>
      <c r="N285" s="240"/>
      <c r="O285" s="240"/>
      <c r="P285" s="134"/>
      <c r="Q285" s="604"/>
      <c r="R285" s="240"/>
      <c r="S285" s="240"/>
      <c r="T285" s="240"/>
      <c r="U285" s="240"/>
      <c r="V285" s="240"/>
      <c r="W285" s="240"/>
      <c r="X285" s="240"/>
      <c r="Y285" s="240"/>
      <c r="Z285" s="240"/>
      <c r="AA285" s="240"/>
      <c r="AB285" s="240"/>
      <c r="AC285" s="240"/>
      <c r="AD285" s="240"/>
      <c r="AE285" s="240"/>
      <c r="AF285" s="240"/>
      <c r="AG285" s="240"/>
      <c r="AH285" s="240"/>
      <c r="AI285" s="240"/>
      <c r="AJ285" s="240"/>
      <c r="AK285" s="240"/>
    </row>
    <row r="286" spans="1:37" ht="15" customHeight="1">
      <c r="A286" s="649">
        <v>4</v>
      </c>
      <c r="B286" s="658" t="str">
        <f t="shared" si="12"/>
        <v>PIU NESP</v>
      </c>
      <c r="C286" s="650">
        <v>5</v>
      </c>
      <c r="D286" s="663"/>
      <c r="E286" s="641" t="s">
        <v>1311</v>
      </c>
      <c r="F286" s="672" t="s">
        <v>1312</v>
      </c>
      <c r="G286" s="654">
        <v>3</v>
      </c>
      <c r="H286" s="659" t="str">
        <f t="shared" si="13"/>
        <v>Consulta Minuta</v>
      </c>
      <c r="I286" s="682" t="s">
        <v>1157</v>
      </c>
      <c r="J286" s="687">
        <f t="shared" si="14"/>
        <v>43271</v>
      </c>
      <c r="L286" s="240"/>
      <c r="M286" s="240"/>
      <c r="N286" s="240"/>
      <c r="O286" s="240"/>
      <c r="P286" s="134"/>
      <c r="Q286" s="604"/>
      <c r="R286" s="240"/>
      <c r="S286" s="240"/>
      <c r="T286" s="240"/>
      <c r="U286" s="240"/>
      <c r="V286" s="240"/>
      <c r="W286" s="240"/>
      <c r="X286" s="240"/>
      <c r="Y286" s="240"/>
      <c r="Z286" s="240"/>
      <c r="AA286" s="240"/>
      <c r="AB286" s="240"/>
      <c r="AC286" s="240"/>
      <c r="AD286" s="240"/>
      <c r="AE286" s="240"/>
      <c r="AF286" s="240"/>
      <c r="AG286" s="240"/>
      <c r="AH286" s="240"/>
      <c r="AI286" s="240"/>
      <c r="AJ286" s="240"/>
      <c r="AK286" s="240"/>
    </row>
    <row r="287" spans="1:37" ht="15" customHeight="1">
      <c r="A287" s="649">
        <v>4</v>
      </c>
      <c r="B287" s="658" t="str">
        <f t="shared" si="12"/>
        <v>PIU NESP</v>
      </c>
      <c r="C287" s="650">
        <v>5</v>
      </c>
      <c r="D287" s="663"/>
      <c r="E287" s="641" t="s">
        <v>1314</v>
      </c>
      <c r="F287" s="672" t="s">
        <v>1313</v>
      </c>
      <c r="G287" s="654">
        <v>3</v>
      </c>
      <c r="H287" s="659" t="str">
        <f t="shared" si="13"/>
        <v>Consulta Minuta</v>
      </c>
      <c r="I287" s="682" t="s">
        <v>1157</v>
      </c>
      <c r="J287" s="687">
        <f t="shared" si="14"/>
        <v>43271</v>
      </c>
      <c r="L287" s="240"/>
      <c r="M287" s="240"/>
      <c r="N287" s="240"/>
      <c r="O287" s="240"/>
      <c r="P287" s="134"/>
      <c r="Q287" s="604"/>
      <c r="R287" s="240"/>
      <c r="S287" s="240"/>
      <c r="T287" s="240"/>
      <c r="U287" s="240"/>
      <c r="V287" s="240"/>
      <c r="W287" s="240"/>
      <c r="X287" s="240"/>
      <c r="Y287" s="240"/>
      <c r="Z287" s="240"/>
      <c r="AA287" s="240"/>
      <c r="AB287" s="240"/>
      <c r="AC287" s="240"/>
      <c r="AD287" s="240"/>
      <c r="AE287" s="240"/>
      <c r="AF287" s="240"/>
      <c r="AG287" s="240"/>
      <c r="AH287" s="240"/>
      <c r="AI287" s="240"/>
      <c r="AJ287" s="240"/>
      <c r="AK287" s="240"/>
    </row>
    <row r="288" spans="1:37" ht="15" customHeight="1">
      <c r="A288" s="649">
        <v>4</v>
      </c>
      <c r="B288" s="658" t="str">
        <f t="shared" si="12"/>
        <v>PIU NESP</v>
      </c>
      <c r="C288" s="650">
        <v>5</v>
      </c>
      <c r="D288" s="663"/>
      <c r="E288" s="641" t="s">
        <v>1316</v>
      </c>
      <c r="F288" s="672" t="s">
        <v>1315</v>
      </c>
      <c r="G288" s="654">
        <v>3</v>
      </c>
      <c r="H288" s="659" t="str">
        <f t="shared" si="13"/>
        <v>Consulta Minuta</v>
      </c>
      <c r="I288" s="682" t="s">
        <v>1157</v>
      </c>
      <c r="J288" s="687">
        <f t="shared" si="14"/>
        <v>43271</v>
      </c>
      <c r="L288" s="240"/>
      <c r="M288" s="240"/>
      <c r="N288" s="240"/>
      <c r="O288" s="240"/>
      <c r="P288" s="134"/>
      <c r="Q288" s="604"/>
      <c r="R288" s="240"/>
      <c r="S288" s="240"/>
      <c r="T288" s="240"/>
      <c r="U288" s="240"/>
      <c r="V288" s="240"/>
      <c r="W288" s="240"/>
      <c r="X288" s="240"/>
      <c r="Y288" s="240"/>
      <c r="Z288" s="240"/>
      <c r="AA288" s="240"/>
      <c r="AB288" s="240"/>
      <c r="AC288" s="240"/>
      <c r="AD288" s="240"/>
      <c r="AE288" s="240"/>
      <c r="AF288" s="240"/>
      <c r="AG288" s="240"/>
      <c r="AH288" s="240"/>
      <c r="AI288" s="240"/>
      <c r="AJ288" s="240"/>
      <c r="AK288" s="240"/>
    </row>
    <row r="289" spans="1:37" ht="15" customHeight="1">
      <c r="A289" s="649">
        <v>4</v>
      </c>
      <c r="B289" s="658" t="str">
        <f t="shared" si="12"/>
        <v>PIU NESP</v>
      </c>
      <c r="C289" s="650">
        <v>5</v>
      </c>
      <c r="D289" s="663"/>
      <c r="E289" s="641" t="s">
        <v>1318</v>
      </c>
      <c r="F289" s="672" t="s">
        <v>1317</v>
      </c>
      <c r="G289" s="654">
        <v>3</v>
      </c>
      <c r="H289" s="659" t="str">
        <f t="shared" si="13"/>
        <v>Consulta Minuta</v>
      </c>
      <c r="I289" s="682" t="s">
        <v>1157</v>
      </c>
      <c r="J289" s="687">
        <f t="shared" si="14"/>
        <v>43271</v>
      </c>
      <c r="L289" s="240"/>
      <c r="M289" s="240"/>
      <c r="N289" s="240"/>
      <c r="O289" s="240"/>
      <c r="P289" s="134"/>
      <c r="Q289" s="604"/>
      <c r="R289" s="240"/>
      <c r="S289" s="240"/>
      <c r="T289" s="240"/>
      <c r="U289" s="240"/>
      <c r="V289" s="240"/>
      <c r="W289" s="240"/>
      <c r="X289" s="240"/>
      <c r="Y289" s="240"/>
      <c r="Z289" s="240"/>
      <c r="AA289" s="240"/>
      <c r="AB289" s="240"/>
      <c r="AC289" s="240"/>
      <c r="AD289" s="240"/>
      <c r="AE289" s="240"/>
      <c r="AF289" s="240"/>
      <c r="AG289" s="240"/>
      <c r="AH289" s="240"/>
      <c r="AI289" s="240"/>
      <c r="AJ289" s="240"/>
      <c r="AK289" s="240"/>
    </row>
    <row r="290" spans="1:37" ht="15" customHeight="1">
      <c r="A290" s="649">
        <v>4</v>
      </c>
      <c r="B290" s="658" t="str">
        <f t="shared" si="12"/>
        <v>PIU NESP</v>
      </c>
      <c r="C290" s="650">
        <v>5</v>
      </c>
      <c r="D290" s="663"/>
      <c r="E290" s="641" t="s">
        <v>1320</v>
      </c>
      <c r="F290" s="672" t="s">
        <v>1319</v>
      </c>
      <c r="G290" s="654">
        <v>3</v>
      </c>
      <c r="H290" s="659" t="str">
        <f t="shared" si="13"/>
        <v>Consulta Minuta</v>
      </c>
      <c r="I290" s="682" t="s">
        <v>1157</v>
      </c>
      <c r="J290" s="687">
        <f t="shared" si="14"/>
        <v>43271</v>
      </c>
      <c r="L290" s="240"/>
      <c r="M290" s="240"/>
      <c r="N290" s="240"/>
      <c r="O290" s="240"/>
      <c r="P290" s="134"/>
      <c r="Q290" s="604"/>
      <c r="R290" s="240"/>
      <c r="S290" s="240"/>
      <c r="T290" s="240"/>
      <c r="U290" s="240"/>
      <c r="V290" s="240"/>
      <c r="W290" s="240"/>
      <c r="X290" s="240"/>
      <c r="Y290" s="240"/>
      <c r="Z290" s="240"/>
      <c r="AA290" s="240"/>
      <c r="AB290" s="240"/>
      <c r="AC290" s="240"/>
      <c r="AD290" s="240"/>
      <c r="AE290" s="240"/>
      <c r="AF290" s="240"/>
      <c r="AG290" s="240"/>
      <c r="AH290" s="240"/>
      <c r="AI290" s="240"/>
      <c r="AJ290" s="240"/>
      <c r="AK290" s="240"/>
    </row>
    <row r="291" spans="1:37">
      <c r="A291" s="649">
        <v>4</v>
      </c>
      <c r="B291" s="658" t="str">
        <f t="shared" si="12"/>
        <v>PIU NESP</v>
      </c>
      <c r="C291" s="650">
        <v>5</v>
      </c>
      <c r="D291" s="663"/>
      <c r="E291" s="641" t="s">
        <v>1322</v>
      </c>
      <c r="F291" s="672" t="s">
        <v>1321</v>
      </c>
      <c r="G291" s="654">
        <v>3</v>
      </c>
      <c r="H291" s="659" t="str">
        <f t="shared" si="13"/>
        <v>Consulta Minuta</v>
      </c>
      <c r="I291" s="682" t="s">
        <v>1157</v>
      </c>
      <c r="J291" s="687">
        <f t="shared" si="14"/>
        <v>43271</v>
      </c>
      <c r="L291" s="240"/>
      <c r="M291" s="240"/>
      <c r="N291" s="240"/>
      <c r="O291" s="240"/>
      <c r="P291" s="134"/>
      <c r="Q291" s="604"/>
      <c r="R291" s="240"/>
      <c r="S291" s="240"/>
      <c r="T291" s="240"/>
      <c r="U291" s="240"/>
      <c r="V291" s="240"/>
      <c r="W291" s="240"/>
      <c r="X291" s="240"/>
      <c r="Y291" s="240"/>
      <c r="Z291" s="240"/>
      <c r="AA291" s="240"/>
      <c r="AB291" s="240"/>
      <c r="AC291" s="240"/>
      <c r="AD291" s="240"/>
      <c r="AE291" s="240"/>
      <c r="AF291" s="240"/>
      <c r="AG291" s="240"/>
      <c r="AH291" s="240"/>
      <c r="AI291" s="240"/>
      <c r="AJ291" s="240"/>
      <c r="AK291" s="240"/>
    </row>
    <row r="292" spans="1:37">
      <c r="A292" s="649">
        <v>4</v>
      </c>
      <c r="B292" s="658" t="str">
        <f t="shared" si="12"/>
        <v>PIU NESP</v>
      </c>
      <c r="C292" s="650">
        <v>5</v>
      </c>
      <c r="D292" s="663"/>
      <c r="E292" s="641" t="s">
        <v>1324</v>
      </c>
      <c r="F292" s="672" t="s">
        <v>1323</v>
      </c>
      <c r="G292" s="654">
        <v>3</v>
      </c>
      <c r="H292" s="659" t="str">
        <f t="shared" si="13"/>
        <v>Consulta Minuta</v>
      </c>
      <c r="I292" s="682" t="s">
        <v>1157</v>
      </c>
      <c r="J292" s="687">
        <f t="shared" si="14"/>
        <v>43271</v>
      </c>
      <c r="L292" s="240"/>
      <c r="M292" s="240"/>
      <c r="N292" s="240"/>
      <c r="O292" s="240"/>
      <c r="P292" s="134"/>
      <c r="Q292" s="604"/>
      <c r="R292" s="240"/>
      <c r="S292" s="240"/>
      <c r="T292" s="240"/>
      <c r="U292" s="240"/>
      <c r="V292" s="240"/>
      <c r="W292" s="240"/>
      <c r="X292" s="240"/>
      <c r="Y292" s="240"/>
      <c r="Z292" s="240"/>
      <c r="AA292" s="240"/>
      <c r="AB292" s="240"/>
      <c r="AC292" s="240"/>
      <c r="AD292" s="240"/>
      <c r="AE292" s="240"/>
      <c r="AF292" s="240"/>
      <c r="AG292" s="240"/>
      <c r="AH292" s="240"/>
      <c r="AI292" s="240"/>
      <c r="AJ292" s="240"/>
      <c r="AK292" s="240"/>
    </row>
    <row r="293" spans="1:37">
      <c r="A293" s="649">
        <v>4</v>
      </c>
      <c r="B293" s="658" t="str">
        <f t="shared" si="12"/>
        <v>PIU NESP</v>
      </c>
      <c r="C293" s="650">
        <v>5</v>
      </c>
      <c r="D293" s="663"/>
      <c r="E293" s="641" t="s">
        <v>1326</v>
      </c>
      <c r="F293" s="672" t="s">
        <v>1325</v>
      </c>
      <c r="G293" s="654">
        <v>3</v>
      </c>
      <c r="H293" s="659" t="str">
        <f t="shared" si="13"/>
        <v>Consulta Minuta</v>
      </c>
      <c r="I293" s="682" t="s">
        <v>1157</v>
      </c>
      <c r="J293" s="687">
        <f t="shared" si="14"/>
        <v>43271</v>
      </c>
      <c r="L293" s="240"/>
      <c r="M293" s="240"/>
      <c r="N293" s="240"/>
      <c r="O293" s="240"/>
      <c r="P293" s="134"/>
      <c r="Q293" s="604"/>
      <c r="R293" s="240"/>
      <c r="S293" s="240"/>
      <c r="T293" s="240"/>
      <c r="U293" s="240"/>
      <c r="V293" s="240"/>
      <c r="W293" s="240"/>
      <c r="X293" s="240"/>
      <c r="Y293" s="240"/>
      <c r="Z293" s="240"/>
      <c r="AA293" s="240"/>
      <c r="AB293" s="240"/>
      <c r="AC293" s="240"/>
      <c r="AD293" s="240"/>
      <c r="AE293" s="240"/>
      <c r="AF293" s="240"/>
      <c r="AG293" s="240"/>
      <c r="AH293" s="240"/>
      <c r="AI293" s="240"/>
      <c r="AJ293" s="240"/>
      <c r="AK293" s="240"/>
    </row>
    <row r="294" spans="1:37">
      <c r="A294" s="649">
        <v>4</v>
      </c>
      <c r="B294" s="658" t="str">
        <f t="shared" si="12"/>
        <v>PIU NESP</v>
      </c>
      <c r="C294" s="650">
        <v>5</v>
      </c>
      <c r="D294" s="663"/>
      <c r="E294" s="641" t="s">
        <v>229</v>
      </c>
      <c r="F294" s="672" t="s">
        <v>1327</v>
      </c>
      <c r="G294" s="654">
        <v>3</v>
      </c>
      <c r="H294" s="659" t="str">
        <f t="shared" si="13"/>
        <v>Consulta Minuta</v>
      </c>
      <c r="I294" s="682" t="s">
        <v>1157</v>
      </c>
      <c r="J294" s="687">
        <f t="shared" si="14"/>
        <v>43271</v>
      </c>
      <c r="L294" s="240"/>
      <c r="M294" s="240"/>
      <c r="N294" s="240"/>
      <c r="O294" s="240"/>
      <c r="P294" s="134"/>
      <c r="Q294" s="604"/>
      <c r="R294" s="240"/>
      <c r="S294" s="240"/>
      <c r="T294" s="240"/>
      <c r="U294" s="240"/>
      <c r="V294" s="240"/>
      <c r="W294" s="240"/>
      <c r="X294" s="240"/>
      <c r="Y294" s="240"/>
      <c r="Z294" s="240"/>
      <c r="AA294" s="240"/>
      <c r="AB294" s="240"/>
      <c r="AC294" s="240"/>
      <c r="AD294" s="240"/>
      <c r="AE294" s="240"/>
      <c r="AF294" s="240"/>
      <c r="AG294" s="240"/>
      <c r="AH294" s="240"/>
      <c r="AI294" s="240"/>
      <c r="AJ294" s="240"/>
      <c r="AK294" s="240"/>
    </row>
    <row r="295" spans="1:37">
      <c r="B295" s="660" t="e">
        <f t="shared" si="12"/>
        <v>#N/A</v>
      </c>
      <c r="L295" s="240"/>
      <c r="M295" s="240"/>
      <c r="N295" s="240"/>
      <c r="O295" s="240"/>
      <c r="P295" s="134"/>
      <c r="Q295" s="604"/>
      <c r="R295" s="240"/>
      <c r="S295" s="240"/>
      <c r="T295" s="240"/>
      <c r="U295" s="240"/>
      <c r="V295" s="240"/>
      <c r="W295" s="240"/>
      <c r="X295" s="240"/>
      <c r="Y295" s="240"/>
      <c r="Z295" s="240"/>
      <c r="AA295" s="240"/>
      <c r="AB295" s="240"/>
      <c r="AC295" s="240"/>
      <c r="AD295" s="240"/>
      <c r="AE295" s="240"/>
      <c r="AF295" s="240"/>
      <c r="AG295" s="240"/>
      <c r="AH295" s="240"/>
      <c r="AI295" s="240"/>
      <c r="AJ295" s="240"/>
      <c r="AK295" s="240"/>
    </row>
    <row r="296" spans="1:37">
      <c r="A296" s="635">
        <v>16</v>
      </c>
      <c r="B296" s="660" t="s">
        <v>1106</v>
      </c>
      <c r="C296" s="639">
        <v>100</v>
      </c>
      <c r="E296" s="626" t="s">
        <v>1331</v>
      </c>
      <c r="F296" s="247" t="s">
        <v>1338</v>
      </c>
      <c r="G296" s="679">
        <v>100</v>
      </c>
      <c r="I296" s="682" t="s">
        <v>1157</v>
      </c>
      <c r="L296" s="240"/>
      <c r="M296" s="240"/>
      <c r="N296" s="240"/>
      <c r="O296" s="240"/>
      <c r="P296" s="134"/>
      <c r="Q296" s="604"/>
      <c r="R296" s="240"/>
      <c r="S296" s="240"/>
      <c r="T296" s="240"/>
      <c r="U296" s="240"/>
      <c r="V296" s="240"/>
      <c r="W296" s="240"/>
      <c r="X296" s="240"/>
      <c r="Y296" s="240"/>
      <c r="Z296" s="240"/>
      <c r="AA296" s="240"/>
      <c r="AB296" s="240"/>
      <c r="AC296" s="240"/>
      <c r="AD296" s="240"/>
      <c r="AE296" s="240"/>
      <c r="AF296" s="240"/>
      <c r="AG296" s="240"/>
      <c r="AH296" s="240"/>
      <c r="AI296" s="240"/>
      <c r="AJ296" s="240"/>
      <c r="AK296" s="240"/>
    </row>
    <row r="297" spans="1:37">
      <c r="L297" s="240"/>
      <c r="M297" s="240"/>
      <c r="N297" s="240"/>
      <c r="O297" s="240"/>
      <c r="P297" s="240"/>
      <c r="Q297" s="605"/>
      <c r="R297" s="240"/>
      <c r="S297" s="240"/>
      <c r="T297" s="240"/>
      <c r="U297" s="240"/>
      <c r="V297" s="240"/>
      <c r="W297" s="240"/>
      <c r="X297" s="240"/>
      <c r="Y297" s="240"/>
      <c r="Z297" s="240"/>
      <c r="AA297" s="240"/>
      <c r="AB297" s="240"/>
      <c r="AC297" s="240"/>
      <c r="AD297" s="240"/>
      <c r="AE297" s="240"/>
      <c r="AF297" s="240"/>
      <c r="AG297" s="240"/>
      <c r="AH297" s="240"/>
      <c r="AI297" s="240"/>
      <c r="AJ297" s="240"/>
      <c r="AK297" s="240"/>
    </row>
    <row r="298" spans="1:37">
      <c r="L298" s="240"/>
      <c r="M298" s="240"/>
      <c r="N298" s="240"/>
      <c r="O298" s="240"/>
      <c r="P298" s="240"/>
      <c r="Q298" s="605"/>
      <c r="R298" s="240"/>
      <c r="S298" s="240"/>
      <c r="T298" s="240"/>
      <c r="U298" s="240"/>
      <c r="V298" s="240"/>
      <c r="W298" s="240"/>
      <c r="X298" s="240"/>
      <c r="Y298" s="240"/>
      <c r="Z298" s="240"/>
      <c r="AA298" s="240"/>
      <c r="AB298" s="240"/>
      <c r="AC298" s="240"/>
      <c r="AD298" s="240"/>
      <c r="AE298" s="240"/>
      <c r="AF298" s="240"/>
      <c r="AG298" s="240"/>
      <c r="AH298" s="240"/>
      <c r="AI298" s="240"/>
      <c r="AJ298" s="240"/>
      <c r="AK298" s="240"/>
    </row>
    <row r="299" spans="1:37">
      <c r="L299" s="240"/>
      <c r="M299" s="240"/>
      <c r="N299" s="240"/>
      <c r="O299" s="240"/>
      <c r="P299" s="240"/>
      <c r="Q299" s="605"/>
      <c r="R299" s="240"/>
      <c r="S299" s="240"/>
      <c r="T299" s="240"/>
      <c r="U299" s="240"/>
      <c r="V299" s="240"/>
      <c r="W299" s="240"/>
      <c r="X299" s="240"/>
      <c r="Y299" s="240"/>
      <c r="Z299" s="240"/>
      <c r="AA299" s="240"/>
      <c r="AB299" s="240"/>
      <c r="AC299" s="240"/>
      <c r="AD299" s="240"/>
      <c r="AE299" s="240"/>
      <c r="AF299" s="240"/>
      <c r="AG299" s="240"/>
      <c r="AH299" s="240"/>
      <c r="AI299" s="240"/>
      <c r="AJ299" s="240"/>
      <c r="AK299" s="240"/>
    </row>
    <row r="300" spans="1:37">
      <c r="L300" s="240"/>
      <c r="M300" s="240"/>
      <c r="N300" s="240"/>
      <c r="O300" s="240"/>
      <c r="P300" s="240"/>
      <c r="Q300" s="605"/>
      <c r="R300" s="240"/>
      <c r="S300" s="240"/>
      <c r="T300" s="240"/>
      <c r="U300" s="240"/>
      <c r="V300" s="240"/>
      <c r="W300" s="240"/>
      <c r="X300" s="240"/>
      <c r="Y300" s="240"/>
      <c r="Z300" s="240"/>
      <c r="AA300" s="240"/>
      <c r="AB300" s="240"/>
      <c r="AC300" s="240"/>
      <c r="AD300" s="240"/>
      <c r="AE300" s="240"/>
      <c r="AF300" s="240"/>
      <c r="AG300" s="240"/>
      <c r="AH300" s="240"/>
      <c r="AI300" s="240"/>
      <c r="AJ300" s="240"/>
      <c r="AK300" s="240"/>
    </row>
    <row r="301" spans="1:37">
      <c r="L301" s="240"/>
      <c r="M301" s="240"/>
      <c r="N301" s="240"/>
      <c r="O301" s="240"/>
      <c r="P301" s="240"/>
      <c r="Q301" s="605"/>
      <c r="R301" s="240"/>
      <c r="S301" s="240"/>
      <c r="T301" s="240"/>
      <c r="U301" s="240"/>
      <c r="V301" s="240"/>
      <c r="W301" s="240"/>
      <c r="X301" s="240"/>
      <c r="Y301" s="240"/>
      <c r="Z301" s="240"/>
      <c r="AA301" s="240"/>
      <c r="AB301" s="240"/>
      <c r="AC301" s="240"/>
      <c r="AD301" s="240"/>
      <c r="AE301" s="240"/>
      <c r="AF301" s="240"/>
      <c r="AG301" s="240"/>
      <c r="AH301" s="240"/>
      <c r="AI301" s="240"/>
      <c r="AJ301" s="240"/>
      <c r="AK301" s="240"/>
    </row>
    <row r="302" spans="1:37">
      <c r="L302" s="240"/>
      <c r="M302" s="240"/>
      <c r="N302" s="240"/>
      <c r="O302" s="240"/>
      <c r="P302" s="240"/>
      <c r="Q302" s="605"/>
      <c r="R302" s="240"/>
      <c r="S302" s="240"/>
      <c r="T302" s="240"/>
      <c r="U302" s="240"/>
      <c r="V302" s="240"/>
      <c r="W302" s="240"/>
      <c r="X302" s="240"/>
      <c r="Y302" s="240"/>
      <c r="Z302" s="240"/>
      <c r="AA302" s="240"/>
      <c r="AB302" s="240"/>
      <c r="AC302" s="240"/>
      <c r="AD302" s="240"/>
      <c r="AE302" s="240"/>
      <c r="AF302" s="240"/>
      <c r="AG302" s="240"/>
      <c r="AH302" s="240"/>
      <c r="AI302" s="240"/>
      <c r="AJ302" s="240"/>
      <c r="AK302" s="240"/>
    </row>
    <row r="303" spans="1:37">
      <c r="L303" s="240"/>
      <c r="M303" s="240"/>
      <c r="N303" s="240"/>
      <c r="O303" s="240"/>
      <c r="P303" s="240"/>
      <c r="Q303" s="605"/>
      <c r="R303" s="240"/>
      <c r="S303" s="240"/>
      <c r="T303" s="240"/>
      <c r="U303" s="240"/>
      <c r="V303" s="240"/>
      <c r="W303" s="240"/>
      <c r="X303" s="240"/>
      <c r="Y303" s="240"/>
      <c r="Z303" s="240"/>
      <c r="AA303" s="240"/>
      <c r="AB303" s="240"/>
      <c r="AC303" s="240"/>
      <c r="AD303" s="240"/>
      <c r="AE303" s="240"/>
      <c r="AF303" s="240"/>
      <c r="AG303" s="240"/>
      <c r="AH303" s="240"/>
      <c r="AI303" s="240"/>
      <c r="AJ303" s="240"/>
      <c r="AK303" s="240"/>
    </row>
    <row r="304" spans="1:37">
      <c r="F304" s="677"/>
      <c r="L304" s="240"/>
      <c r="M304" s="240"/>
      <c r="N304" s="240"/>
      <c r="O304" s="240"/>
      <c r="P304" s="240"/>
      <c r="Q304" s="605"/>
      <c r="R304" s="240"/>
      <c r="S304" s="240"/>
      <c r="T304" s="240"/>
      <c r="U304" s="240"/>
      <c r="V304" s="240"/>
      <c r="W304" s="240"/>
      <c r="X304" s="240"/>
      <c r="Y304" s="240"/>
      <c r="Z304" s="240"/>
      <c r="AA304" s="240"/>
      <c r="AB304" s="240"/>
      <c r="AC304" s="240"/>
      <c r="AD304" s="240"/>
      <c r="AE304" s="240"/>
      <c r="AF304" s="240"/>
      <c r="AG304" s="240"/>
      <c r="AH304" s="240"/>
      <c r="AI304" s="240"/>
      <c r="AJ304" s="240"/>
      <c r="AK304" s="240"/>
    </row>
    <row r="305" spans="12:37">
      <c r="L305" s="240"/>
      <c r="M305" s="240"/>
      <c r="N305" s="240"/>
      <c r="O305" s="240"/>
      <c r="P305" s="240"/>
      <c r="Q305" s="605"/>
      <c r="R305" s="240"/>
      <c r="S305" s="240"/>
      <c r="T305" s="240"/>
      <c r="U305" s="240"/>
      <c r="V305" s="240"/>
      <c r="W305" s="240"/>
      <c r="X305" s="240"/>
      <c r="Y305" s="240"/>
      <c r="Z305" s="240"/>
      <c r="AA305" s="240"/>
      <c r="AB305" s="240"/>
      <c r="AC305" s="240"/>
      <c r="AD305" s="240"/>
      <c r="AE305" s="240"/>
      <c r="AF305" s="240"/>
      <c r="AG305" s="240"/>
      <c r="AH305" s="240"/>
      <c r="AI305" s="240"/>
      <c r="AJ305" s="240"/>
      <c r="AK305" s="240"/>
    </row>
    <row r="306" spans="12:37">
      <c r="L306" s="240"/>
      <c r="M306" s="240"/>
      <c r="N306" s="240"/>
      <c r="O306" s="240"/>
      <c r="P306" s="240"/>
      <c r="Q306" s="605"/>
      <c r="R306" s="240"/>
      <c r="S306" s="240"/>
      <c r="T306" s="240"/>
      <c r="U306" s="240"/>
      <c r="V306" s="240"/>
      <c r="W306" s="240"/>
      <c r="X306" s="240"/>
      <c r="Y306" s="240"/>
      <c r="Z306" s="240"/>
      <c r="AA306" s="240"/>
      <c r="AB306" s="240"/>
      <c r="AC306" s="240"/>
      <c r="AD306" s="240"/>
      <c r="AE306" s="240"/>
      <c r="AF306" s="240"/>
      <c r="AG306" s="240"/>
      <c r="AH306" s="240"/>
      <c r="AI306" s="240"/>
      <c r="AJ306" s="240"/>
      <c r="AK306" s="240"/>
    </row>
    <row r="307" spans="12:37">
      <c r="L307" s="240"/>
      <c r="M307" s="240"/>
      <c r="N307" s="240"/>
      <c r="O307" s="240"/>
      <c r="P307" s="240"/>
      <c r="Q307" s="605"/>
      <c r="R307" s="240"/>
      <c r="S307" s="240"/>
      <c r="T307" s="240"/>
      <c r="U307" s="240"/>
      <c r="V307" s="240"/>
      <c r="W307" s="240"/>
      <c r="X307" s="240"/>
      <c r="Y307" s="240"/>
      <c r="Z307" s="240"/>
      <c r="AA307" s="240"/>
      <c r="AB307" s="240"/>
      <c r="AC307" s="240"/>
      <c r="AD307" s="240"/>
      <c r="AE307" s="240"/>
      <c r="AF307" s="240"/>
      <c r="AG307" s="240"/>
      <c r="AH307" s="240"/>
      <c r="AI307" s="240"/>
      <c r="AJ307" s="240"/>
      <c r="AK307" s="240"/>
    </row>
    <row r="308" spans="12:37">
      <c r="L308" s="240"/>
      <c r="M308" s="240"/>
      <c r="N308" s="240"/>
      <c r="O308" s="240"/>
      <c r="P308" s="240"/>
      <c r="Q308" s="605"/>
      <c r="R308" s="240"/>
      <c r="S308" s="240"/>
      <c r="T308" s="240"/>
      <c r="U308" s="240"/>
      <c r="V308" s="240"/>
      <c r="W308" s="240"/>
      <c r="X308" s="240"/>
      <c r="Y308" s="240"/>
      <c r="Z308" s="240"/>
      <c r="AA308" s="240"/>
      <c r="AB308" s="240"/>
      <c r="AC308" s="240"/>
      <c r="AD308" s="240"/>
      <c r="AE308" s="240"/>
      <c r="AF308" s="240"/>
      <c r="AG308" s="240"/>
      <c r="AH308" s="240"/>
      <c r="AI308" s="240"/>
      <c r="AJ308" s="240"/>
      <c r="AK308" s="240"/>
    </row>
    <row r="309" spans="12:37">
      <c r="L309" s="240"/>
      <c r="M309" s="240"/>
      <c r="N309" s="240"/>
      <c r="O309" s="240"/>
      <c r="P309" s="240"/>
      <c r="Q309" s="605"/>
      <c r="R309" s="240"/>
      <c r="S309" s="240"/>
      <c r="T309" s="240"/>
      <c r="U309" s="240"/>
      <c r="V309" s="240"/>
      <c r="W309" s="240"/>
      <c r="X309" s="240"/>
      <c r="Y309" s="240"/>
      <c r="Z309" s="240"/>
      <c r="AA309" s="240"/>
      <c r="AB309" s="240"/>
      <c r="AC309" s="240"/>
      <c r="AD309" s="240"/>
      <c r="AE309" s="240"/>
      <c r="AF309" s="240"/>
      <c r="AG309" s="240"/>
      <c r="AH309" s="240"/>
      <c r="AI309" s="240"/>
      <c r="AJ309" s="240"/>
      <c r="AK309" s="240"/>
    </row>
    <row r="310" spans="12:37">
      <c r="L310" s="240"/>
      <c r="M310" s="240"/>
      <c r="N310" s="240"/>
      <c r="O310" s="240"/>
      <c r="P310" s="240"/>
      <c r="Q310" s="605"/>
      <c r="R310" s="240"/>
      <c r="S310" s="240"/>
      <c r="T310" s="240"/>
      <c r="U310" s="240"/>
      <c r="V310" s="240"/>
      <c r="W310" s="240"/>
      <c r="X310" s="240"/>
      <c r="Y310" s="240"/>
      <c r="Z310" s="240"/>
      <c r="AA310" s="240"/>
      <c r="AB310" s="240"/>
      <c r="AC310" s="240"/>
      <c r="AD310" s="240"/>
      <c r="AE310" s="240"/>
      <c r="AF310" s="240"/>
      <c r="AG310" s="240"/>
      <c r="AH310" s="240"/>
      <c r="AI310" s="240"/>
      <c r="AJ310" s="240"/>
      <c r="AK310" s="240"/>
    </row>
    <row r="311" spans="12:37">
      <c r="L311" s="240"/>
      <c r="M311" s="240"/>
      <c r="N311" s="240"/>
      <c r="O311" s="240"/>
      <c r="P311" s="240"/>
      <c r="Q311" s="605"/>
      <c r="R311" s="240"/>
      <c r="S311" s="240"/>
      <c r="T311" s="240"/>
      <c r="U311" s="240"/>
      <c r="V311" s="240"/>
      <c r="W311" s="240"/>
      <c r="X311" s="240"/>
      <c r="Y311" s="240"/>
      <c r="Z311" s="240"/>
      <c r="AA311" s="240"/>
      <c r="AB311" s="240"/>
      <c r="AC311" s="240"/>
      <c r="AD311" s="240"/>
      <c r="AE311" s="240"/>
      <c r="AF311" s="240"/>
      <c r="AG311" s="240"/>
      <c r="AH311" s="240"/>
      <c r="AI311" s="240"/>
      <c r="AJ311" s="240"/>
      <c r="AK311" s="240"/>
    </row>
    <row r="312" spans="12:37">
      <c r="L312" s="240"/>
      <c r="M312" s="240"/>
      <c r="N312" s="240"/>
      <c r="O312" s="240"/>
      <c r="P312" s="240"/>
      <c r="Q312" s="605"/>
      <c r="R312" s="240"/>
      <c r="S312" s="240"/>
      <c r="T312" s="240"/>
      <c r="U312" s="240"/>
      <c r="V312" s="240"/>
      <c r="W312" s="240"/>
      <c r="X312" s="240"/>
      <c r="Y312" s="240"/>
      <c r="Z312" s="240"/>
      <c r="AA312" s="240"/>
      <c r="AB312" s="240"/>
      <c r="AC312" s="240"/>
      <c r="AD312" s="240"/>
      <c r="AE312" s="240"/>
      <c r="AF312" s="240"/>
      <c r="AG312" s="240"/>
      <c r="AH312" s="240"/>
      <c r="AI312" s="240"/>
      <c r="AJ312" s="240"/>
      <c r="AK312" s="240"/>
    </row>
    <row r="313" spans="12:37">
      <c r="L313" s="240"/>
      <c r="M313" s="240"/>
      <c r="N313" s="240"/>
      <c r="O313" s="240"/>
      <c r="P313" s="240"/>
      <c r="Q313" s="605"/>
      <c r="R313" s="240"/>
      <c r="S313" s="240"/>
      <c r="T313" s="240"/>
      <c r="U313" s="240"/>
      <c r="V313" s="240"/>
      <c r="W313" s="240"/>
      <c r="X313" s="240"/>
      <c r="Y313" s="240"/>
      <c r="Z313" s="240"/>
      <c r="AA313" s="240"/>
      <c r="AB313" s="240"/>
      <c r="AC313" s="240"/>
      <c r="AD313" s="240"/>
      <c r="AE313" s="240"/>
      <c r="AF313" s="240"/>
      <c r="AG313" s="240"/>
      <c r="AH313" s="240"/>
      <c r="AI313" s="240"/>
      <c r="AJ313" s="240"/>
      <c r="AK313" s="240"/>
    </row>
    <row r="314" spans="12:37">
      <c r="L314" s="240"/>
      <c r="M314" s="240"/>
      <c r="N314" s="240"/>
      <c r="O314" s="240"/>
      <c r="P314" s="240"/>
      <c r="Q314" s="605"/>
      <c r="R314" s="240"/>
      <c r="S314" s="240"/>
      <c r="T314" s="240"/>
      <c r="U314" s="240"/>
      <c r="V314" s="240"/>
      <c r="W314" s="240"/>
      <c r="X314" s="240"/>
      <c r="Y314" s="240"/>
      <c r="Z314" s="240"/>
      <c r="AA314" s="240"/>
      <c r="AB314" s="240"/>
      <c r="AC314" s="240"/>
      <c r="AD314" s="240"/>
      <c r="AE314" s="240"/>
      <c r="AF314" s="240"/>
      <c r="AG314" s="240"/>
      <c r="AH314" s="240"/>
      <c r="AI314" s="240"/>
      <c r="AJ314" s="240"/>
      <c r="AK314" s="240"/>
    </row>
    <row r="315" spans="12:37">
      <c r="L315" s="240"/>
      <c r="M315" s="240"/>
      <c r="N315" s="240"/>
      <c r="O315" s="240"/>
      <c r="P315" s="240"/>
      <c r="Q315" s="605"/>
      <c r="R315" s="240"/>
      <c r="S315" s="240"/>
      <c r="T315" s="240"/>
      <c r="U315" s="240"/>
      <c r="V315" s="240"/>
      <c r="W315" s="240"/>
      <c r="X315" s="240"/>
      <c r="Y315" s="240"/>
      <c r="Z315" s="240"/>
      <c r="AA315" s="240"/>
      <c r="AB315" s="240"/>
      <c r="AC315" s="240"/>
      <c r="AD315" s="240"/>
      <c r="AE315" s="240"/>
      <c r="AF315" s="240"/>
      <c r="AG315" s="240"/>
      <c r="AH315" s="240"/>
      <c r="AI315" s="240"/>
      <c r="AJ315" s="240"/>
      <c r="AK315" s="240"/>
    </row>
    <row r="316" spans="12:37">
      <c r="L316" s="240"/>
      <c r="M316" s="240"/>
      <c r="N316" s="240"/>
      <c r="O316" s="240"/>
      <c r="P316" s="240"/>
      <c r="Q316" s="605"/>
      <c r="R316" s="240"/>
      <c r="S316" s="240"/>
      <c r="T316" s="240"/>
      <c r="U316" s="240"/>
      <c r="V316" s="240"/>
      <c r="W316" s="240"/>
      <c r="X316" s="240"/>
      <c r="Y316" s="240"/>
      <c r="Z316" s="240"/>
      <c r="AA316" s="240"/>
      <c r="AB316" s="240"/>
      <c r="AC316" s="240"/>
      <c r="AD316" s="240"/>
      <c r="AE316" s="240"/>
      <c r="AF316" s="240"/>
      <c r="AG316" s="240"/>
      <c r="AH316" s="240"/>
      <c r="AI316" s="240"/>
      <c r="AJ316" s="240"/>
      <c r="AK316" s="240"/>
    </row>
    <row r="317" spans="12:37">
      <c r="L317" s="240"/>
      <c r="M317" s="240"/>
      <c r="N317" s="240"/>
      <c r="O317" s="240"/>
      <c r="P317" s="240"/>
      <c r="Q317" s="605"/>
      <c r="R317" s="240"/>
      <c r="S317" s="240"/>
      <c r="T317" s="240"/>
      <c r="U317" s="240"/>
      <c r="V317" s="240"/>
      <c r="W317" s="240"/>
      <c r="X317" s="240"/>
      <c r="Y317" s="240"/>
      <c r="Z317" s="240"/>
      <c r="AA317" s="240"/>
      <c r="AB317" s="240"/>
      <c r="AC317" s="240"/>
      <c r="AD317" s="240"/>
      <c r="AE317" s="240"/>
      <c r="AF317" s="240"/>
      <c r="AG317" s="240"/>
      <c r="AH317" s="240"/>
      <c r="AI317" s="240"/>
      <c r="AJ317" s="240"/>
      <c r="AK317" s="240"/>
    </row>
    <row r="318" spans="12:37">
      <c r="L318" s="240"/>
      <c r="M318" s="240"/>
      <c r="N318" s="240"/>
      <c r="O318" s="240"/>
      <c r="P318" s="240"/>
      <c r="Q318" s="605"/>
      <c r="R318" s="240"/>
      <c r="S318" s="240"/>
      <c r="T318" s="240"/>
      <c r="U318" s="240"/>
      <c r="V318" s="240"/>
      <c r="W318" s="240"/>
      <c r="X318" s="240"/>
      <c r="Y318" s="240"/>
      <c r="Z318" s="240"/>
      <c r="AA318" s="240"/>
      <c r="AB318" s="240"/>
      <c r="AC318" s="240"/>
      <c r="AD318" s="240"/>
      <c r="AE318" s="240"/>
      <c r="AF318" s="240"/>
      <c r="AG318" s="240"/>
      <c r="AH318" s="240"/>
      <c r="AI318" s="240"/>
      <c r="AJ318" s="240"/>
      <c r="AK318" s="240"/>
    </row>
    <row r="319" spans="12:37">
      <c r="L319" s="240"/>
      <c r="M319" s="240"/>
      <c r="N319" s="240"/>
      <c r="O319" s="240"/>
      <c r="P319" s="240"/>
      <c r="Q319" s="605"/>
      <c r="R319" s="240"/>
      <c r="S319" s="240"/>
      <c r="T319" s="240"/>
      <c r="U319" s="240"/>
      <c r="V319" s="240"/>
      <c r="W319" s="240"/>
      <c r="X319" s="240"/>
      <c r="Y319" s="240"/>
      <c r="Z319" s="240"/>
      <c r="AA319" s="240"/>
      <c r="AB319" s="240"/>
      <c r="AC319" s="240"/>
      <c r="AD319" s="240"/>
      <c r="AE319" s="240"/>
      <c r="AF319" s="240"/>
      <c r="AG319" s="240"/>
      <c r="AH319" s="240"/>
      <c r="AI319" s="240"/>
      <c r="AJ319" s="240"/>
      <c r="AK319" s="240"/>
    </row>
    <row r="320" spans="12:37">
      <c r="L320" s="240"/>
      <c r="M320" s="240"/>
      <c r="N320" s="240"/>
      <c r="O320" s="240"/>
      <c r="P320" s="240"/>
      <c r="Q320" s="605"/>
      <c r="R320" s="240"/>
      <c r="S320" s="240"/>
      <c r="T320" s="240"/>
      <c r="U320" s="240"/>
      <c r="V320" s="240"/>
      <c r="W320" s="240"/>
      <c r="X320" s="240"/>
      <c r="Y320" s="240"/>
      <c r="Z320" s="240"/>
      <c r="AA320" s="240"/>
      <c r="AB320" s="240"/>
      <c r="AC320" s="240"/>
      <c r="AD320" s="240"/>
      <c r="AE320" s="240"/>
      <c r="AF320" s="240"/>
      <c r="AG320" s="240"/>
      <c r="AH320" s="240"/>
      <c r="AI320" s="240"/>
      <c r="AJ320" s="240"/>
      <c r="AK320" s="240"/>
    </row>
    <row r="321" spans="12:37">
      <c r="L321" s="240"/>
      <c r="M321" s="240"/>
      <c r="N321" s="240"/>
      <c r="O321" s="240"/>
      <c r="P321" s="240"/>
      <c r="Q321" s="605"/>
      <c r="R321" s="240"/>
      <c r="S321" s="240"/>
      <c r="T321" s="240"/>
      <c r="U321" s="240"/>
      <c r="V321" s="240"/>
      <c r="W321" s="240"/>
      <c r="X321" s="240"/>
      <c r="Y321" s="240"/>
      <c r="Z321" s="240"/>
      <c r="AA321" s="240"/>
      <c r="AB321" s="240"/>
      <c r="AC321" s="240"/>
      <c r="AD321" s="240"/>
      <c r="AE321" s="240"/>
      <c r="AF321" s="240"/>
      <c r="AG321" s="240"/>
      <c r="AH321" s="240"/>
      <c r="AI321" s="240"/>
      <c r="AJ321" s="240"/>
      <c r="AK321" s="240"/>
    </row>
    <row r="322" spans="12:37">
      <c r="L322" s="240"/>
      <c r="M322" s="240"/>
      <c r="N322" s="240"/>
      <c r="O322" s="240"/>
      <c r="P322" s="240"/>
      <c r="Q322" s="605"/>
      <c r="R322" s="240"/>
      <c r="S322" s="240"/>
      <c r="T322" s="240"/>
      <c r="U322" s="240"/>
      <c r="V322" s="240"/>
      <c r="W322" s="240"/>
      <c r="X322" s="240"/>
      <c r="Y322" s="240"/>
      <c r="Z322" s="240"/>
      <c r="AA322" s="240"/>
      <c r="AB322" s="240"/>
      <c r="AC322" s="240"/>
      <c r="AD322" s="240"/>
      <c r="AE322" s="240"/>
      <c r="AF322" s="240"/>
      <c r="AG322" s="240"/>
      <c r="AH322" s="240"/>
      <c r="AI322" s="240"/>
      <c r="AJ322" s="240"/>
      <c r="AK322" s="240"/>
    </row>
    <row r="323" spans="12:37">
      <c r="L323" s="240"/>
      <c r="M323" s="240"/>
      <c r="N323" s="240"/>
      <c r="O323" s="240"/>
      <c r="P323" s="240"/>
      <c r="Q323" s="605"/>
      <c r="R323" s="240"/>
      <c r="S323" s="240"/>
      <c r="T323" s="240"/>
      <c r="U323" s="240"/>
      <c r="V323" s="240"/>
      <c r="W323" s="240"/>
      <c r="X323" s="240"/>
      <c r="Y323" s="240"/>
      <c r="Z323" s="240"/>
      <c r="AA323" s="240"/>
      <c r="AB323" s="240"/>
      <c r="AC323" s="240"/>
      <c r="AD323" s="240"/>
      <c r="AE323" s="240"/>
      <c r="AF323" s="240"/>
      <c r="AG323" s="240"/>
      <c r="AH323" s="240"/>
      <c r="AI323" s="240"/>
      <c r="AJ323" s="240"/>
      <c r="AK323" s="240"/>
    </row>
    <row r="324" spans="12:37">
      <c r="L324" s="240"/>
      <c r="M324" s="240"/>
      <c r="N324" s="240"/>
      <c r="O324" s="240"/>
      <c r="P324" s="240"/>
      <c r="Q324" s="605"/>
      <c r="R324" s="240"/>
      <c r="S324" s="240"/>
      <c r="T324" s="240"/>
      <c r="U324" s="240"/>
      <c r="V324" s="240"/>
      <c r="W324" s="240"/>
      <c r="X324" s="240"/>
      <c r="Y324" s="240"/>
      <c r="Z324" s="240"/>
      <c r="AA324" s="240"/>
      <c r="AB324" s="240"/>
      <c r="AC324" s="240"/>
      <c r="AD324" s="240"/>
      <c r="AE324" s="240"/>
      <c r="AF324" s="240"/>
      <c r="AG324" s="240"/>
      <c r="AH324" s="240"/>
      <c r="AI324" s="240"/>
      <c r="AJ324" s="240"/>
      <c r="AK324" s="240"/>
    </row>
    <row r="325" spans="12:37">
      <c r="L325" s="240"/>
      <c r="M325" s="240"/>
      <c r="N325" s="240"/>
      <c r="O325" s="240"/>
      <c r="P325" s="240"/>
      <c r="Q325" s="605"/>
      <c r="R325" s="240"/>
      <c r="S325" s="240"/>
      <c r="T325" s="240"/>
      <c r="U325" s="240"/>
      <c r="V325" s="240"/>
      <c r="W325" s="240"/>
      <c r="X325" s="240"/>
      <c r="Y325" s="240"/>
      <c r="Z325" s="240"/>
      <c r="AA325" s="240"/>
      <c r="AB325" s="240"/>
      <c r="AC325" s="240"/>
      <c r="AD325" s="240"/>
      <c r="AE325" s="240"/>
      <c r="AF325" s="240"/>
      <c r="AG325" s="240"/>
      <c r="AH325" s="240"/>
      <c r="AI325" s="240"/>
      <c r="AJ325" s="240"/>
      <c r="AK325" s="240"/>
    </row>
    <row r="326" spans="12:37">
      <c r="L326" s="240"/>
      <c r="M326" s="240"/>
      <c r="N326" s="240"/>
      <c r="O326" s="240"/>
      <c r="P326" s="240"/>
      <c r="Q326" s="605"/>
      <c r="R326" s="240"/>
      <c r="S326" s="240"/>
      <c r="T326" s="240"/>
      <c r="U326" s="240"/>
      <c r="V326" s="240"/>
      <c r="W326" s="240"/>
      <c r="X326" s="240"/>
      <c r="Y326" s="240"/>
      <c r="Z326" s="240"/>
      <c r="AA326" s="240"/>
      <c r="AB326" s="240"/>
      <c r="AC326" s="240"/>
      <c r="AD326" s="240"/>
      <c r="AE326" s="240"/>
      <c r="AF326" s="240"/>
      <c r="AG326" s="240"/>
      <c r="AH326" s="240"/>
      <c r="AI326" s="240"/>
      <c r="AJ326" s="240"/>
      <c r="AK326" s="240"/>
    </row>
    <row r="327" spans="12:37">
      <c r="L327" s="240"/>
      <c r="M327" s="240"/>
      <c r="N327" s="240"/>
      <c r="O327" s="240"/>
      <c r="P327" s="240"/>
      <c r="Q327" s="605"/>
      <c r="R327" s="240"/>
      <c r="S327" s="240"/>
      <c r="T327" s="240"/>
      <c r="U327" s="240"/>
      <c r="V327" s="240"/>
      <c r="W327" s="240"/>
      <c r="X327" s="240"/>
      <c r="Y327" s="240"/>
      <c r="Z327" s="240"/>
      <c r="AA327" s="240"/>
      <c r="AB327" s="240"/>
      <c r="AC327" s="240"/>
      <c r="AD327" s="240"/>
      <c r="AE327" s="240"/>
      <c r="AF327" s="240"/>
      <c r="AG327" s="240"/>
      <c r="AH327" s="240"/>
      <c r="AI327" s="240"/>
      <c r="AJ327" s="240"/>
      <c r="AK327" s="240"/>
    </row>
    <row r="328" spans="12:37">
      <c r="L328" s="240"/>
      <c r="M328" s="240"/>
      <c r="N328" s="240"/>
      <c r="O328" s="240"/>
      <c r="P328" s="240"/>
      <c r="Q328" s="605"/>
      <c r="R328" s="240"/>
      <c r="S328" s="240"/>
      <c r="T328" s="240"/>
      <c r="U328" s="240"/>
      <c r="V328" s="240"/>
      <c r="W328" s="240"/>
      <c r="X328" s="240"/>
      <c r="Y328" s="240"/>
      <c r="Z328" s="240"/>
      <c r="AA328" s="240"/>
      <c r="AB328" s="240"/>
      <c r="AC328" s="240"/>
      <c r="AD328" s="240"/>
      <c r="AE328" s="240"/>
      <c r="AF328" s="240"/>
      <c r="AG328" s="240"/>
      <c r="AH328" s="240"/>
      <c r="AI328" s="240"/>
      <c r="AJ328" s="240"/>
      <c r="AK328" s="240"/>
    </row>
    <row r="329" spans="12:37">
      <c r="L329" s="240"/>
      <c r="M329" s="240"/>
      <c r="N329" s="240"/>
      <c r="O329" s="240"/>
      <c r="P329" s="240"/>
      <c r="Q329" s="605"/>
      <c r="R329" s="240"/>
      <c r="S329" s="240"/>
      <c r="T329" s="240"/>
      <c r="U329" s="240"/>
      <c r="V329" s="240"/>
      <c r="W329" s="240"/>
      <c r="X329" s="240"/>
      <c r="Y329" s="240"/>
      <c r="Z329" s="240"/>
      <c r="AA329" s="240"/>
      <c r="AB329" s="240"/>
      <c r="AC329" s="240"/>
      <c r="AD329" s="240"/>
      <c r="AE329" s="240"/>
      <c r="AF329" s="240"/>
      <c r="AG329" s="240"/>
      <c r="AH329" s="240"/>
      <c r="AI329" s="240"/>
      <c r="AJ329" s="240"/>
      <c r="AK329" s="240"/>
    </row>
    <row r="330" spans="12:37">
      <c r="L330" s="240"/>
      <c r="M330" s="240"/>
      <c r="N330" s="240"/>
      <c r="O330" s="240"/>
      <c r="P330" s="240"/>
      <c r="Q330" s="605"/>
      <c r="R330" s="240"/>
      <c r="S330" s="240"/>
      <c r="T330" s="240"/>
      <c r="U330" s="240"/>
      <c r="V330" s="240"/>
      <c r="W330" s="240"/>
      <c r="X330" s="240"/>
      <c r="Y330" s="240"/>
      <c r="Z330" s="240"/>
      <c r="AA330" s="240"/>
      <c r="AB330" s="240"/>
      <c r="AC330" s="240"/>
      <c r="AD330" s="240"/>
      <c r="AE330" s="240"/>
      <c r="AF330" s="240"/>
      <c r="AG330" s="240"/>
      <c r="AH330" s="240"/>
      <c r="AI330" s="240"/>
      <c r="AJ330" s="240"/>
      <c r="AK330" s="240"/>
    </row>
    <row r="331" spans="12:37">
      <c r="L331" s="240"/>
      <c r="M331" s="240"/>
      <c r="N331" s="240"/>
      <c r="O331" s="240"/>
      <c r="P331" s="240"/>
      <c r="Q331" s="605"/>
      <c r="R331" s="240"/>
      <c r="S331" s="240"/>
      <c r="T331" s="240"/>
      <c r="U331" s="240"/>
      <c r="V331" s="240"/>
      <c r="W331" s="240"/>
      <c r="X331" s="240"/>
      <c r="Y331" s="240"/>
      <c r="Z331" s="240"/>
      <c r="AA331" s="240"/>
      <c r="AB331" s="240"/>
      <c r="AC331" s="240"/>
      <c r="AD331" s="240"/>
      <c r="AE331" s="240"/>
      <c r="AF331" s="240"/>
      <c r="AG331" s="240"/>
      <c r="AH331" s="240"/>
      <c r="AI331" s="240"/>
      <c r="AJ331" s="240"/>
      <c r="AK331" s="240"/>
    </row>
    <row r="332" spans="12:37">
      <c r="L332" s="240"/>
      <c r="M332" s="240"/>
      <c r="N332" s="240"/>
      <c r="O332" s="240"/>
      <c r="P332" s="240"/>
      <c r="Q332" s="605"/>
      <c r="R332" s="240"/>
      <c r="S332" s="240"/>
      <c r="T332" s="240"/>
      <c r="U332" s="240"/>
      <c r="V332" s="240"/>
      <c r="W332" s="240"/>
      <c r="X332" s="240"/>
      <c r="Y332" s="240"/>
      <c r="Z332" s="240"/>
      <c r="AA332" s="240"/>
      <c r="AB332" s="240"/>
      <c r="AC332" s="240"/>
      <c r="AD332" s="240"/>
      <c r="AE332" s="240"/>
      <c r="AF332" s="240"/>
      <c r="AG332" s="240"/>
      <c r="AH332" s="240"/>
      <c r="AI332" s="240"/>
      <c r="AJ332" s="240"/>
      <c r="AK332" s="240"/>
    </row>
    <row r="333" spans="12:37">
      <c r="L333" s="240"/>
      <c r="M333" s="240"/>
      <c r="N333" s="240"/>
      <c r="O333" s="240"/>
      <c r="P333" s="240"/>
      <c r="Q333" s="605"/>
      <c r="R333" s="240"/>
      <c r="S333" s="240"/>
      <c r="T333" s="240"/>
      <c r="U333" s="240"/>
      <c r="V333" s="240"/>
      <c r="W333" s="240"/>
      <c r="X333" s="240"/>
      <c r="Y333" s="240"/>
      <c r="Z333" s="240"/>
      <c r="AA333" s="240"/>
      <c r="AB333" s="240"/>
      <c r="AC333" s="240"/>
      <c r="AD333" s="240"/>
      <c r="AE333" s="240"/>
      <c r="AF333" s="240"/>
      <c r="AG333" s="240"/>
      <c r="AH333" s="240"/>
      <c r="AI333" s="240"/>
      <c r="AJ333" s="240"/>
      <c r="AK333" s="240"/>
    </row>
    <row r="334" spans="12:37">
      <c r="L334" s="240"/>
      <c r="M334" s="240"/>
      <c r="N334" s="240"/>
      <c r="O334" s="240"/>
      <c r="P334" s="240"/>
      <c r="Q334" s="605"/>
      <c r="R334" s="240"/>
      <c r="S334" s="240"/>
      <c r="T334" s="240"/>
      <c r="U334" s="240"/>
      <c r="V334" s="240"/>
      <c r="W334" s="240"/>
      <c r="X334" s="240"/>
      <c r="Y334" s="240"/>
      <c r="Z334" s="240"/>
      <c r="AA334" s="240"/>
      <c r="AB334" s="240"/>
      <c r="AC334" s="240"/>
      <c r="AD334" s="240"/>
      <c r="AE334" s="240"/>
      <c r="AF334" s="240"/>
      <c r="AG334" s="240"/>
      <c r="AH334" s="240"/>
      <c r="AI334" s="240"/>
      <c r="AJ334" s="240"/>
      <c r="AK334" s="240"/>
    </row>
    <row r="335" spans="12:37">
      <c r="L335" s="240"/>
      <c r="M335" s="240"/>
      <c r="N335" s="240"/>
      <c r="O335" s="240"/>
      <c r="P335" s="240"/>
      <c r="Q335" s="605"/>
      <c r="R335" s="240"/>
      <c r="S335" s="240"/>
      <c r="T335" s="240"/>
      <c r="U335" s="240"/>
      <c r="V335" s="240"/>
      <c r="W335" s="240"/>
      <c r="X335" s="240"/>
      <c r="Y335" s="240"/>
      <c r="Z335" s="240"/>
      <c r="AA335" s="240"/>
      <c r="AB335" s="240"/>
      <c r="AC335" s="240"/>
      <c r="AD335" s="240"/>
      <c r="AE335" s="240"/>
      <c r="AF335" s="240"/>
      <c r="AG335" s="240"/>
      <c r="AH335" s="240"/>
      <c r="AI335" s="240"/>
      <c r="AJ335" s="240"/>
      <c r="AK335" s="240"/>
    </row>
    <row r="336" spans="12:37">
      <c r="L336" s="240"/>
      <c r="M336" s="240"/>
      <c r="N336" s="240"/>
      <c r="O336" s="240"/>
      <c r="P336" s="240"/>
      <c r="Q336" s="605"/>
      <c r="R336" s="240"/>
      <c r="S336" s="240"/>
      <c r="T336" s="240"/>
      <c r="U336" s="240"/>
      <c r="V336" s="240"/>
      <c r="W336" s="240"/>
      <c r="X336" s="240"/>
      <c r="Y336" s="240"/>
      <c r="Z336" s="240"/>
      <c r="AA336" s="240"/>
      <c r="AB336" s="240"/>
      <c r="AC336" s="240"/>
      <c r="AD336" s="240"/>
      <c r="AE336" s="240"/>
      <c r="AF336" s="240"/>
      <c r="AG336" s="240"/>
      <c r="AH336" s="240"/>
      <c r="AI336" s="240"/>
      <c r="AJ336" s="240"/>
      <c r="AK336" s="240"/>
    </row>
    <row r="337" spans="12:37">
      <c r="L337" s="240"/>
      <c r="M337" s="240"/>
      <c r="N337" s="240"/>
      <c r="O337" s="240"/>
      <c r="P337" s="240"/>
      <c r="Q337" s="605"/>
      <c r="R337" s="240"/>
      <c r="S337" s="240"/>
      <c r="T337" s="240"/>
      <c r="U337" s="240"/>
      <c r="V337" s="240"/>
      <c r="W337" s="240"/>
      <c r="X337" s="240"/>
      <c r="Y337" s="240"/>
      <c r="Z337" s="240"/>
      <c r="AA337" s="240"/>
      <c r="AB337" s="240"/>
      <c r="AC337" s="240"/>
      <c r="AD337" s="240"/>
      <c r="AE337" s="240"/>
      <c r="AF337" s="240"/>
      <c r="AG337" s="240"/>
      <c r="AH337" s="240"/>
      <c r="AI337" s="240"/>
      <c r="AJ337" s="240"/>
      <c r="AK337" s="240"/>
    </row>
    <row r="338" spans="12:37">
      <c r="L338" s="240"/>
      <c r="M338" s="240"/>
      <c r="N338" s="240"/>
      <c r="O338" s="240"/>
      <c r="P338" s="240"/>
      <c r="Q338" s="605"/>
      <c r="R338" s="240"/>
      <c r="S338" s="240"/>
      <c r="T338" s="240"/>
      <c r="U338" s="240"/>
      <c r="V338" s="240"/>
      <c r="W338" s="240"/>
      <c r="X338" s="240"/>
      <c r="Y338" s="240"/>
      <c r="Z338" s="240"/>
      <c r="AA338" s="240"/>
      <c r="AB338" s="240"/>
      <c r="AC338" s="240"/>
      <c r="AD338" s="240"/>
      <c r="AE338" s="240"/>
      <c r="AF338" s="240"/>
      <c r="AG338" s="240"/>
      <c r="AH338" s="240"/>
      <c r="AI338" s="240"/>
      <c r="AJ338" s="240"/>
      <c r="AK338" s="240"/>
    </row>
    <row r="339" spans="12:37">
      <c r="L339" s="240"/>
      <c r="M339" s="240"/>
      <c r="N339" s="240"/>
      <c r="O339" s="240"/>
      <c r="P339" s="240"/>
      <c r="Q339" s="605"/>
      <c r="R339" s="240"/>
      <c r="S339" s="240"/>
      <c r="T339" s="240"/>
      <c r="U339" s="240"/>
      <c r="V339" s="240"/>
      <c r="W339" s="240"/>
      <c r="X339" s="240"/>
      <c r="Y339" s="240"/>
      <c r="Z339" s="240"/>
      <c r="AA339" s="240"/>
      <c r="AB339" s="240"/>
      <c r="AC339" s="240"/>
      <c r="AD339" s="240"/>
      <c r="AE339" s="240"/>
      <c r="AF339" s="240"/>
      <c r="AG339" s="240"/>
      <c r="AH339" s="240"/>
      <c r="AI339" s="240"/>
      <c r="AJ339" s="240"/>
      <c r="AK339" s="240"/>
    </row>
    <row r="340" spans="12:37">
      <c r="L340" s="240"/>
      <c r="M340" s="240"/>
      <c r="N340" s="240"/>
      <c r="O340" s="240"/>
      <c r="P340" s="240"/>
      <c r="Q340" s="605"/>
      <c r="R340" s="240"/>
      <c r="S340" s="240"/>
      <c r="T340" s="240"/>
      <c r="U340" s="240"/>
      <c r="V340" s="240"/>
      <c r="W340" s="240"/>
      <c r="X340" s="240"/>
      <c r="Y340" s="240"/>
      <c r="Z340" s="240"/>
      <c r="AA340" s="240"/>
      <c r="AB340" s="240"/>
      <c r="AC340" s="240"/>
      <c r="AD340" s="240"/>
      <c r="AE340" s="240"/>
      <c r="AF340" s="240"/>
      <c r="AG340" s="240"/>
      <c r="AH340" s="240"/>
      <c r="AI340" s="240"/>
      <c r="AJ340" s="240"/>
      <c r="AK340" s="240"/>
    </row>
    <row r="341" spans="12:37">
      <c r="L341" s="240"/>
      <c r="M341" s="240"/>
      <c r="N341" s="240"/>
      <c r="O341" s="240"/>
      <c r="P341" s="240"/>
      <c r="Q341" s="605"/>
      <c r="R341" s="240"/>
      <c r="S341" s="240"/>
      <c r="T341" s="240"/>
      <c r="U341" s="240"/>
      <c r="V341" s="240"/>
      <c r="W341" s="240"/>
      <c r="X341" s="240"/>
      <c r="Y341" s="240"/>
      <c r="Z341" s="240"/>
      <c r="AA341" s="240"/>
      <c r="AB341" s="240"/>
      <c r="AC341" s="240"/>
      <c r="AD341" s="240"/>
      <c r="AE341" s="240"/>
      <c r="AF341" s="240"/>
      <c r="AG341" s="240"/>
      <c r="AH341" s="240"/>
      <c r="AI341" s="240"/>
      <c r="AJ341" s="240"/>
      <c r="AK341" s="240"/>
    </row>
    <row r="342" spans="12:37">
      <c r="L342" s="240"/>
      <c r="M342" s="240"/>
      <c r="N342" s="240"/>
      <c r="O342" s="240"/>
      <c r="P342" s="240"/>
      <c r="Q342" s="605"/>
      <c r="R342" s="240"/>
      <c r="S342" s="240"/>
      <c r="T342" s="240"/>
      <c r="U342" s="240"/>
      <c r="V342" s="240"/>
      <c r="W342" s="240"/>
      <c r="X342" s="240"/>
      <c r="Y342" s="240"/>
      <c r="Z342" s="240"/>
      <c r="AA342" s="240"/>
      <c r="AB342" s="240"/>
      <c r="AC342" s="240"/>
      <c r="AD342" s="240"/>
      <c r="AE342" s="240"/>
      <c r="AF342" s="240"/>
      <c r="AG342" s="240"/>
      <c r="AH342" s="240"/>
      <c r="AI342" s="240"/>
      <c r="AJ342" s="240"/>
      <c r="AK342" s="240"/>
    </row>
    <row r="343" spans="12:37">
      <c r="L343" s="240"/>
      <c r="M343" s="240"/>
      <c r="N343" s="240"/>
      <c r="O343" s="240"/>
      <c r="P343" s="240"/>
      <c r="Q343" s="605"/>
      <c r="R343" s="240"/>
      <c r="S343" s="240"/>
      <c r="T343" s="240"/>
      <c r="U343" s="240"/>
      <c r="V343" s="240"/>
      <c r="W343" s="240"/>
      <c r="X343" s="240"/>
      <c r="Y343" s="240"/>
      <c r="Z343" s="240"/>
      <c r="AA343" s="240"/>
      <c r="AB343" s="240"/>
      <c r="AC343" s="240"/>
      <c r="AD343" s="240"/>
      <c r="AE343" s="240"/>
      <c r="AF343" s="240"/>
      <c r="AG343" s="240"/>
      <c r="AH343" s="240"/>
      <c r="AI343" s="240"/>
      <c r="AJ343" s="240"/>
      <c r="AK343" s="240"/>
    </row>
    <row r="344" spans="12:37">
      <c r="L344" s="240"/>
      <c r="M344" s="240"/>
      <c r="N344" s="240"/>
      <c r="O344" s="240"/>
      <c r="P344" s="240"/>
      <c r="Q344" s="605"/>
      <c r="R344" s="240"/>
      <c r="S344" s="240"/>
      <c r="T344" s="240"/>
      <c r="U344" s="240"/>
      <c r="V344" s="240"/>
      <c r="W344" s="240"/>
      <c r="X344" s="240"/>
      <c r="Y344" s="240"/>
      <c r="Z344" s="240"/>
      <c r="AA344" s="240"/>
      <c r="AB344" s="240"/>
      <c r="AC344" s="240"/>
      <c r="AD344" s="240"/>
      <c r="AE344" s="240"/>
      <c r="AF344" s="240"/>
      <c r="AG344" s="240"/>
      <c r="AH344" s="240"/>
      <c r="AI344" s="240"/>
      <c r="AJ344" s="240"/>
      <c r="AK344" s="240"/>
    </row>
    <row r="345" spans="12:37">
      <c r="L345" s="240"/>
      <c r="M345" s="240"/>
      <c r="N345" s="240"/>
      <c r="O345" s="240"/>
      <c r="P345" s="240"/>
      <c r="Q345" s="605"/>
      <c r="R345" s="240"/>
      <c r="S345" s="240"/>
      <c r="T345" s="240"/>
      <c r="U345" s="240"/>
      <c r="V345" s="240"/>
      <c r="W345" s="240"/>
      <c r="X345" s="240"/>
      <c r="Y345" s="240"/>
      <c r="Z345" s="240"/>
      <c r="AA345" s="240"/>
      <c r="AB345" s="240"/>
      <c r="AC345" s="240"/>
      <c r="AD345" s="240"/>
      <c r="AE345" s="240"/>
      <c r="AF345" s="240"/>
      <c r="AG345" s="240"/>
      <c r="AH345" s="240"/>
      <c r="AI345" s="240"/>
      <c r="AJ345" s="240"/>
      <c r="AK345" s="240"/>
    </row>
    <row r="346" spans="12:37">
      <c r="L346" s="240"/>
      <c r="M346" s="240"/>
      <c r="N346" s="240"/>
      <c r="O346" s="240"/>
      <c r="P346" s="240"/>
      <c r="Q346" s="605"/>
      <c r="R346" s="240"/>
      <c r="S346" s="240"/>
      <c r="T346" s="240"/>
      <c r="U346" s="240"/>
      <c r="V346" s="240"/>
      <c r="W346" s="240"/>
      <c r="X346" s="240"/>
      <c r="Y346" s="240"/>
      <c r="Z346" s="240"/>
      <c r="AA346" s="240"/>
      <c r="AB346" s="240"/>
      <c r="AC346" s="240"/>
      <c r="AD346" s="240"/>
      <c r="AE346" s="240"/>
      <c r="AF346" s="240"/>
      <c r="AG346" s="240"/>
      <c r="AH346" s="240"/>
      <c r="AI346" s="240"/>
      <c r="AJ346" s="240"/>
      <c r="AK346" s="240"/>
    </row>
    <row r="347" spans="12:37">
      <c r="L347" s="240"/>
      <c r="M347" s="240"/>
      <c r="N347" s="240"/>
      <c r="O347" s="240"/>
      <c r="P347" s="240"/>
      <c r="Q347" s="605"/>
      <c r="R347" s="240"/>
      <c r="S347" s="240"/>
      <c r="T347" s="240"/>
      <c r="U347" s="240"/>
      <c r="V347" s="240"/>
      <c r="W347" s="240"/>
      <c r="X347" s="240"/>
      <c r="Y347" s="240"/>
      <c r="Z347" s="240"/>
      <c r="AA347" s="240"/>
      <c r="AB347" s="240"/>
      <c r="AC347" s="240"/>
      <c r="AD347" s="240"/>
      <c r="AE347" s="240"/>
      <c r="AF347" s="240"/>
      <c r="AG347" s="240"/>
      <c r="AH347" s="240"/>
      <c r="AI347" s="240"/>
      <c r="AJ347" s="240"/>
      <c r="AK347" s="240"/>
    </row>
    <row r="348" spans="12:37">
      <c r="L348" s="240"/>
      <c r="M348" s="240"/>
      <c r="N348" s="240"/>
      <c r="O348" s="240"/>
      <c r="P348" s="240"/>
      <c r="Q348" s="605"/>
      <c r="R348" s="240"/>
      <c r="S348" s="240"/>
      <c r="T348" s="240"/>
      <c r="U348" s="240"/>
      <c r="V348" s="240"/>
      <c r="W348" s="240"/>
      <c r="X348" s="240"/>
      <c r="Y348" s="240"/>
      <c r="Z348" s="240"/>
      <c r="AA348" s="240"/>
      <c r="AB348" s="240"/>
      <c r="AC348" s="240"/>
      <c r="AD348" s="240"/>
      <c r="AE348" s="240"/>
      <c r="AF348" s="240"/>
      <c r="AG348" s="240"/>
      <c r="AH348" s="240"/>
      <c r="AI348" s="240"/>
      <c r="AJ348" s="240"/>
      <c r="AK348" s="240"/>
    </row>
    <row r="349" spans="12:37">
      <c r="L349" s="240"/>
      <c r="M349" s="240"/>
      <c r="N349" s="240"/>
      <c r="O349" s="240"/>
      <c r="P349" s="240"/>
      <c r="Q349" s="605"/>
      <c r="R349" s="240"/>
      <c r="S349" s="240"/>
      <c r="T349" s="240"/>
      <c r="U349" s="240"/>
      <c r="V349" s="240"/>
      <c r="W349" s="240"/>
      <c r="X349" s="240"/>
      <c r="Y349" s="240"/>
      <c r="Z349" s="240"/>
      <c r="AA349" s="240"/>
      <c r="AB349" s="240"/>
      <c r="AC349" s="240"/>
      <c r="AD349" s="240"/>
      <c r="AE349" s="240"/>
      <c r="AF349" s="240"/>
      <c r="AG349" s="240"/>
      <c r="AH349" s="240"/>
      <c r="AI349" s="240"/>
      <c r="AJ349" s="240"/>
      <c r="AK349" s="240"/>
    </row>
    <row r="350" spans="12:37">
      <c r="L350" s="240"/>
      <c r="M350" s="240"/>
      <c r="N350" s="240"/>
      <c r="O350" s="240"/>
      <c r="P350" s="240"/>
      <c r="Q350" s="605"/>
      <c r="R350" s="240"/>
      <c r="S350" s="240"/>
      <c r="T350" s="240"/>
      <c r="U350" s="240"/>
      <c r="V350" s="240"/>
      <c r="W350" s="240"/>
      <c r="X350" s="240"/>
      <c r="Y350" s="240"/>
      <c r="Z350" s="240"/>
      <c r="AA350" s="240"/>
      <c r="AB350" s="240"/>
      <c r="AC350" s="240"/>
      <c r="AD350" s="240"/>
      <c r="AE350" s="240"/>
      <c r="AF350" s="240"/>
      <c r="AG350" s="240"/>
      <c r="AH350" s="240"/>
      <c r="AI350" s="240"/>
      <c r="AJ350" s="240"/>
      <c r="AK350" s="240"/>
    </row>
    <row r="351" spans="12:37">
      <c r="L351" s="240"/>
      <c r="M351" s="240"/>
      <c r="N351" s="240"/>
      <c r="O351" s="240"/>
      <c r="P351" s="240"/>
      <c r="Q351" s="605"/>
      <c r="R351" s="240"/>
      <c r="S351" s="240"/>
      <c r="T351" s="240"/>
      <c r="U351" s="240"/>
      <c r="V351" s="240"/>
      <c r="W351" s="240"/>
      <c r="X351" s="240"/>
      <c r="Y351" s="240"/>
      <c r="Z351" s="240"/>
      <c r="AA351" s="240"/>
      <c r="AB351" s="240"/>
      <c r="AC351" s="240"/>
      <c r="AD351" s="240"/>
      <c r="AE351" s="240"/>
      <c r="AF351" s="240"/>
      <c r="AG351" s="240"/>
      <c r="AH351" s="240"/>
      <c r="AI351" s="240"/>
      <c r="AJ351" s="240"/>
      <c r="AK351" s="240"/>
    </row>
    <row r="352" spans="12:37">
      <c r="L352" s="240"/>
      <c r="M352" s="240"/>
      <c r="N352" s="240"/>
      <c r="O352" s="240"/>
      <c r="P352" s="240"/>
      <c r="Q352" s="605"/>
      <c r="R352" s="240"/>
      <c r="S352" s="240"/>
      <c r="T352" s="240"/>
      <c r="U352" s="240"/>
      <c r="V352" s="240"/>
      <c r="W352" s="240"/>
      <c r="X352" s="240"/>
      <c r="Y352" s="240"/>
      <c r="Z352" s="240"/>
      <c r="AA352" s="240"/>
      <c r="AB352" s="240"/>
      <c r="AC352" s="240"/>
      <c r="AD352" s="240"/>
      <c r="AE352" s="240"/>
      <c r="AF352" s="240"/>
      <c r="AG352" s="240"/>
      <c r="AH352" s="240"/>
      <c r="AI352" s="240"/>
      <c r="AJ352" s="240"/>
      <c r="AK352" s="240"/>
    </row>
    <row r="353" spans="12:37">
      <c r="L353" s="240"/>
      <c r="M353" s="240"/>
      <c r="N353" s="240"/>
      <c r="O353" s="240"/>
      <c r="P353" s="240"/>
      <c r="Q353" s="605"/>
      <c r="R353" s="240"/>
      <c r="S353" s="240"/>
      <c r="T353" s="240"/>
      <c r="U353" s="240"/>
      <c r="V353" s="240"/>
      <c r="W353" s="240"/>
      <c r="X353" s="240"/>
      <c r="Y353" s="240"/>
      <c r="Z353" s="240"/>
      <c r="AA353" s="240"/>
      <c r="AB353" s="240"/>
      <c r="AC353" s="240"/>
      <c r="AD353" s="240"/>
      <c r="AE353" s="240"/>
      <c r="AF353" s="240"/>
      <c r="AG353" s="240"/>
      <c r="AH353" s="240"/>
      <c r="AI353" s="240"/>
      <c r="AJ353" s="240"/>
      <c r="AK353" s="240"/>
    </row>
    <row r="354" spans="12:37">
      <c r="L354" s="240"/>
      <c r="M354" s="240"/>
      <c r="N354" s="240"/>
      <c r="O354" s="240"/>
      <c r="P354" s="240"/>
      <c r="Q354" s="605"/>
      <c r="R354" s="240"/>
      <c r="S354" s="240"/>
      <c r="T354" s="240"/>
      <c r="U354" s="240"/>
      <c r="V354" s="240"/>
      <c r="W354" s="240"/>
      <c r="X354" s="240"/>
      <c r="Y354" s="240"/>
      <c r="Z354" s="240"/>
      <c r="AA354" s="240"/>
      <c r="AB354" s="240"/>
      <c r="AC354" s="240"/>
      <c r="AD354" s="240"/>
      <c r="AE354" s="240"/>
      <c r="AF354" s="240"/>
      <c r="AG354" s="240"/>
      <c r="AH354" s="240"/>
      <c r="AI354" s="240"/>
      <c r="AJ354" s="240"/>
      <c r="AK354" s="240"/>
    </row>
    <row r="355" spans="12:37">
      <c r="L355" s="240"/>
      <c r="M355" s="240"/>
      <c r="N355" s="240"/>
      <c r="O355" s="240"/>
      <c r="P355" s="240"/>
      <c r="Q355" s="605"/>
      <c r="R355" s="240"/>
      <c r="S355" s="240"/>
      <c r="T355" s="240"/>
      <c r="U355" s="240"/>
      <c r="V355" s="240"/>
      <c r="W355" s="240"/>
      <c r="X355" s="240"/>
      <c r="Y355" s="240"/>
      <c r="Z355" s="240"/>
      <c r="AA355" s="240"/>
      <c r="AB355" s="240"/>
      <c r="AC355" s="240"/>
      <c r="AD355" s="240"/>
      <c r="AE355" s="240"/>
      <c r="AF355" s="240"/>
      <c r="AG355" s="240"/>
      <c r="AH355" s="240"/>
      <c r="AI355" s="240"/>
      <c r="AJ355" s="240"/>
      <c r="AK355" s="240"/>
    </row>
    <row r="356" spans="12:37">
      <c r="L356" s="240"/>
      <c r="M356" s="240"/>
      <c r="N356" s="240"/>
      <c r="O356" s="240"/>
      <c r="P356" s="240"/>
      <c r="Q356" s="605"/>
      <c r="R356" s="240"/>
      <c r="S356" s="240"/>
      <c r="T356" s="240"/>
      <c r="U356" s="240"/>
      <c r="V356" s="240"/>
      <c r="W356" s="240"/>
      <c r="X356" s="240"/>
      <c r="Y356" s="240"/>
      <c r="Z356" s="240"/>
      <c r="AA356" s="240"/>
      <c r="AB356" s="240"/>
      <c r="AC356" s="240"/>
      <c r="AD356" s="240"/>
      <c r="AE356" s="240"/>
      <c r="AF356" s="240"/>
      <c r="AG356" s="240"/>
      <c r="AH356" s="240"/>
      <c r="AI356" s="240"/>
      <c r="AJ356" s="240"/>
      <c r="AK356" s="240"/>
    </row>
    <row r="357" spans="12:37">
      <c r="L357" s="240"/>
      <c r="M357" s="240"/>
      <c r="N357" s="240"/>
      <c r="O357" s="240"/>
      <c r="P357" s="240"/>
      <c r="Q357" s="605"/>
      <c r="R357" s="240"/>
      <c r="S357" s="240"/>
      <c r="T357" s="240"/>
      <c r="U357" s="240"/>
      <c r="V357" s="240"/>
      <c r="W357" s="240"/>
      <c r="X357" s="240"/>
      <c r="Y357" s="240"/>
      <c r="Z357" s="240"/>
      <c r="AA357" s="240"/>
      <c r="AB357" s="240"/>
      <c r="AC357" s="240"/>
      <c r="AD357" s="240"/>
      <c r="AE357" s="240"/>
      <c r="AF357" s="240"/>
      <c r="AG357" s="240"/>
      <c r="AH357" s="240"/>
      <c r="AI357" s="240"/>
      <c r="AJ357" s="240"/>
      <c r="AK357" s="240"/>
    </row>
    <row r="358" spans="12:37">
      <c r="L358" s="240"/>
      <c r="M358" s="240"/>
      <c r="N358" s="240"/>
      <c r="O358" s="240"/>
      <c r="P358" s="240"/>
      <c r="Q358" s="605"/>
      <c r="R358" s="240"/>
      <c r="S358" s="240"/>
      <c r="T358" s="240"/>
      <c r="U358" s="240"/>
      <c r="V358" s="240"/>
      <c r="W358" s="240"/>
      <c r="X358" s="240"/>
      <c r="Y358" s="240"/>
      <c r="Z358" s="240"/>
      <c r="AA358" s="240"/>
      <c r="AB358" s="240"/>
      <c r="AC358" s="240"/>
      <c r="AD358" s="240"/>
      <c r="AE358" s="240"/>
      <c r="AF358" s="240"/>
      <c r="AG358" s="240"/>
      <c r="AH358" s="240"/>
      <c r="AI358" s="240"/>
      <c r="AJ358" s="240"/>
      <c r="AK358" s="240"/>
    </row>
    <row r="359" spans="12:37">
      <c r="L359" s="240"/>
      <c r="M359" s="240"/>
      <c r="N359" s="240"/>
      <c r="O359" s="240"/>
      <c r="P359" s="240"/>
      <c r="Q359" s="605"/>
      <c r="R359" s="240"/>
      <c r="S359" s="240"/>
      <c r="T359" s="240"/>
      <c r="U359" s="240"/>
      <c r="V359" s="240"/>
      <c r="W359" s="240"/>
      <c r="X359" s="240"/>
      <c r="Y359" s="240"/>
      <c r="Z359" s="240"/>
      <c r="AA359" s="240"/>
      <c r="AB359" s="240"/>
      <c r="AC359" s="240"/>
      <c r="AD359" s="240"/>
      <c r="AE359" s="240"/>
      <c r="AF359" s="240"/>
      <c r="AG359" s="240"/>
      <c r="AH359" s="240"/>
      <c r="AI359" s="240"/>
      <c r="AJ359" s="240"/>
      <c r="AK359" s="240"/>
    </row>
    <row r="360" spans="12:37">
      <c r="L360" s="240"/>
      <c r="M360" s="240"/>
      <c r="N360" s="240"/>
      <c r="O360" s="240"/>
      <c r="P360" s="240"/>
      <c r="Q360" s="605" t="str">
        <f>VLOOKUP(U142,[3]sup_hiperlinks!$E$5:$N$40,10,0)</f>
        <v>http://gestaourbana.prefeitura.sp.gov.br/noticias/prefeitura-abre-consulta-publica-do-projeto-de-lei-para-o-piu-anhembi/</v>
      </c>
      <c r="R360" s="240"/>
      <c r="S360" s="240"/>
      <c r="T360" s="240"/>
      <c r="U360" s="240"/>
      <c r="V360" s="240"/>
      <c r="W360" s="240"/>
      <c r="X360" s="240"/>
      <c r="Y360" s="240"/>
      <c r="Z360" s="240"/>
      <c r="AA360" s="240"/>
      <c r="AB360" s="240"/>
      <c r="AC360" s="240"/>
      <c r="AD360" s="240"/>
      <c r="AE360" s="240"/>
      <c r="AF360" s="240"/>
      <c r="AG360" s="240"/>
      <c r="AH360" s="240"/>
      <c r="AI360" s="240"/>
      <c r="AJ360" s="240"/>
      <c r="AK360" s="240"/>
    </row>
    <row r="361" spans="12:37">
      <c r="L361" s="240"/>
      <c r="M361" s="240"/>
      <c r="N361" s="240"/>
      <c r="O361" s="240"/>
      <c r="P361" s="240"/>
      <c r="Q361" s="605" t="str">
        <f>VLOOKUP(U143,[3]sup_hiperlinks!$E$5:$N$40,10,0)</f>
        <v>http://minuta.gestaourbana.prefeitura.sp.gov.br/piu-anhembi/</v>
      </c>
      <c r="R361" s="240"/>
      <c r="S361" s="240"/>
      <c r="T361" s="240"/>
      <c r="U361" s="240"/>
      <c r="V361" s="240"/>
      <c r="W361" s="240"/>
      <c r="X361" s="240"/>
      <c r="Y361" s="240"/>
      <c r="Z361" s="240"/>
      <c r="AA361" s="240"/>
      <c r="AB361" s="240"/>
      <c r="AC361" s="240"/>
      <c r="AD361" s="240"/>
      <c r="AE361" s="240"/>
      <c r="AF361" s="240"/>
      <c r="AG361" s="240"/>
      <c r="AH361" s="240"/>
      <c r="AI361" s="240"/>
      <c r="AJ361" s="240"/>
      <c r="AK361" s="240"/>
    </row>
    <row r="362" spans="12:37">
      <c r="L362" s="240"/>
      <c r="M362" s="240"/>
      <c r="N362" s="240"/>
      <c r="O362" s="240"/>
      <c r="P362" s="240"/>
      <c r="Q362" s="605" t="str">
        <f>VLOOKUP(U144,[3]sup_hiperlinks!$E$5:$N$40,10,0)</f>
        <v>http://gestaourbana.prefeitura.sp.gov.br/wp-content/uploads/2018/01/Minuta_ATA_PIU-ANHEMBI_10_01_2018.pdf</v>
      </c>
      <c r="R362" s="240"/>
      <c r="S362" s="240"/>
      <c r="T362" s="240"/>
      <c r="U362" s="240"/>
      <c r="V362" s="240"/>
      <c r="W362" s="240"/>
      <c r="X362" s="240"/>
      <c r="Y362" s="240"/>
      <c r="Z362" s="240"/>
      <c r="AA362" s="240"/>
      <c r="AB362" s="240"/>
      <c r="AC362" s="240"/>
      <c r="AD362" s="240"/>
      <c r="AE362" s="240"/>
      <c r="AF362" s="240"/>
      <c r="AG362" s="240"/>
      <c r="AH362" s="240"/>
      <c r="AI362" s="240"/>
      <c r="AJ362" s="240"/>
      <c r="AK362" s="240"/>
    </row>
    <row r="363" spans="12:37">
      <c r="L363" s="240"/>
      <c r="M363" s="240"/>
      <c r="N363" s="240"/>
      <c r="O363" s="240"/>
      <c r="P363" s="240"/>
      <c r="Q363" s="605"/>
      <c r="R363" s="240"/>
      <c r="S363" s="240"/>
      <c r="T363" s="240"/>
      <c r="U363" s="240"/>
      <c r="V363" s="240"/>
      <c r="W363" s="240"/>
      <c r="X363" s="240"/>
      <c r="Y363" s="240"/>
      <c r="Z363" s="240"/>
      <c r="AA363" s="240"/>
      <c r="AB363" s="240"/>
      <c r="AC363" s="240"/>
      <c r="AD363" s="240"/>
      <c r="AE363" s="240"/>
      <c r="AF363" s="240"/>
      <c r="AG363" s="240"/>
      <c r="AH363" s="240"/>
      <c r="AI363" s="240"/>
      <c r="AJ363" s="240"/>
      <c r="AK363" s="240"/>
    </row>
    <row r="364" spans="12:37">
      <c r="L364" s="240"/>
      <c r="M364" s="240"/>
      <c r="N364" s="240"/>
      <c r="O364" s="240"/>
      <c r="P364" s="240"/>
      <c r="Q364" s="605"/>
      <c r="R364" s="240"/>
      <c r="S364" s="240"/>
      <c r="T364" s="240"/>
      <c r="U364" s="240"/>
      <c r="V364" s="240"/>
      <c r="W364" s="240"/>
      <c r="X364" s="240"/>
      <c r="Y364" s="240"/>
      <c r="Z364" s="240"/>
      <c r="AA364" s="240"/>
      <c r="AB364" s="240"/>
      <c r="AC364" s="240"/>
      <c r="AD364" s="240"/>
      <c r="AE364" s="240"/>
      <c r="AF364" s="240"/>
      <c r="AG364" s="240"/>
      <c r="AH364" s="240"/>
      <c r="AI364" s="240"/>
      <c r="AJ364" s="240"/>
      <c r="AK364" s="240"/>
    </row>
    <row r="365" spans="12:37">
      <c r="L365" s="451"/>
      <c r="M365" s="451"/>
      <c r="N365" s="451"/>
      <c r="O365" s="451"/>
      <c r="P365" s="451"/>
      <c r="Q365" s="606"/>
      <c r="R365" s="240"/>
      <c r="S365" s="240"/>
      <c r="T365" s="240"/>
      <c r="U365" s="240"/>
      <c r="V365" s="240"/>
      <c r="W365" s="240"/>
      <c r="X365" s="240"/>
      <c r="Y365" s="240"/>
      <c r="Z365" s="240"/>
      <c r="AA365" s="240"/>
      <c r="AB365" s="240"/>
      <c r="AC365" s="240"/>
      <c r="AD365" s="240"/>
      <c r="AE365" s="240"/>
      <c r="AF365" s="240"/>
      <c r="AG365" s="240"/>
      <c r="AH365" s="240"/>
      <c r="AI365" s="240"/>
      <c r="AJ365" s="240"/>
      <c r="AK365" s="240"/>
    </row>
    <row r="366" spans="12:37">
      <c r="L366" s="451"/>
      <c r="M366" s="452"/>
      <c r="N366" s="452"/>
      <c r="O366" s="452"/>
      <c r="P366" s="452"/>
      <c r="Q366" s="603"/>
      <c r="R366" s="240"/>
      <c r="S366" s="240"/>
      <c r="T366" s="240"/>
      <c r="U366" s="240"/>
      <c r="V366" s="240"/>
      <c r="W366" s="240"/>
      <c r="X366" s="240"/>
      <c r="Y366" s="240"/>
      <c r="Z366" s="240"/>
      <c r="AA366" s="240"/>
      <c r="AB366" s="240"/>
      <c r="AC366" s="240"/>
      <c r="AD366" s="240"/>
      <c r="AE366" s="240"/>
      <c r="AF366" s="240"/>
      <c r="AG366" s="240"/>
      <c r="AH366" s="240"/>
      <c r="AI366" s="240"/>
      <c r="AJ366" s="240"/>
      <c r="AK366" s="240"/>
    </row>
    <row r="367" spans="12:37">
      <c r="L367" s="246"/>
      <c r="M367" s="246"/>
      <c r="N367" s="244"/>
      <c r="O367" s="453"/>
      <c r="P367" s="454"/>
      <c r="Q367" s="607"/>
      <c r="R367" s="240"/>
      <c r="S367" s="240"/>
      <c r="T367" s="240"/>
      <c r="U367" s="240"/>
      <c r="V367" s="240"/>
      <c r="W367" s="240"/>
      <c r="X367" s="240"/>
      <c r="Y367" s="240"/>
      <c r="Z367" s="240"/>
      <c r="AA367" s="240"/>
      <c r="AB367" s="240"/>
      <c r="AC367" s="240"/>
      <c r="AD367" s="240"/>
      <c r="AE367" s="240"/>
      <c r="AF367" s="240"/>
      <c r="AG367" s="240"/>
      <c r="AH367" s="240"/>
      <c r="AI367" s="240"/>
      <c r="AJ367" s="240"/>
      <c r="AK367" s="240"/>
    </row>
    <row r="368" spans="12:37">
      <c r="L368" s="246"/>
      <c r="M368" s="246"/>
      <c r="N368" s="244"/>
      <c r="O368" s="453"/>
      <c r="P368" s="454"/>
      <c r="Q368" s="607"/>
      <c r="R368" s="240"/>
      <c r="S368" s="240"/>
      <c r="T368" s="240"/>
      <c r="U368" s="240"/>
      <c r="V368" s="240"/>
      <c r="W368" s="240"/>
      <c r="X368" s="240"/>
      <c r="Y368" s="240"/>
      <c r="Z368" s="240"/>
      <c r="AA368" s="240"/>
      <c r="AB368" s="240"/>
      <c r="AC368" s="240"/>
      <c r="AD368" s="240"/>
      <c r="AE368" s="240"/>
      <c r="AF368" s="240"/>
      <c r="AG368" s="240"/>
      <c r="AH368" s="240"/>
      <c r="AI368" s="240"/>
      <c r="AJ368" s="240"/>
      <c r="AK368" s="240"/>
    </row>
    <row r="369" spans="12:37">
      <c r="L369" s="246"/>
      <c r="M369" s="246"/>
      <c r="N369" s="244"/>
      <c r="O369" s="453"/>
      <c r="P369" s="454"/>
      <c r="Q369" s="607"/>
      <c r="R369" s="240"/>
      <c r="S369" s="240"/>
      <c r="T369" s="240"/>
      <c r="U369" s="240"/>
      <c r="V369" s="240"/>
      <c r="W369" s="240"/>
      <c r="X369" s="240"/>
      <c r="Y369" s="240"/>
      <c r="Z369" s="240"/>
      <c r="AA369" s="240"/>
      <c r="AB369" s="240"/>
      <c r="AC369" s="240"/>
      <c r="AD369" s="240"/>
      <c r="AE369" s="240"/>
      <c r="AF369" s="240"/>
      <c r="AG369" s="240"/>
      <c r="AH369" s="240"/>
      <c r="AI369" s="240"/>
      <c r="AJ369" s="240"/>
      <c r="AK369" s="240"/>
    </row>
    <row r="370" spans="12:37">
      <c r="L370" s="246"/>
      <c r="M370" s="246"/>
      <c r="N370" s="244"/>
      <c r="O370" s="453"/>
      <c r="P370" s="454"/>
      <c r="Q370" s="607"/>
      <c r="R370" s="240"/>
      <c r="S370" s="240"/>
      <c r="T370" s="240"/>
      <c r="U370" s="240"/>
      <c r="V370" s="240"/>
      <c r="W370" s="240"/>
      <c r="X370" s="240"/>
      <c r="Y370" s="240"/>
      <c r="Z370" s="240"/>
      <c r="AA370" s="240"/>
      <c r="AB370" s="240"/>
      <c r="AC370" s="240"/>
      <c r="AD370" s="240"/>
      <c r="AE370" s="240"/>
      <c r="AF370" s="240"/>
      <c r="AG370" s="240"/>
      <c r="AH370" s="240"/>
      <c r="AI370" s="240"/>
      <c r="AJ370" s="240"/>
      <c r="AK370" s="240"/>
    </row>
    <row r="371" spans="12:37">
      <c r="L371" s="451"/>
      <c r="M371" s="452"/>
      <c r="N371" s="452"/>
      <c r="O371" s="452"/>
      <c r="P371" s="452"/>
      <c r="Q371" s="603" t="e">
        <f>VLOOKUP(E236,[3]sup_hiperlinks!$E$5:$P$40,12,0)</f>
        <v>#N/A</v>
      </c>
      <c r="R371" s="240"/>
      <c r="S371" s="240"/>
      <c r="T371" s="240"/>
      <c r="U371" s="240"/>
      <c r="V371" s="240"/>
      <c r="W371" s="240"/>
      <c r="X371" s="240"/>
      <c r="Y371" s="240"/>
      <c r="Z371" s="240"/>
      <c r="AA371" s="240"/>
      <c r="AB371" s="240"/>
      <c r="AC371" s="240"/>
      <c r="AD371" s="240"/>
      <c r="AE371" s="240"/>
      <c r="AF371" s="240"/>
      <c r="AG371" s="240"/>
      <c r="AH371" s="240"/>
      <c r="AI371" s="240"/>
      <c r="AJ371" s="240"/>
      <c r="AK371" s="240"/>
    </row>
    <row r="372" spans="12:37">
      <c r="L372" s="240"/>
      <c r="M372" s="134"/>
      <c r="N372" s="134"/>
      <c r="O372" s="134"/>
      <c r="P372" s="134"/>
      <c r="Q372" s="604" t="e">
        <f>VLOOKUP(E237,[3]sup_hiperlinks!$E$5:$P$40,12,0)</f>
        <v>#N/A</v>
      </c>
      <c r="R372" s="240"/>
      <c r="S372" s="240"/>
      <c r="T372" s="240"/>
      <c r="U372" s="240"/>
      <c r="V372" s="240"/>
      <c r="W372" s="240"/>
      <c r="X372" s="240"/>
      <c r="Y372" s="240"/>
      <c r="Z372" s="240"/>
      <c r="AA372" s="240"/>
      <c r="AB372" s="240"/>
      <c r="AC372" s="240"/>
      <c r="AD372" s="240"/>
      <c r="AE372" s="240"/>
      <c r="AF372" s="240"/>
      <c r="AG372" s="240"/>
      <c r="AH372" s="240"/>
      <c r="AI372" s="240"/>
      <c r="AJ372" s="240"/>
      <c r="AK372" s="240"/>
    </row>
    <row r="373" spans="12:37">
      <c r="L373" s="240"/>
      <c r="M373" s="240"/>
      <c r="N373" s="240"/>
      <c r="O373" s="240"/>
      <c r="P373" s="240"/>
      <c r="Q373" s="605" t="str">
        <f>VLOOKUP(E238,[3]sup_hiperlinks!$E$5:$P$40,12,0)</f>
        <v>http://gestaourbana.prefeitura.sp.gov.br/estruturacao-territorial/piu/piu-pacaembu/</v>
      </c>
      <c r="R373" s="240"/>
      <c r="S373" s="240"/>
      <c r="T373" s="240"/>
      <c r="U373" s="240"/>
      <c r="V373" s="240"/>
      <c r="W373" s="240"/>
      <c r="X373" s="240"/>
      <c r="Y373" s="240"/>
      <c r="Z373" s="240"/>
      <c r="AA373" s="240"/>
      <c r="AB373" s="240"/>
      <c r="AC373" s="240"/>
      <c r="AD373" s="240"/>
      <c r="AE373" s="240"/>
      <c r="AF373" s="240"/>
      <c r="AG373" s="240"/>
      <c r="AH373" s="240"/>
      <c r="AI373" s="240"/>
      <c r="AJ373" s="240"/>
      <c r="AK373" s="240"/>
    </row>
    <row r="374" spans="12:37">
      <c r="L374" s="240"/>
      <c r="M374" s="240"/>
      <c r="N374" s="240"/>
      <c r="O374" s="240"/>
      <c r="P374" s="240"/>
      <c r="Q374" s="605"/>
      <c r="R374" s="240"/>
      <c r="S374" s="240"/>
      <c r="T374" s="240"/>
      <c r="U374" s="240"/>
      <c r="V374" s="240"/>
      <c r="W374" s="240"/>
      <c r="X374" s="240"/>
      <c r="Y374" s="240"/>
      <c r="Z374" s="240"/>
      <c r="AA374" s="240"/>
      <c r="AB374" s="240"/>
      <c r="AC374" s="240"/>
      <c r="AD374" s="240"/>
      <c r="AE374" s="240"/>
      <c r="AF374" s="240"/>
      <c r="AG374" s="240"/>
      <c r="AH374" s="240"/>
      <c r="AI374" s="240"/>
      <c r="AJ374" s="240"/>
      <c r="AK374" s="240"/>
    </row>
    <row r="375" spans="12:37">
      <c r="L375" s="240"/>
      <c r="M375" s="240"/>
      <c r="N375" s="240"/>
      <c r="O375" s="240"/>
      <c r="P375" s="240"/>
      <c r="Q375" s="605" t="str">
        <f>VLOOKUP(E240,[3]sup_hiperlinks!$E$5:$P$40,12,0)</f>
        <v>http://minuta.gestaourbana.prefeitura.sp.gov.br/piu-pacaembu/static/xls/piu-pacaembu_consulta_respostas_2018-02-08.zip</v>
      </c>
      <c r="R375" s="240"/>
      <c r="S375" s="240"/>
      <c r="T375" s="240"/>
      <c r="U375" s="240"/>
      <c r="V375" s="240"/>
      <c r="W375" s="240"/>
      <c r="X375" s="240"/>
      <c r="Y375" s="240"/>
      <c r="Z375" s="240"/>
      <c r="AA375" s="240"/>
      <c r="AB375" s="240"/>
      <c r="AC375" s="240"/>
      <c r="AD375" s="240"/>
      <c r="AE375" s="240"/>
      <c r="AF375" s="240"/>
      <c r="AG375" s="240"/>
      <c r="AH375" s="240"/>
      <c r="AI375" s="240"/>
      <c r="AJ375" s="240"/>
      <c r="AK375" s="240"/>
    </row>
    <row r="376" spans="12:37">
      <c r="L376" s="240"/>
      <c r="M376" s="240"/>
      <c r="N376" s="240"/>
      <c r="O376" s="240"/>
      <c r="P376" s="240"/>
      <c r="Q376" s="605"/>
      <c r="R376" s="240"/>
      <c r="S376" s="240"/>
      <c r="T376" s="240"/>
      <c r="U376" s="240"/>
      <c r="V376" s="240"/>
      <c r="W376" s="240"/>
      <c r="X376" s="240"/>
      <c r="Y376" s="240"/>
      <c r="Z376" s="240"/>
      <c r="AA376" s="240"/>
      <c r="AB376" s="240"/>
      <c r="AC376" s="240"/>
      <c r="AD376" s="240"/>
      <c r="AE376" s="240"/>
      <c r="AF376" s="240"/>
      <c r="AG376" s="240"/>
      <c r="AH376" s="240"/>
      <c r="AI376" s="240"/>
      <c r="AJ376" s="240"/>
      <c r="AK376" s="240"/>
    </row>
    <row r="377" spans="12:37">
      <c r="L377" s="240"/>
      <c r="M377" s="240"/>
      <c r="N377" s="240"/>
      <c r="O377" s="240"/>
      <c r="P377" s="240"/>
      <c r="Q377" s="605"/>
      <c r="R377" s="240"/>
      <c r="S377" s="240"/>
      <c r="T377" s="240"/>
      <c r="U377" s="240"/>
      <c r="V377" s="240"/>
      <c r="W377" s="240"/>
      <c r="X377" s="240"/>
      <c r="Y377" s="240"/>
      <c r="Z377" s="240"/>
      <c r="AA377" s="240"/>
      <c r="AB377" s="240"/>
      <c r="AC377" s="240"/>
      <c r="AD377" s="240"/>
      <c r="AE377" s="240"/>
      <c r="AF377" s="240"/>
      <c r="AG377" s="240"/>
      <c r="AH377" s="240"/>
      <c r="AI377" s="240"/>
      <c r="AJ377" s="240"/>
      <c r="AK377" s="240"/>
    </row>
    <row r="378" spans="12:37">
      <c r="L378" s="240"/>
      <c r="M378" s="240"/>
      <c r="N378" s="240"/>
      <c r="O378" s="240"/>
      <c r="P378" s="240"/>
      <c r="Q378" s="605"/>
      <c r="R378" s="240"/>
      <c r="S378" s="240"/>
      <c r="T378" s="240"/>
      <c r="U378" s="240"/>
      <c r="V378" s="240"/>
      <c r="W378" s="240"/>
      <c r="X378" s="240"/>
      <c r="Y378" s="240"/>
      <c r="Z378" s="240"/>
      <c r="AA378" s="240"/>
      <c r="AB378" s="240"/>
      <c r="AC378" s="240"/>
      <c r="AD378" s="240"/>
      <c r="AE378" s="240"/>
      <c r="AF378" s="240"/>
      <c r="AG378" s="240"/>
      <c r="AH378" s="240"/>
      <c r="AI378" s="240"/>
      <c r="AJ378" s="240"/>
      <c r="AK378" s="240"/>
    </row>
  </sheetData>
  <autoFilter ref="A1:J295">
    <filterColumn colId="0"/>
  </autoFilter>
  <mergeCells count="3">
    <mergeCell ref="O141:P141"/>
    <mergeCell ref="O151:P151"/>
    <mergeCell ref="O152:P152"/>
  </mergeCells>
  <conditionalFormatting sqref="E43:E76 E176 U142:U143 E233:E234 E237:E240 E267:E276 E284 E2:E35 E123:E168 E184:E225 E245:E259">
    <cfRule type="cellIs" dxfId="160" priority="230" operator="equal">
      <formula>"_"</formula>
    </cfRule>
    <cfRule type="cellIs" dxfId="159" priority="231" operator="equal">
      <formula>"-"</formula>
    </cfRule>
    <cfRule type="cellIs" dxfId="158" priority="232" operator="equal">
      <formula>"w"</formula>
    </cfRule>
    <cfRule type="cellIs" dxfId="157" priority="233" operator="equal">
      <formula>"X"</formula>
    </cfRule>
  </conditionalFormatting>
  <conditionalFormatting sqref="M151:M161 M163:M166">
    <cfRule type="containsText" dxfId="156" priority="114" operator="containsText" text="PIU">
      <formula>NOT(ISERROR(SEARCH("PIU",M151)))</formula>
    </cfRule>
  </conditionalFormatting>
  <conditionalFormatting sqref="M151:M161 M163:M166">
    <cfRule type="containsText" dxfId="155" priority="114" operator="containsText" text="Projeto">
      <formula>NOT(ISERROR(SEARCH("Projeto",M151)))</formula>
    </cfRule>
  </conditionalFormatting>
  <conditionalFormatting sqref="M157">
    <cfRule type="containsText" dxfId="154" priority="165" operator="containsText" text="PIU">
      <formula>NOT(ISERROR(SEARCH("PIU",M157)))</formula>
    </cfRule>
  </conditionalFormatting>
  <conditionalFormatting sqref="M157">
    <cfRule type="containsText" dxfId="153" priority="164" operator="containsText" text="Projeto">
      <formula>NOT(ISERROR(SEARCH("Projeto",M157)))</formula>
    </cfRule>
  </conditionalFormatting>
  <conditionalFormatting sqref="M157">
    <cfRule type="containsText" dxfId="152" priority="159" operator="containsText" text="PIU">
      <formula>NOT(ISERROR(SEARCH("PIU",M157)))</formula>
    </cfRule>
  </conditionalFormatting>
  <conditionalFormatting sqref="M157">
    <cfRule type="containsText" dxfId="151" priority="158" operator="containsText" text="Projeto">
      <formula>NOT(ISERROR(SEARCH("Projeto",M157)))</formula>
    </cfRule>
  </conditionalFormatting>
  <conditionalFormatting sqref="M156:M157">
    <cfRule type="containsText" dxfId="150" priority="155" operator="containsText" text="PIU">
      <formula>NOT(ISERROR(SEARCH("PIU",M156)))</formula>
    </cfRule>
  </conditionalFormatting>
  <conditionalFormatting sqref="M156:M157">
    <cfRule type="containsText" dxfId="149" priority="154" operator="containsText" text="Projeto">
      <formula>NOT(ISERROR(SEARCH("Projeto",M156)))</formula>
    </cfRule>
  </conditionalFormatting>
  <conditionalFormatting sqref="M156:M157">
    <cfRule type="containsText" dxfId="148" priority="153" operator="containsText" text="PIU">
      <formula>NOT(ISERROR(SEARCH("PIU",M156)))</formula>
    </cfRule>
  </conditionalFormatting>
  <conditionalFormatting sqref="M156:M157">
    <cfRule type="containsText" dxfId="147" priority="152" operator="containsText" text="Projeto">
      <formula>NOT(ISERROR(SEARCH("Projeto",M156)))</formula>
    </cfRule>
  </conditionalFormatting>
  <conditionalFormatting sqref="M157">
    <cfRule type="containsText" dxfId="146" priority="151" operator="containsText" text="PIU">
      <formula>NOT(ISERROR(SEARCH("PIU",M157)))</formula>
    </cfRule>
  </conditionalFormatting>
  <conditionalFormatting sqref="M157">
    <cfRule type="containsText" dxfId="145" priority="150" operator="containsText" text="Projeto">
      <formula>NOT(ISERROR(SEARCH("Projeto",M157)))</formula>
    </cfRule>
  </conditionalFormatting>
  <conditionalFormatting sqref="M157">
    <cfRule type="containsText" dxfId="144" priority="143" operator="containsText" text="PIU">
      <formula>NOT(ISERROR(SEARCH("PIU",M157)))</formula>
    </cfRule>
  </conditionalFormatting>
  <conditionalFormatting sqref="M157">
    <cfRule type="containsText" dxfId="143" priority="142" operator="containsText" text="Projeto">
      <formula>NOT(ISERROR(SEARCH("Projeto",M157)))</formula>
    </cfRule>
  </conditionalFormatting>
  <conditionalFormatting sqref="M156:M157">
    <cfRule type="containsText" dxfId="142" priority="139" operator="containsText" text="PIU">
      <formula>NOT(ISERROR(SEARCH("PIU",M156)))</formula>
    </cfRule>
  </conditionalFormatting>
  <conditionalFormatting sqref="M156:M157">
    <cfRule type="containsText" dxfId="141" priority="138" operator="containsText" text="Projeto">
      <formula>NOT(ISERROR(SEARCH("Projeto",M156)))</formula>
    </cfRule>
  </conditionalFormatting>
  <conditionalFormatting sqref="M156:M157">
    <cfRule type="containsText" dxfId="140" priority="137" operator="containsText" text="PIU">
      <formula>NOT(ISERROR(SEARCH("PIU",M156)))</formula>
    </cfRule>
  </conditionalFormatting>
  <conditionalFormatting sqref="M156:M157">
    <cfRule type="containsText" dxfId="139" priority="136" operator="containsText" text="Projeto">
      <formula>NOT(ISERROR(SEARCH("Projeto",M156)))</formula>
    </cfRule>
  </conditionalFormatting>
  <conditionalFormatting sqref="M157">
    <cfRule type="containsText" dxfId="138" priority="135" operator="containsText" text="PIU">
      <formula>NOT(ISERROR(SEARCH("PIU",M157)))</formula>
    </cfRule>
  </conditionalFormatting>
  <conditionalFormatting sqref="M157">
    <cfRule type="containsText" dxfId="137" priority="134" operator="containsText" text="Projeto">
      <formula>NOT(ISERROR(SEARCH("Projeto",M157)))</formula>
    </cfRule>
  </conditionalFormatting>
  <conditionalFormatting sqref="M157">
    <cfRule type="containsText" dxfId="136" priority="127" operator="containsText" text="PIU">
      <formula>NOT(ISERROR(SEARCH("PIU",M157)))</formula>
    </cfRule>
  </conditionalFormatting>
  <conditionalFormatting sqref="M157">
    <cfRule type="containsText" dxfId="135" priority="126" operator="containsText" text="Projeto">
      <formula>NOT(ISERROR(SEARCH("Projeto",M157)))</formula>
    </cfRule>
  </conditionalFormatting>
  <conditionalFormatting sqref="M156:M157">
    <cfRule type="containsText" dxfId="134" priority="123" operator="containsText" text="PIU">
      <formula>NOT(ISERROR(SEARCH("PIU",M156)))</formula>
    </cfRule>
  </conditionalFormatting>
  <conditionalFormatting sqref="M156:M157">
    <cfRule type="containsText" dxfId="133" priority="122" operator="containsText" text="Projeto">
      <formula>NOT(ISERROR(SEARCH("Projeto",M156)))</formula>
    </cfRule>
  </conditionalFormatting>
  <conditionalFormatting sqref="M156:M157">
    <cfRule type="containsText" dxfId="132" priority="121" operator="containsText" text="PIU">
      <formula>NOT(ISERROR(SEARCH("PIU",M156)))</formula>
    </cfRule>
  </conditionalFormatting>
  <conditionalFormatting sqref="M156:M157">
    <cfRule type="containsText" dxfId="131" priority="120" operator="containsText" text="Projeto">
      <formula>NOT(ISERROR(SEARCH("Projeto",M156)))</formula>
    </cfRule>
  </conditionalFormatting>
  <conditionalFormatting sqref="M157">
    <cfRule type="containsText" dxfId="130" priority="119" operator="containsText" text="PIU">
      <formula>NOT(ISERROR(SEARCH("PIU",M157)))</formula>
    </cfRule>
  </conditionalFormatting>
  <conditionalFormatting sqref="M157">
    <cfRule type="containsText" dxfId="129" priority="118" operator="containsText" text="Projeto">
      <formula>NOT(ISERROR(SEARCH("Projeto",M157)))</formula>
    </cfRule>
  </conditionalFormatting>
  <conditionalFormatting sqref="M151:M166">
    <cfRule type="containsText" dxfId="128" priority="113" operator="containsText" text="PIU">
      <formula>NOT(ISERROR(SEARCH("PIU",M151)))</formula>
    </cfRule>
  </conditionalFormatting>
  <conditionalFormatting sqref="M151:M166">
    <cfRule type="containsText" dxfId="127" priority="112" operator="containsText" text="Projeto">
      <formula>NOT(ISERROR(SEARCH("Projeto",M151)))</formula>
    </cfRule>
  </conditionalFormatting>
  <conditionalFormatting sqref="M151:M169">
    <cfRule type="containsText" dxfId="126" priority="111" operator="containsText" text="PIU">
      <formula>NOT(ISERROR(SEARCH("PIU",M151)))</formula>
    </cfRule>
  </conditionalFormatting>
  <conditionalFormatting sqref="M151:M169">
    <cfRule type="containsText" dxfId="125" priority="110" operator="containsText" text="Projeto">
      <formula>NOT(ISERROR(SEARCH("Projeto",M151)))</formula>
    </cfRule>
  </conditionalFormatting>
  <conditionalFormatting sqref="M158">
    <cfRule type="containsText" dxfId="124" priority="109" operator="containsText" text="PIU">
      <formula>NOT(ISERROR(SEARCH("PIU",M158)))</formula>
    </cfRule>
  </conditionalFormatting>
  <conditionalFormatting sqref="M158">
    <cfRule type="containsText" dxfId="123" priority="108" operator="containsText" text="Projeto">
      <formula>NOT(ISERROR(SEARCH("Projeto",M158)))</formula>
    </cfRule>
  </conditionalFormatting>
  <conditionalFormatting sqref="M151">
    <cfRule type="containsText" dxfId="122" priority="107" operator="containsText" text="PIU">
      <formula>NOT(ISERROR(SEARCH("PIU",M151)))</formula>
    </cfRule>
  </conditionalFormatting>
  <conditionalFormatting sqref="M151">
    <cfRule type="containsText" dxfId="121" priority="106" operator="containsText" text="Projeto">
      <formula>NOT(ISERROR(SEARCH("Projeto",M151)))</formula>
    </cfRule>
  </conditionalFormatting>
  <conditionalFormatting sqref="M151:M169">
    <cfRule type="containsText" dxfId="120" priority="105" operator="containsText" text="PIU">
      <formula>NOT(ISERROR(SEARCH("PIU",M151)))</formula>
    </cfRule>
  </conditionalFormatting>
  <conditionalFormatting sqref="M151:M169">
    <cfRule type="containsText" dxfId="119" priority="104" operator="containsText" text="Projeto">
      <formula>NOT(ISERROR(SEARCH("Projeto",M151)))</formula>
    </cfRule>
  </conditionalFormatting>
  <conditionalFormatting sqref="M158">
    <cfRule type="containsText" dxfId="118" priority="103" operator="containsText" text="PIU">
      <formula>NOT(ISERROR(SEARCH("PIU",M158)))</formula>
    </cfRule>
  </conditionalFormatting>
  <conditionalFormatting sqref="M158">
    <cfRule type="containsText" dxfId="117" priority="102" operator="containsText" text="Projeto">
      <formula>NOT(ISERROR(SEARCH("Projeto",M158)))</formula>
    </cfRule>
  </conditionalFormatting>
  <conditionalFormatting sqref="M151">
    <cfRule type="containsText" dxfId="116" priority="101" operator="containsText" text="PIU">
      <formula>NOT(ISERROR(SEARCH("PIU",M151)))</formula>
    </cfRule>
  </conditionalFormatting>
  <conditionalFormatting sqref="M151">
    <cfRule type="containsText" dxfId="115" priority="100" operator="containsText" text="Projeto">
      <formula>NOT(ISERROR(SEARCH("Projeto",M151)))</formula>
    </cfRule>
  </conditionalFormatting>
  <conditionalFormatting sqref="M157:M158">
    <cfRule type="containsText" dxfId="114" priority="99" operator="containsText" text="PIU">
      <formula>NOT(ISERROR(SEARCH("PIU",M157)))</formula>
    </cfRule>
  </conditionalFormatting>
  <conditionalFormatting sqref="M157:M158">
    <cfRule type="containsText" dxfId="113" priority="98" operator="containsText" text="Projeto">
      <formula>NOT(ISERROR(SEARCH("Projeto",M157)))</formula>
    </cfRule>
  </conditionalFormatting>
  <conditionalFormatting sqref="M157:M158">
    <cfRule type="containsText" dxfId="112" priority="97" operator="containsText" text="PIU">
      <formula>NOT(ISERROR(SEARCH("PIU",M157)))</formula>
    </cfRule>
  </conditionalFormatting>
  <conditionalFormatting sqref="M157:M158">
    <cfRule type="containsText" dxfId="111" priority="96" operator="containsText" text="Projeto">
      <formula>NOT(ISERROR(SEARCH("Projeto",M157)))</formula>
    </cfRule>
  </conditionalFormatting>
  <conditionalFormatting sqref="M158">
    <cfRule type="containsText" dxfId="110" priority="95" operator="containsText" text="PIU">
      <formula>NOT(ISERROR(SEARCH("PIU",M158)))</formula>
    </cfRule>
  </conditionalFormatting>
  <conditionalFormatting sqref="M158">
    <cfRule type="containsText" dxfId="109" priority="94" operator="containsText" text="Projeto">
      <formula>NOT(ISERROR(SEARCH("Projeto",M158)))</formula>
    </cfRule>
  </conditionalFormatting>
  <conditionalFormatting sqref="M164:M166">
    <cfRule type="containsText" dxfId="108" priority="93" operator="containsText" text="PIU">
      <formula>NOT(ISERROR(SEARCH("PIU",M164)))</formula>
    </cfRule>
  </conditionalFormatting>
  <conditionalFormatting sqref="M164:M166">
    <cfRule type="containsText" dxfId="107" priority="92" operator="containsText" text="Projeto">
      <formula>NOT(ISERROR(SEARCH("Projeto",M164)))</formula>
    </cfRule>
  </conditionalFormatting>
  <conditionalFormatting sqref="M164:M166">
    <cfRule type="containsText" dxfId="106" priority="91" operator="containsText" text="PIU">
      <formula>NOT(ISERROR(SEARCH("PIU",M164)))</formula>
    </cfRule>
  </conditionalFormatting>
  <conditionalFormatting sqref="M164:M166">
    <cfRule type="containsText" dxfId="105" priority="90" operator="containsText" text="Projeto">
      <formula>NOT(ISERROR(SEARCH("Projeto",M164)))</formula>
    </cfRule>
  </conditionalFormatting>
  <conditionalFormatting sqref="M151:M169">
    <cfRule type="containsText" dxfId="104" priority="89" operator="containsText" text="PIU">
      <formula>NOT(ISERROR(SEARCH("PIU",M151)))</formula>
    </cfRule>
  </conditionalFormatting>
  <conditionalFormatting sqref="M151:M169">
    <cfRule type="containsText" dxfId="103" priority="88" operator="containsText" text="Projeto">
      <formula>NOT(ISERROR(SEARCH("Projeto",M151)))</formula>
    </cfRule>
  </conditionalFormatting>
  <conditionalFormatting sqref="M158">
    <cfRule type="containsText" dxfId="102" priority="87" operator="containsText" text="PIU">
      <formula>NOT(ISERROR(SEARCH("PIU",M158)))</formula>
    </cfRule>
  </conditionalFormatting>
  <conditionalFormatting sqref="M158">
    <cfRule type="containsText" dxfId="101" priority="86" operator="containsText" text="Projeto">
      <formula>NOT(ISERROR(SEARCH("Projeto",M158)))</formula>
    </cfRule>
  </conditionalFormatting>
  <conditionalFormatting sqref="M151">
    <cfRule type="containsText" dxfId="100" priority="85" operator="containsText" text="PIU">
      <formula>NOT(ISERROR(SEARCH("PIU",M151)))</formula>
    </cfRule>
  </conditionalFormatting>
  <conditionalFormatting sqref="M151">
    <cfRule type="containsText" dxfId="99" priority="84" operator="containsText" text="Projeto">
      <formula>NOT(ISERROR(SEARCH("Projeto",M151)))</formula>
    </cfRule>
  </conditionalFormatting>
  <conditionalFormatting sqref="M157:M158">
    <cfRule type="containsText" dxfId="98" priority="83" operator="containsText" text="PIU">
      <formula>NOT(ISERROR(SEARCH("PIU",M157)))</formula>
    </cfRule>
  </conditionalFormatting>
  <conditionalFormatting sqref="M157:M158">
    <cfRule type="containsText" dxfId="97" priority="82" operator="containsText" text="Projeto">
      <formula>NOT(ISERROR(SEARCH("Projeto",M157)))</formula>
    </cfRule>
  </conditionalFormatting>
  <conditionalFormatting sqref="M157:M158">
    <cfRule type="containsText" dxfId="96" priority="81" operator="containsText" text="PIU">
      <formula>NOT(ISERROR(SEARCH("PIU",M157)))</formula>
    </cfRule>
  </conditionalFormatting>
  <conditionalFormatting sqref="M157:M158">
    <cfRule type="containsText" dxfId="95" priority="80" operator="containsText" text="Projeto">
      <formula>NOT(ISERROR(SEARCH("Projeto",M157)))</formula>
    </cfRule>
  </conditionalFormatting>
  <conditionalFormatting sqref="M158">
    <cfRule type="containsText" dxfId="94" priority="79" operator="containsText" text="PIU">
      <formula>NOT(ISERROR(SEARCH("PIU",M158)))</formula>
    </cfRule>
  </conditionalFormatting>
  <conditionalFormatting sqref="M158">
    <cfRule type="containsText" dxfId="93" priority="78" operator="containsText" text="Projeto">
      <formula>NOT(ISERROR(SEARCH("Projeto",M158)))</formula>
    </cfRule>
  </conditionalFormatting>
  <conditionalFormatting sqref="M164:M166">
    <cfRule type="containsText" dxfId="92" priority="77" operator="containsText" text="PIU">
      <formula>NOT(ISERROR(SEARCH("PIU",M164)))</formula>
    </cfRule>
  </conditionalFormatting>
  <conditionalFormatting sqref="M164:M166">
    <cfRule type="containsText" dxfId="91" priority="76" operator="containsText" text="Projeto">
      <formula>NOT(ISERROR(SEARCH("Projeto",M164)))</formula>
    </cfRule>
  </conditionalFormatting>
  <conditionalFormatting sqref="M164:M166">
    <cfRule type="containsText" dxfId="90" priority="75" operator="containsText" text="PIU">
      <formula>NOT(ISERROR(SEARCH("PIU",M164)))</formula>
    </cfRule>
  </conditionalFormatting>
  <conditionalFormatting sqref="M164:M166">
    <cfRule type="containsText" dxfId="89" priority="74" operator="containsText" text="Projeto">
      <formula>NOT(ISERROR(SEARCH("Projeto",M164)))</formula>
    </cfRule>
  </conditionalFormatting>
  <conditionalFormatting sqref="M151:M169">
    <cfRule type="containsText" dxfId="88" priority="73" operator="containsText" text="PIU">
      <formula>NOT(ISERROR(SEARCH("PIU",M151)))</formula>
    </cfRule>
  </conditionalFormatting>
  <conditionalFormatting sqref="M151:M169">
    <cfRule type="containsText" dxfId="87" priority="72" operator="containsText" text="Projeto">
      <formula>NOT(ISERROR(SEARCH("Projeto",M151)))</formula>
    </cfRule>
  </conditionalFormatting>
  <conditionalFormatting sqref="M158">
    <cfRule type="containsText" dxfId="86" priority="71" operator="containsText" text="PIU">
      <formula>NOT(ISERROR(SEARCH("PIU",M158)))</formula>
    </cfRule>
  </conditionalFormatting>
  <conditionalFormatting sqref="M158">
    <cfRule type="containsText" dxfId="85" priority="70" operator="containsText" text="Projeto">
      <formula>NOT(ISERROR(SEARCH("Projeto",M158)))</formula>
    </cfRule>
  </conditionalFormatting>
  <conditionalFormatting sqref="M151">
    <cfRule type="containsText" dxfId="84" priority="69" operator="containsText" text="PIU">
      <formula>NOT(ISERROR(SEARCH("PIU",M151)))</formula>
    </cfRule>
  </conditionalFormatting>
  <conditionalFormatting sqref="M151">
    <cfRule type="containsText" dxfId="83" priority="68" operator="containsText" text="Projeto">
      <formula>NOT(ISERROR(SEARCH("Projeto",M151)))</formula>
    </cfRule>
  </conditionalFormatting>
  <conditionalFormatting sqref="M157:M158">
    <cfRule type="containsText" dxfId="82" priority="67" operator="containsText" text="PIU">
      <formula>NOT(ISERROR(SEARCH("PIU",M157)))</formula>
    </cfRule>
  </conditionalFormatting>
  <conditionalFormatting sqref="M157:M158">
    <cfRule type="containsText" dxfId="81" priority="66" operator="containsText" text="Projeto">
      <formula>NOT(ISERROR(SEARCH("Projeto",M157)))</formula>
    </cfRule>
  </conditionalFormatting>
  <conditionalFormatting sqref="M157:M158">
    <cfRule type="containsText" dxfId="80" priority="65" operator="containsText" text="PIU">
      <formula>NOT(ISERROR(SEARCH("PIU",M157)))</formula>
    </cfRule>
  </conditionalFormatting>
  <conditionalFormatting sqref="M157:M158">
    <cfRule type="containsText" dxfId="79" priority="64" operator="containsText" text="Projeto">
      <formula>NOT(ISERROR(SEARCH("Projeto",M157)))</formula>
    </cfRule>
  </conditionalFormatting>
  <conditionalFormatting sqref="M158">
    <cfRule type="containsText" dxfId="78" priority="63" operator="containsText" text="PIU">
      <formula>NOT(ISERROR(SEARCH("PIU",M158)))</formula>
    </cfRule>
  </conditionalFormatting>
  <conditionalFormatting sqref="M158">
    <cfRule type="containsText" dxfId="77" priority="62" operator="containsText" text="Projeto">
      <formula>NOT(ISERROR(SEARCH("Projeto",M158)))</formula>
    </cfRule>
  </conditionalFormatting>
  <conditionalFormatting sqref="M164:M166">
    <cfRule type="containsText" dxfId="76" priority="61" operator="containsText" text="PIU">
      <formula>NOT(ISERROR(SEARCH("PIU",M164)))</formula>
    </cfRule>
  </conditionalFormatting>
  <conditionalFormatting sqref="M164:M166">
    <cfRule type="containsText" dxfId="75" priority="60" operator="containsText" text="Projeto">
      <formula>NOT(ISERROR(SEARCH("Projeto",M164)))</formula>
    </cfRule>
  </conditionalFormatting>
  <conditionalFormatting sqref="M164:M166">
    <cfRule type="containsText" dxfId="74" priority="59" operator="containsText" text="PIU">
      <formula>NOT(ISERROR(SEARCH("PIU",M164)))</formula>
    </cfRule>
  </conditionalFormatting>
  <conditionalFormatting sqref="M164:M166">
    <cfRule type="containsText" dxfId="73" priority="58" operator="containsText" text="Projeto">
      <formula>NOT(ISERROR(SEARCH("Projeto",M164)))</formula>
    </cfRule>
  </conditionalFormatting>
  <conditionalFormatting sqref="A2:E312 G2:J312 F2:F121 F123:F312">
    <cfRule type="expression" dxfId="72" priority="57">
      <formula>$D2="F"</formula>
    </cfRule>
  </conditionalFormatting>
  <conditionalFormatting sqref="E42">
    <cfRule type="cellIs" dxfId="71" priority="53" operator="equal">
      <formula>"_"</formula>
    </cfRule>
    <cfRule type="cellIs" dxfId="70" priority="54" operator="equal">
      <formula>"-"</formula>
    </cfRule>
    <cfRule type="cellIs" dxfId="69" priority="55" operator="equal">
      <formula>"w"</formula>
    </cfRule>
    <cfRule type="cellIs" dxfId="68" priority="56" operator="equal">
      <formula>"X"</formula>
    </cfRule>
  </conditionalFormatting>
  <conditionalFormatting sqref="E139">
    <cfRule type="cellIs" dxfId="67" priority="49" operator="equal">
      <formula>"_"</formula>
    </cfRule>
    <cfRule type="cellIs" dxfId="66" priority="50" operator="equal">
      <formula>"-"</formula>
    </cfRule>
    <cfRule type="cellIs" dxfId="65" priority="51" operator="equal">
      <formula>"w"</formula>
    </cfRule>
    <cfRule type="cellIs" dxfId="64" priority="52" operator="equal">
      <formula>"X"</formula>
    </cfRule>
  </conditionalFormatting>
  <conditionalFormatting sqref="E194">
    <cfRule type="cellIs" dxfId="63" priority="45" operator="equal">
      <formula>"_"</formula>
    </cfRule>
    <cfRule type="cellIs" dxfId="62" priority="46" operator="equal">
      <formula>"-"</formula>
    </cfRule>
    <cfRule type="cellIs" dxfId="61" priority="47" operator="equal">
      <formula>"w"</formula>
    </cfRule>
    <cfRule type="cellIs" dxfId="60" priority="48" operator="equal">
      <formula>"X"</formula>
    </cfRule>
  </conditionalFormatting>
  <conditionalFormatting sqref="E204">
    <cfRule type="cellIs" dxfId="59" priority="41" operator="equal">
      <formula>"_"</formula>
    </cfRule>
    <cfRule type="cellIs" dxfId="58" priority="42" operator="equal">
      <formula>"-"</formula>
    </cfRule>
    <cfRule type="cellIs" dxfId="57" priority="43" operator="equal">
      <formula>"w"</formula>
    </cfRule>
    <cfRule type="cellIs" dxfId="56" priority="44" operator="equal">
      <formula>"X"</formula>
    </cfRule>
  </conditionalFormatting>
  <conditionalFormatting sqref="E206">
    <cfRule type="cellIs" dxfId="55" priority="37" operator="equal">
      <formula>"_"</formula>
    </cfRule>
    <cfRule type="cellIs" dxfId="54" priority="38" operator="equal">
      <formula>"-"</formula>
    </cfRule>
    <cfRule type="cellIs" dxfId="53" priority="39" operator="equal">
      <formula>"w"</formula>
    </cfRule>
    <cfRule type="cellIs" dxfId="52" priority="40" operator="equal">
      <formula>"X"</formula>
    </cfRule>
  </conditionalFormatting>
  <conditionalFormatting sqref="E208">
    <cfRule type="cellIs" dxfId="51" priority="33" operator="equal">
      <formula>"_"</formula>
    </cfRule>
    <cfRule type="cellIs" dxfId="50" priority="34" operator="equal">
      <formula>"-"</formula>
    </cfRule>
    <cfRule type="cellIs" dxfId="49" priority="35" operator="equal">
      <formula>"w"</formula>
    </cfRule>
    <cfRule type="cellIs" dxfId="48" priority="36" operator="equal">
      <formula>"X"</formula>
    </cfRule>
  </conditionalFormatting>
  <conditionalFormatting sqref="E229">
    <cfRule type="cellIs" dxfId="47" priority="29" operator="equal">
      <formula>"_"</formula>
    </cfRule>
    <cfRule type="cellIs" dxfId="46" priority="30" operator="equal">
      <formula>"-"</formula>
    </cfRule>
    <cfRule type="cellIs" dxfId="45" priority="31" operator="equal">
      <formula>"w"</formula>
    </cfRule>
    <cfRule type="cellIs" dxfId="44" priority="32" operator="equal">
      <formula>"X"</formula>
    </cfRule>
  </conditionalFormatting>
  <conditionalFormatting sqref="E229">
    <cfRule type="cellIs" dxfId="43" priority="25" operator="equal">
      <formula>"_"</formula>
    </cfRule>
    <cfRule type="cellIs" dxfId="42" priority="26" operator="equal">
      <formula>"-"</formula>
    </cfRule>
    <cfRule type="cellIs" dxfId="41" priority="27" operator="equal">
      <formula>"w"</formula>
    </cfRule>
    <cfRule type="cellIs" dxfId="40" priority="28" operator="equal">
      <formula>"X"</formula>
    </cfRule>
  </conditionalFormatting>
  <conditionalFormatting sqref="E244">
    <cfRule type="cellIs" dxfId="39" priority="21" operator="equal">
      <formula>"_"</formula>
    </cfRule>
    <cfRule type="cellIs" dxfId="38" priority="22" operator="equal">
      <formula>"-"</formula>
    </cfRule>
    <cfRule type="cellIs" dxfId="37" priority="23" operator="equal">
      <formula>"w"</formula>
    </cfRule>
    <cfRule type="cellIs" dxfId="36" priority="24" operator="equal">
      <formula>"X"</formula>
    </cfRule>
  </conditionalFormatting>
  <conditionalFormatting sqref="E244">
    <cfRule type="cellIs" dxfId="35" priority="17" operator="equal">
      <formula>"_"</formula>
    </cfRule>
    <cfRule type="cellIs" dxfId="34" priority="18" operator="equal">
      <formula>"-"</formula>
    </cfRule>
    <cfRule type="cellIs" dxfId="33" priority="19" operator="equal">
      <formula>"w"</formula>
    </cfRule>
    <cfRule type="cellIs" dxfId="32" priority="20" operator="equal">
      <formula>"X"</formula>
    </cfRule>
  </conditionalFormatting>
  <conditionalFormatting sqref="E254">
    <cfRule type="cellIs" dxfId="31" priority="13" operator="equal">
      <formula>"_"</formula>
    </cfRule>
    <cfRule type="cellIs" dxfId="30" priority="14" operator="equal">
      <formula>"-"</formula>
    </cfRule>
    <cfRule type="cellIs" dxfId="29" priority="15" operator="equal">
      <formula>"w"</formula>
    </cfRule>
    <cfRule type="cellIs" dxfId="28" priority="16" operator="equal">
      <formula>"X"</formula>
    </cfRule>
  </conditionalFormatting>
  <conditionalFormatting sqref="E296">
    <cfRule type="cellIs" dxfId="27" priority="9" operator="equal">
      <formula>"_"</formula>
    </cfRule>
    <cfRule type="cellIs" dxfId="26" priority="10" operator="equal">
      <formula>"-"</formula>
    </cfRule>
    <cfRule type="cellIs" dxfId="25" priority="11" operator="equal">
      <formula>"w"</formula>
    </cfRule>
    <cfRule type="cellIs" dxfId="24" priority="12" operator="equal">
      <formula>"X"</formula>
    </cfRule>
  </conditionalFormatting>
  <conditionalFormatting sqref="E296">
    <cfRule type="cellIs" dxfId="23" priority="5" operator="equal">
      <formula>"_"</formula>
    </cfRule>
    <cfRule type="cellIs" dxfId="22" priority="6" operator="equal">
      <formula>"-"</formula>
    </cfRule>
    <cfRule type="cellIs" dxfId="21" priority="7" operator="equal">
      <formula>"w"</formula>
    </cfRule>
    <cfRule type="cellIs" dxfId="20" priority="8" operator="equal">
      <formula>"X"</formula>
    </cfRule>
  </conditionalFormatting>
  <conditionalFormatting sqref="E259">
    <cfRule type="cellIs" dxfId="19" priority="1" operator="equal">
      <formula>"_"</formula>
    </cfRule>
    <cfRule type="cellIs" dxfId="18" priority="2" operator="equal">
      <formula>"-"</formula>
    </cfRule>
    <cfRule type="cellIs" dxfId="17" priority="3" operator="equal">
      <formula>"w"</formula>
    </cfRule>
    <cfRule type="cellIs" dxfId="16" priority="4" operator="equal">
      <formula>"X"</formula>
    </cfRule>
  </conditionalFormatting>
  <hyperlinks>
    <hyperlink ref="F2" r:id="rId1"/>
    <hyperlink ref="F3" r:id="rId2"/>
    <hyperlink ref="F4" r:id="rId3"/>
    <hyperlink ref="F5" r:id="rId4"/>
    <hyperlink ref="F6" r:id="rId5"/>
    <hyperlink ref="F8" r:id="rId6"/>
    <hyperlink ref="F15" r:id="rId7"/>
    <hyperlink ref="F16" r:id="rId8"/>
    <hyperlink ref="F17" r:id="rId9"/>
    <hyperlink ref="F19" r:id="rId10"/>
    <hyperlink ref="F20" r:id="rId11"/>
    <hyperlink ref="F22" r:id="rId12"/>
    <hyperlink ref="F23" r:id="rId13"/>
    <hyperlink ref="F24" r:id="rId14"/>
    <hyperlink ref="F25" r:id="rId15"/>
    <hyperlink ref="F123" r:id="rId16"/>
    <hyperlink ref="F125" r:id="rId17"/>
    <hyperlink ref="F126" r:id="rId18"/>
    <hyperlink ref="F129" r:id="rId19"/>
    <hyperlink ref="F130" r:id="rId20"/>
    <hyperlink ref="F131" r:id="rId21"/>
    <hyperlink ref="F135" r:id="rId22"/>
    <hyperlink ref="F137" r:id="rId23"/>
    <hyperlink ref="F138" r:id="rId24"/>
    <hyperlink ref="F136" r:id="rId25"/>
    <hyperlink ref="F134" r:id="rId26"/>
    <hyperlink ref="F132" r:id="rId27"/>
    <hyperlink ref="F127" r:id="rId28"/>
    <hyperlink ref="F124" r:id="rId29"/>
    <hyperlink ref="F142" r:id="rId30"/>
    <hyperlink ref="F143" r:id="rId31"/>
    <hyperlink ref="F161" r:id="rId32"/>
    <hyperlink ref="F162" r:id="rId33"/>
    <hyperlink ref="F163" r:id="rId34"/>
    <hyperlink ref="F164" r:id="rId35"/>
    <hyperlink ref="F165" r:id="rId36"/>
    <hyperlink ref="F166" r:id="rId37"/>
    <hyperlink ref="F167" r:id="rId38" location="/consulta"/>
    <hyperlink ref="F186" r:id="rId39"/>
    <hyperlink ref="F187" r:id="rId40"/>
    <hyperlink ref="F188" r:id="rId41"/>
    <hyperlink ref="F189" r:id="rId42"/>
    <hyperlink ref="F190" r:id="rId43"/>
    <hyperlink ref="F191" r:id="rId44"/>
    <hyperlink ref="F192" r:id="rId45"/>
    <hyperlink ref="F193" r:id="rId46"/>
    <hyperlink ref="V142" r:id="rId47"/>
    <hyperlink ref="V143" r:id="rId48"/>
    <hyperlink ref="V144" r:id="rId49"/>
    <hyperlink ref="F58" r:id="rId50"/>
    <hyperlink ref="F62" r:id="rId51"/>
    <hyperlink ref="F71" r:id="rId52"/>
    <hyperlink ref="F248" r:id="rId53"/>
    <hyperlink ref="F251" r:id="rId54"/>
    <hyperlink ref="F249" r:id="rId55"/>
    <hyperlink ref="F250" r:id="rId56"/>
    <hyperlink ref="F258" r:id="rId57" location="/consulta"/>
    <hyperlink ref="F256" r:id="rId58"/>
    <hyperlink ref="F255" r:id="rId59"/>
    <hyperlink ref="F257" r:id="rId60"/>
    <hyperlink ref="F113" r:id="rId61"/>
    <hyperlink ref="F91" r:id="rId62"/>
    <hyperlink ref="F117" r:id="rId63"/>
    <hyperlink ref="F118" r:id="rId64"/>
    <hyperlink ref="F119" r:id="rId65"/>
    <hyperlink ref="F120" r:id="rId66"/>
    <hyperlink ref="F97" r:id="rId67"/>
    <hyperlink ref="F98" r:id="rId68"/>
    <hyperlink ref="F99" r:id="rId69"/>
    <hyperlink ref="F63" r:id="rId70"/>
    <hyperlink ref="F94" r:id="rId71"/>
    <hyperlink ref="F95" r:id="rId72"/>
    <hyperlink ref="F168" r:id="rId73"/>
    <hyperlink ref="F169" r:id="rId74" display="http://minuta.gestaourbana.prefeitura.sp.gov.br/pl-arco-jurubatuba/static/pdf/2_PERIMETROS_DE_ADESAO_E_PERIMETRO_EXPANDIDO.pdf"/>
    <hyperlink ref="F170" r:id="rId75" display="http://minuta.gestaourbana.prefeitura.sp.gov.br/pl-arco-jurubatuba/static/pdf/3_PARAMETROS_URBANISTICOS.pdf"/>
    <hyperlink ref="F171" r:id="rId76" display="http://minuta.gestaourbana.prefeitura.sp.gov.br/pl-arco-jurubatuba/static/pdf/4_COMPARTIMENTOS AMBIENTAIS E SISTEMA DE DRENAGEM.pdf"/>
    <hyperlink ref="F172" r:id="rId77" display="http://minuta.gestaourbana.prefeitura.sp.gov.br/pl-arco-jurubatuba/static/pdf/5_FAVELAS_ZEIS.pdf"/>
    <hyperlink ref="F173" r:id="rId78" display="http://minuta.gestaourbana.prefeitura.sp.gov.br/pl-arco-jurubatuba/static/pdf/6_AREAS_VERDES.pdf"/>
    <hyperlink ref="F174" r:id="rId79" display="http://minuta.gestaourbana.prefeitura.sp.gov.br/pl-arco-jurubatuba/static/pdf/7_PLANO_MELHORAMENTOS_VIARIOS.pdf"/>
    <hyperlink ref="F175" r:id="rId80" display="http://minuta.gestaourbana.prefeitura.sp.gov.br/pl-arco-jurubatuba/static/pdf/8_PROGRAMA_DE_INTERVENCOES.pdf"/>
    <hyperlink ref="F177" r:id="rId81" display="http://minuta.gestaourbana.prefeitura.sp.gov.br/pl-arco-jurubatuba/static/pdf/ACJ_Quadro_1A.pdf"/>
    <hyperlink ref="F178" r:id="rId82" display="http://minuta.gestaourbana.prefeitura.sp.gov.br/pl-arco-jurubatuba/static/pdf/ACJ_Quadro_1B.pdf"/>
    <hyperlink ref="F179" r:id="rId83" display="http://minuta.gestaourbana.prefeitura.sp.gov.br/pl-arco-jurubatuba/static/pdf/ACJ_Quadro_1C.pdf"/>
    <hyperlink ref="F180" r:id="rId84" display="http://minuta.gestaourbana.prefeitura.sp.gov.br/pl-arco-jurubatuba/static/pdf/ACJ_Quadro_1D.pdf"/>
    <hyperlink ref="F181" r:id="rId85" display="http://minuta.gestaourbana.prefeitura.sp.gov.br/pl-arco-jurubatuba/static/pdf/ACJ_Quadro_2.pdf"/>
    <hyperlink ref="F182" r:id="rId86" display="http://minuta.gestaourbana.prefeitura.sp.gov.br/pl-arco-jurubatuba/static/pdf/ACJ_Quadro_2A.pdf"/>
    <hyperlink ref="F183" r:id="rId87" display="http://minuta.gestaourbana.prefeitura.sp.gov.br/pl-arco-jurubatuba/static/pdf/ACJ_Quadro_3.pdf"/>
    <hyperlink ref="F199" r:id="rId88"/>
    <hyperlink ref="F200" r:id="rId89"/>
    <hyperlink ref="F205" r:id="rId90" location="/campo-limpo"/>
    <hyperlink ref="F195" r:id="rId91"/>
    <hyperlink ref="F43" r:id="rId92"/>
    <hyperlink ref="F44" r:id="rId93"/>
    <hyperlink ref="F45" r:id="rId94"/>
    <hyperlink ref="F46" r:id="rId95"/>
    <hyperlink ref="F47" r:id="rId96"/>
    <hyperlink ref="F48" r:id="rId97"/>
    <hyperlink ref="F49" r:id="rId98"/>
    <hyperlink ref="F50" r:id="rId99"/>
    <hyperlink ref="F51" r:id="rId100"/>
    <hyperlink ref="F52" r:id="rId101"/>
    <hyperlink ref="F53" r:id="rId102"/>
    <hyperlink ref="F54" r:id="rId103"/>
    <hyperlink ref="F55" r:id="rId104"/>
    <hyperlink ref="F56" r:id="rId105"/>
    <hyperlink ref="F57" r:id="rId106"/>
    <hyperlink ref="F59" r:id="rId107"/>
    <hyperlink ref="F60" r:id="rId108"/>
    <hyperlink ref="F96" r:id="rId109"/>
    <hyperlink ref="F100" r:id="rId110"/>
    <hyperlink ref="F101" r:id="rId111"/>
    <hyperlink ref="F102" r:id="rId112"/>
    <hyperlink ref="F103" r:id="rId113"/>
    <hyperlink ref="F104" r:id="rId114"/>
    <hyperlink ref="F105" r:id="rId115"/>
    <hyperlink ref="F106" r:id="rId116"/>
    <hyperlink ref="F107" r:id="rId117"/>
    <hyperlink ref="F108" r:id="rId118"/>
    <hyperlink ref="F109" r:id="rId119"/>
    <hyperlink ref="F110" r:id="rId120"/>
    <hyperlink ref="F111" r:id="rId121"/>
    <hyperlink ref="F112" r:id="rId122"/>
    <hyperlink ref="F114" r:id="rId123"/>
    <hyperlink ref="F115" r:id="rId124"/>
    <hyperlink ref="F116" r:id="rId125"/>
    <hyperlink ref="F245" r:id="rId126"/>
    <hyperlink ref="F233" r:id="rId127"/>
    <hyperlink ref="F237" r:id="rId128" display="http://minuta.gestaourbana.prefeitura.sp.gov.br/piu-pacaembu/static/xls/piu-pacaembu_consulta_respostas_2018-02-08.zip"/>
    <hyperlink ref="F34" r:id="rId129" location="/"/>
    <hyperlink ref="F260" r:id="rId130"/>
    <hyperlink ref="F262" r:id="rId131"/>
    <hyperlink ref="F263" r:id="rId132"/>
    <hyperlink ref="F264" r:id="rId133"/>
    <hyperlink ref="F265" r:id="rId134"/>
    <hyperlink ref="F225" r:id="rId135" location="/"/>
    <hyperlink ref="F226" r:id="rId136"/>
    <hyperlink ref="F227" r:id="rId137"/>
    <hyperlink ref="F228" r:id="rId138"/>
    <hyperlink ref="F234" r:id="rId139"/>
    <hyperlink ref="F238" r:id="rId140" location="/consulta"/>
    <hyperlink ref="F269" r:id="rId141"/>
    <hyperlink ref="F270" r:id="rId142"/>
    <hyperlink ref="F271" r:id="rId143"/>
    <hyperlink ref="F272" r:id="rId144"/>
    <hyperlink ref="F202" r:id="rId145" location="/item-1"/>
    <hyperlink ref="F273" r:id="rId146" location="/item-1"/>
    <hyperlink ref="F274" r:id="rId147" location="/item-1"/>
    <hyperlink ref="F277" r:id="rId148"/>
    <hyperlink ref="F278" r:id="rId149"/>
    <hyperlink ref="F279" r:id="rId150"/>
    <hyperlink ref="F280" r:id="rId151"/>
    <hyperlink ref="F282" r:id="rId152"/>
    <hyperlink ref="F281" r:id="rId153"/>
    <hyperlink ref="F252" r:id="rId154"/>
    <hyperlink ref="F284" r:id="rId155"/>
    <hyperlink ref="F285" r:id="rId156"/>
    <hyperlink ref="F286" r:id="rId157"/>
    <hyperlink ref="F287" r:id="rId158"/>
    <hyperlink ref="F288" r:id="rId159"/>
    <hyperlink ref="F289" r:id="rId160"/>
    <hyperlink ref="F290" r:id="rId161"/>
    <hyperlink ref="F291" r:id="rId162"/>
    <hyperlink ref="F292" r:id="rId163"/>
    <hyperlink ref="F293" r:id="rId164"/>
    <hyperlink ref="F294" r:id="rId165"/>
    <hyperlink ref="F283" r:id="rId166"/>
    <hyperlink ref="F122" r:id="rId167" display="https://www.google.com/url?q=http://gestaourbana.prefeitura.sp.gov.br/estruturacao-territorial/arcos/arco-tiete/arquivos-do-projeto-de-lei-5812016/&amp;sa=D&amp;source=hangouts&amp;ust=1529614654236000&amp;usg=AFQjCNHarY4qHHUQ8lwiHmtFNlpkn-GwcA"/>
    <hyperlink ref="F9" r:id="rId168"/>
    <hyperlink ref="F10" r:id="rId169"/>
    <hyperlink ref="F11" r:id="rId170"/>
    <hyperlink ref="F12" r:id="rId171"/>
    <hyperlink ref="F13" r:id="rId172"/>
    <hyperlink ref="F14" r:id="rId173"/>
    <hyperlink ref="F21" r:id="rId174"/>
    <hyperlink ref="F26" r:id="rId175"/>
    <hyperlink ref="F27" r:id="rId176"/>
    <hyperlink ref="F28" r:id="rId177"/>
    <hyperlink ref="F29" r:id="rId178"/>
    <hyperlink ref="F30" r:id="rId179"/>
    <hyperlink ref="F31" r:id="rId180"/>
    <hyperlink ref="F32" r:id="rId181"/>
    <hyperlink ref="F33" r:id="rId182"/>
    <hyperlink ref="F121" r:id="rId183"/>
    <hyperlink ref="F224" r:id="rId184"/>
    <hyperlink ref="F230" r:id="rId185"/>
    <hyperlink ref="F231" r:id="rId186"/>
    <hyperlink ref="F232" r:id="rId187"/>
    <hyperlink ref="F235" r:id="rId188"/>
    <hyperlink ref="F236" r:id="rId189"/>
    <hyperlink ref="F240" r:id="rId190"/>
    <hyperlink ref="F241" r:id="rId191"/>
    <hyperlink ref="F242" r:id="rId192"/>
    <hyperlink ref="F243" r:id="rId193"/>
    <hyperlink ref="F261" r:id="rId194"/>
  </hyperlinks>
  <pageMargins left="0.511811024" right="0.511811024" top="0.78740157499999996" bottom="0.78740157499999996" header="0.31496062000000002" footer="0.31496062000000002"/>
  <pageSetup paperSize="9" orientation="portrait" horizontalDpi="4294967294" verticalDpi="4294967294" r:id="rId195"/>
  <legacyDrawing r:id="rId196"/>
</worksheet>
</file>

<file path=xl/worksheets/sheet6.xml><?xml version="1.0" encoding="utf-8"?>
<worksheet xmlns="http://schemas.openxmlformats.org/spreadsheetml/2006/main" xmlns:r="http://schemas.openxmlformats.org/officeDocument/2006/relationships">
  <sheetPr codeName="Plan5"/>
  <dimension ref="A1:S63"/>
  <sheetViews>
    <sheetView topLeftCell="A16" zoomScale="90" zoomScaleNormal="90" workbookViewId="0">
      <selection activeCell="C46" sqref="C46"/>
    </sheetView>
  </sheetViews>
  <sheetFormatPr defaultRowHeight="14.25"/>
  <cols>
    <col min="1" max="1" width="32" style="93" bestFit="1" customWidth="1"/>
    <col min="2" max="2" width="35" style="93" customWidth="1"/>
    <col min="3" max="3" width="32" style="93" bestFit="1" customWidth="1"/>
    <col min="4" max="4" width="31.140625" style="93" bestFit="1" customWidth="1"/>
    <col min="5" max="5" width="11.42578125" style="93" bestFit="1" customWidth="1"/>
    <col min="6" max="6" width="13.140625" style="93" bestFit="1" customWidth="1"/>
    <col min="7" max="7" width="14" style="93" bestFit="1" customWidth="1"/>
    <col min="8" max="8" width="11.85546875" style="93" bestFit="1" customWidth="1"/>
    <col min="9" max="9" width="12.5703125" style="93" bestFit="1" customWidth="1"/>
    <col min="10" max="10" width="11.28515625" style="93" bestFit="1" customWidth="1"/>
    <col min="11" max="11" width="12.7109375" style="93" bestFit="1" customWidth="1"/>
    <col min="12" max="12" width="3.7109375" style="93" customWidth="1"/>
    <col min="13" max="13" width="11.5703125" style="93" bestFit="1" customWidth="1"/>
    <col min="14" max="16" width="3.85546875" style="93" customWidth="1"/>
    <col min="17" max="17" width="18.140625" style="93" bestFit="1" customWidth="1"/>
    <col min="18" max="18" width="11.5703125" style="93" bestFit="1" customWidth="1"/>
    <col min="19" max="19" width="12.85546875" style="93" bestFit="1" customWidth="1"/>
    <col min="20" max="16384" width="9.140625" style="93"/>
  </cols>
  <sheetData>
    <row r="1" spans="1:19" ht="26.25">
      <c r="A1" s="94" t="s">
        <v>285</v>
      </c>
      <c r="C1" s="94"/>
      <c r="D1" s="94"/>
      <c r="M1" s="94" t="s">
        <v>286</v>
      </c>
    </row>
    <row r="2" spans="1:19">
      <c r="A2" s="747"/>
      <c r="B2" s="748"/>
      <c r="C2" s="748"/>
      <c r="D2" s="748"/>
      <c r="E2" s="216" t="s">
        <v>287</v>
      </c>
      <c r="F2" s="216" t="s">
        <v>288</v>
      </c>
      <c r="G2" s="216" t="s">
        <v>289</v>
      </c>
      <c r="H2" s="216" t="s">
        <v>290</v>
      </c>
      <c r="I2" s="216" t="s">
        <v>291</v>
      </c>
      <c r="J2" s="216" t="s">
        <v>292</v>
      </c>
      <c r="K2" s="216" t="s">
        <v>293</v>
      </c>
      <c r="M2" s="217" t="s">
        <v>294</v>
      </c>
      <c r="N2" s="748" t="s">
        <v>295</v>
      </c>
      <c r="O2" s="748"/>
      <c r="P2" s="749"/>
      <c r="Q2" s="217" t="s">
        <v>296</v>
      </c>
      <c r="R2" s="217" t="s">
        <v>297</v>
      </c>
      <c r="S2" s="217" t="s">
        <v>298</v>
      </c>
    </row>
    <row r="3" spans="1:19" ht="15.75" customHeight="1">
      <c r="A3" s="738" t="s">
        <v>209</v>
      </c>
      <c r="B3" s="110" t="s">
        <v>210</v>
      </c>
      <c r="C3" s="218"/>
      <c r="D3" s="219"/>
      <c r="E3" s="220"/>
      <c r="F3" s="220"/>
      <c r="G3" s="220"/>
      <c r="H3" s="220"/>
      <c r="I3" s="220"/>
      <c r="J3" s="220"/>
      <c r="K3" s="220"/>
      <c r="M3" s="107"/>
      <c r="N3" s="741"/>
      <c r="O3" s="742"/>
      <c r="P3" s="743"/>
      <c r="Q3" s="220"/>
      <c r="R3" s="220"/>
      <c r="S3" s="125"/>
    </row>
    <row r="4" spans="1:19" ht="15">
      <c r="A4" s="739"/>
      <c r="B4" s="99"/>
      <c r="C4" s="98" t="s">
        <v>152</v>
      </c>
      <c r="D4" s="99"/>
      <c r="E4" s="107"/>
      <c r="F4" s="107"/>
      <c r="G4" s="107"/>
      <c r="H4" s="107"/>
      <c r="I4" s="107"/>
      <c r="J4" s="107"/>
      <c r="K4" s="107"/>
      <c r="M4" s="107"/>
      <c r="N4" s="97"/>
      <c r="O4" s="95"/>
      <c r="P4" s="221"/>
      <c r="Q4" s="107"/>
      <c r="R4" s="107"/>
      <c r="S4" s="125"/>
    </row>
    <row r="5" spans="1:19" ht="15.75">
      <c r="A5" s="739"/>
      <c r="B5" s="99"/>
      <c r="D5" s="106" t="s">
        <v>211</v>
      </c>
      <c r="E5" s="222" t="s">
        <v>299</v>
      </c>
      <c r="F5" s="248" t="s">
        <v>188</v>
      </c>
      <c r="G5" s="248" t="s">
        <v>188</v>
      </c>
      <c r="H5" s="222" t="s">
        <v>299</v>
      </c>
      <c r="I5" s="222" t="s">
        <v>299</v>
      </c>
      <c r="J5" s="248" t="s">
        <v>188</v>
      </c>
      <c r="K5" s="222" t="s">
        <v>299</v>
      </c>
      <c r="M5" s="107"/>
      <c r="N5" s="732" t="s">
        <v>299</v>
      </c>
      <c r="O5" s="733"/>
      <c r="P5" s="734"/>
      <c r="Q5" s="107"/>
      <c r="R5" s="107"/>
      <c r="S5" s="125"/>
    </row>
    <row r="6" spans="1:19">
      <c r="A6" s="739"/>
      <c r="B6" s="107"/>
      <c r="C6" s="108" t="s">
        <v>212</v>
      </c>
      <c r="D6" s="109"/>
      <c r="E6" s="107"/>
      <c r="F6" s="107"/>
      <c r="G6" s="107"/>
      <c r="H6" s="107"/>
      <c r="I6" s="107"/>
      <c r="J6" s="107"/>
      <c r="K6" s="107"/>
      <c r="L6" s="100"/>
      <c r="M6" s="107"/>
      <c r="N6" s="97"/>
      <c r="O6" s="95"/>
      <c r="P6" s="221"/>
      <c r="Q6" s="107"/>
      <c r="R6" s="107"/>
      <c r="S6" s="125"/>
    </row>
    <row r="7" spans="1:19" ht="15">
      <c r="A7" s="739"/>
      <c r="B7" s="107"/>
      <c r="C7" s="108"/>
      <c r="D7" s="106" t="s">
        <v>213</v>
      </c>
      <c r="E7" s="223" t="s">
        <v>299</v>
      </c>
      <c r="F7" s="224" t="s">
        <v>299</v>
      </c>
      <c r="G7" s="224" t="s">
        <v>299</v>
      </c>
      <c r="H7" s="223" t="s">
        <v>299</v>
      </c>
      <c r="I7" s="250" t="s">
        <v>188</v>
      </c>
      <c r="J7" s="224" t="s">
        <v>299</v>
      </c>
      <c r="K7" s="223" t="s">
        <v>299</v>
      </c>
      <c r="L7" s="100"/>
      <c r="M7" s="107"/>
      <c r="N7" s="732" t="s">
        <v>299</v>
      </c>
      <c r="O7" s="733"/>
      <c r="P7" s="734"/>
      <c r="Q7" s="107"/>
      <c r="R7" s="107"/>
      <c r="S7" s="125"/>
    </row>
    <row r="8" spans="1:19" ht="15.75">
      <c r="A8" s="738" t="s">
        <v>214</v>
      </c>
      <c r="B8" s="110" t="s">
        <v>215</v>
      </c>
      <c r="C8" s="111"/>
      <c r="D8" s="112"/>
      <c r="E8" s="225"/>
      <c r="F8" s="226"/>
      <c r="G8" s="226"/>
      <c r="H8" s="226"/>
      <c r="I8" s="226"/>
      <c r="J8" s="226"/>
      <c r="K8" s="226"/>
      <c r="L8" s="100"/>
      <c r="M8" s="220"/>
      <c r="N8" s="227"/>
      <c r="O8" s="228"/>
      <c r="P8" s="229"/>
      <c r="Q8" s="220"/>
      <c r="R8" s="220"/>
      <c r="S8" s="122"/>
    </row>
    <row r="9" spans="1:19" ht="15.75" customHeight="1">
      <c r="A9" s="739"/>
      <c r="B9" s="107"/>
      <c r="C9" s="113" t="s">
        <v>216</v>
      </c>
      <c r="D9" s="99"/>
      <c r="E9" s="248" t="s">
        <v>241</v>
      </c>
      <c r="F9" s="248" t="s">
        <v>241</v>
      </c>
      <c r="G9" s="222" t="s">
        <v>241</v>
      </c>
      <c r="H9" s="222" t="s">
        <v>145</v>
      </c>
      <c r="I9" s="248" t="s">
        <v>241</v>
      </c>
      <c r="J9" s="222" t="s">
        <v>241</v>
      </c>
      <c r="K9" s="248" t="s">
        <v>188</v>
      </c>
      <c r="L9" s="100"/>
      <c r="M9" s="107"/>
      <c r="N9" s="744" t="s">
        <v>241</v>
      </c>
      <c r="O9" s="745"/>
      <c r="P9" s="746"/>
      <c r="Q9" s="107"/>
      <c r="R9" s="107"/>
      <c r="S9" s="125"/>
    </row>
    <row r="10" spans="1:19" ht="15">
      <c r="A10" s="739"/>
      <c r="B10" s="107"/>
      <c r="C10" s="114" t="s">
        <v>217</v>
      </c>
      <c r="D10" s="109"/>
      <c r="E10" s="248" t="s">
        <v>188</v>
      </c>
      <c r="F10" s="248" t="s">
        <v>188</v>
      </c>
      <c r="G10" s="222" t="s">
        <v>188</v>
      </c>
      <c r="H10" s="222" t="s">
        <v>145</v>
      </c>
      <c r="I10" s="248" t="s">
        <v>241</v>
      </c>
      <c r="J10" s="248" t="s">
        <v>188</v>
      </c>
      <c r="K10" s="248" t="s">
        <v>188</v>
      </c>
      <c r="L10" s="100"/>
      <c r="M10" s="107"/>
      <c r="N10" s="744" t="s">
        <v>188</v>
      </c>
      <c r="O10" s="745"/>
      <c r="P10" s="746"/>
      <c r="Q10" s="107"/>
      <c r="R10" s="107"/>
      <c r="S10" s="125"/>
    </row>
    <row r="11" spans="1:19" ht="15">
      <c r="A11" s="739"/>
      <c r="B11" s="107"/>
      <c r="C11" s="114" t="s">
        <v>218</v>
      </c>
      <c r="D11" s="109"/>
      <c r="E11" s="249" t="s">
        <v>188</v>
      </c>
      <c r="F11" s="248" t="s">
        <v>188</v>
      </c>
      <c r="G11" s="222" t="s">
        <v>188</v>
      </c>
      <c r="H11" s="222" t="s">
        <v>145</v>
      </c>
      <c r="I11" s="222" t="s">
        <v>145</v>
      </c>
      <c r="J11" s="248" t="s">
        <v>188</v>
      </c>
      <c r="K11" s="248" t="s">
        <v>241</v>
      </c>
      <c r="L11" s="100"/>
      <c r="M11" s="107"/>
      <c r="N11" s="744" t="s">
        <v>188</v>
      </c>
      <c r="O11" s="745"/>
      <c r="P11" s="746"/>
      <c r="Q11" s="107"/>
      <c r="R11" s="107"/>
      <c r="S11" s="125"/>
    </row>
    <row r="12" spans="1:19" ht="15.75">
      <c r="A12" s="739"/>
      <c r="B12" s="115" t="s">
        <v>219</v>
      </c>
      <c r="C12" s="116"/>
      <c r="D12" s="99"/>
      <c r="E12" s="222"/>
      <c r="F12" s="222"/>
      <c r="G12" s="222"/>
      <c r="H12" s="222"/>
      <c r="I12" s="222"/>
      <c r="J12" s="222"/>
      <c r="K12" s="222"/>
      <c r="L12" s="100"/>
      <c r="M12" s="107"/>
      <c r="N12" s="97"/>
      <c r="O12" s="95"/>
      <c r="P12" s="221"/>
      <c r="Q12" s="107"/>
      <c r="R12" s="107"/>
      <c r="S12" s="125"/>
    </row>
    <row r="13" spans="1:19" ht="15">
      <c r="A13" s="739"/>
      <c r="B13" s="99"/>
      <c r="C13" s="114" t="s">
        <v>220</v>
      </c>
      <c r="D13" s="99"/>
      <c r="E13" s="222"/>
      <c r="F13" s="222"/>
      <c r="G13" s="222"/>
      <c r="H13" s="222"/>
      <c r="I13" s="222"/>
      <c r="J13" s="222"/>
      <c r="K13" s="222"/>
      <c r="L13" s="100"/>
      <c r="M13" s="107"/>
      <c r="N13" s="97"/>
      <c r="O13" s="95"/>
      <c r="P13" s="221"/>
      <c r="Q13" s="107"/>
      <c r="R13" s="107"/>
      <c r="S13" s="125"/>
    </row>
    <row r="14" spans="1:19" ht="15.75">
      <c r="A14" s="739"/>
      <c r="B14" s="99"/>
      <c r="C14" s="114"/>
      <c r="D14" s="117" t="s">
        <v>221</v>
      </c>
      <c r="E14" s="248" t="s">
        <v>188</v>
      </c>
      <c r="F14" s="248" t="s">
        <v>188</v>
      </c>
      <c r="G14" s="222" t="s">
        <v>188</v>
      </c>
      <c r="H14" s="248" t="s">
        <v>188</v>
      </c>
      <c r="I14" s="222" t="s">
        <v>145</v>
      </c>
      <c r="J14" s="248" t="s">
        <v>188</v>
      </c>
      <c r="K14" s="248" t="s">
        <v>188</v>
      </c>
      <c r="L14" s="100"/>
      <c r="M14" s="107"/>
      <c r="N14" s="744" t="s">
        <v>188</v>
      </c>
      <c r="O14" s="745"/>
      <c r="P14" s="746"/>
      <c r="Q14" s="107"/>
      <c r="R14" s="107"/>
      <c r="S14" s="125"/>
    </row>
    <row r="15" spans="1:19" ht="15.75">
      <c r="A15" s="739"/>
      <c r="B15" s="99"/>
      <c r="C15" s="98"/>
      <c r="D15" s="117" t="s">
        <v>222</v>
      </c>
      <c r="E15" s="248" t="s">
        <v>188</v>
      </c>
      <c r="F15" s="248" t="s">
        <v>188</v>
      </c>
      <c r="G15" s="222" t="s">
        <v>188</v>
      </c>
      <c r="H15" s="248" t="s">
        <v>188</v>
      </c>
      <c r="I15" s="248" t="s">
        <v>188</v>
      </c>
      <c r="J15" s="248" t="s">
        <v>188</v>
      </c>
      <c r="K15" s="248" t="s">
        <v>188</v>
      </c>
      <c r="L15" s="100"/>
      <c r="M15" s="107"/>
      <c r="N15" s="744" t="s">
        <v>188</v>
      </c>
      <c r="O15" s="745"/>
      <c r="P15" s="746"/>
      <c r="Q15" s="107"/>
      <c r="R15" s="107"/>
      <c r="S15" s="125"/>
    </row>
    <row r="16" spans="1:19" ht="15.75">
      <c r="A16" s="739"/>
      <c r="B16" s="99"/>
      <c r="C16" s="98"/>
      <c r="D16" s="117" t="s">
        <v>223</v>
      </c>
      <c r="E16" s="248" t="s">
        <v>188</v>
      </c>
      <c r="F16" s="248" t="s">
        <v>188</v>
      </c>
      <c r="G16" s="222" t="s">
        <v>145</v>
      </c>
      <c r="H16" s="222"/>
      <c r="I16" s="248" t="s">
        <v>188</v>
      </c>
      <c r="J16" s="222"/>
      <c r="K16" s="222" t="s">
        <v>145</v>
      </c>
      <c r="L16" s="100"/>
      <c r="M16" s="107"/>
      <c r="N16" s="744" t="s">
        <v>188</v>
      </c>
      <c r="O16" s="745"/>
      <c r="P16" s="746"/>
      <c r="Q16" s="107"/>
      <c r="R16" s="107"/>
      <c r="S16" s="125"/>
    </row>
    <row r="17" spans="1:19" ht="15.75">
      <c r="A17" s="739"/>
      <c r="B17" s="99"/>
      <c r="C17" s="98"/>
      <c r="D17" s="117" t="s">
        <v>224</v>
      </c>
      <c r="E17" s="222" t="s">
        <v>145</v>
      </c>
      <c r="F17" s="222" t="s">
        <v>145</v>
      </c>
      <c r="G17" s="222" t="s">
        <v>145</v>
      </c>
      <c r="H17" s="222"/>
      <c r="I17" s="222" t="s">
        <v>145</v>
      </c>
      <c r="J17" s="222"/>
      <c r="K17" s="222" t="s">
        <v>145</v>
      </c>
      <c r="L17" s="100"/>
      <c r="M17" s="107"/>
      <c r="N17" s="744" t="s">
        <v>188</v>
      </c>
      <c r="O17" s="745"/>
      <c r="P17" s="746"/>
      <c r="Q17" s="107"/>
      <c r="R17" s="107"/>
      <c r="S17" s="125"/>
    </row>
    <row r="18" spans="1:19" ht="15">
      <c r="A18" s="739"/>
      <c r="B18" s="99"/>
      <c r="C18" s="114" t="s">
        <v>225</v>
      </c>
      <c r="D18" s="99"/>
      <c r="E18" s="222"/>
      <c r="F18" s="222"/>
      <c r="G18" s="222"/>
      <c r="H18" s="222"/>
      <c r="I18" s="222"/>
      <c r="J18" s="222"/>
      <c r="K18" s="222"/>
      <c r="L18" s="100"/>
      <c r="M18" s="107"/>
      <c r="N18" s="97"/>
      <c r="O18" s="95"/>
      <c r="P18" s="221"/>
      <c r="Q18" s="107"/>
      <c r="R18" s="107"/>
      <c r="S18" s="125"/>
    </row>
    <row r="19" spans="1:19" ht="15.75">
      <c r="A19" s="739"/>
      <c r="B19" s="99"/>
      <c r="C19" s="114"/>
      <c r="D19" s="117" t="s">
        <v>221</v>
      </c>
      <c r="E19" s="222" t="s">
        <v>299</v>
      </c>
      <c r="F19" s="248" t="s">
        <v>188</v>
      </c>
      <c r="G19" s="222" t="s">
        <v>188</v>
      </c>
      <c r="H19" s="248" t="s">
        <v>188</v>
      </c>
      <c r="I19" s="222" t="s">
        <v>299</v>
      </c>
      <c r="J19" s="222"/>
      <c r="K19" s="222"/>
      <c r="L19" s="100"/>
      <c r="M19" s="107"/>
      <c r="N19" s="732" t="s">
        <v>299</v>
      </c>
      <c r="O19" s="733"/>
      <c r="P19" s="734"/>
      <c r="Q19" s="107"/>
      <c r="R19" s="107"/>
      <c r="S19" s="125"/>
    </row>
    <row r="20" spans="1:19" ht="15.75">
      <c r="A20" s="739"/>
      <c r="B20" s="99"/>
      <c r="C20" s="98"/>
      <c r="D20" s="117" t="s">
        <v>226</v>
      </c>
      <c r="E20" s="222" t="s">
        <v>299</v>
      </c>
      <c r="F20" s="248" t="s">
        <v>188</v>
      </c>
      <c r="G20" s="222" t="s">
        <v>188</v>
      </c>
      <c r="H20" s="222" t="s">
        <v>145</v>
      </c>
      <c r="I20" s="222" t="s">
        <v>299</v>
      </c>
      <c r="J20" s="222"/>
      <c r="K20" s="222"/>
      <c r="L20" s="100"/>
      <c r="M20" s="107"/>
      <c r="N20" s="732" t="s">
        <v>299</v>
      </c>
      <c r="O20" s="733"/>
      <c r="P20" s="734"/>
      <c r="Q20" s="107"/>
      <c r="R20" s="107"/>
      <c r="S20" s="125"/>
    </row>
    <row r="21" spans="1:19" ht="15.75">
      <c r="A21" s="739"/>
      <c r="B21" s="99"/>
      <c r="C21" s="98"/>
      <c r="D21" s="117" t="s">
        <v>227</v>
      </c>
      <c r="E21" s="222" t="s">
        <v>299</v>
      </c>
      <c r="F21" s="248" t="s">
        <v>188</v>
      </c>
      <c r="G21" s="222" t="s">
        <v>188</v>
      </c>
      <c r="H21" s="222" t="s">
        <v>145</v>
      </c>
      <c r="I21" s="222" t="s">
        <v>299</v>
      </c>
      <c r="J21" s="222"/>
      <c r="K21" s="222"/>
      <c r="L21" s="100"/>
      <c r="M21" s="107"/>
      <c r="N21" s="732" t="s">
        <v>299</v>
      </c>
      <c r="O21" s="733"/>
      <c r="P21" s="734"/>
      <c r="Q21" s="107"/>
      <c r="R21" s="107"/>
      <c r="S21" s="125"/>
    </row>
    <row r="22" spans="1:19" ht="15.75">
      <c r="A22" s="739"/>
      <c r="B22" s="99"/>
      <c r="C22" s="116"/>
      <c r="D22" s="117" t="s">
        <v>228</v>
      </c>
      <c r="E22" s="222" t="s">
        <v>299</v>
      </c>
      <c r="F22" s="248" t="s">
        <v>188</v>
      </c>
      <c r="G22" s="222" t="s">
        <v>188</v>
      </c>
      <c r="H22" s="248" t="s">
        <v>188</v>
      </c>
      <c r="I22" s="222" t="s">
        <v>299</v>
      </c>
      <c r="J22" s="222"/>
      <c r="K22" s="222"/>
      <c r="L22" s="100"/>
      <c r="M22" s="107"/>
      <c r="N22" s="732" t="s">
        <v>299</v>
      </c>
      <c r="O22" s="733"/>
      <c r="P22" s="734"/>
      <c r="Q22" s="107"/>
      <c r="R22" s="107"/>
      <c r="S22" s="125"/>
    </row>
    <row r="23" spans="1:19" ht="15">
      <c r="A23" s="739"/>
      <c r="B23" s="99"/>
      <c r="C23" s="116"/>
      <c r="D23" s="117" t="s">
        <v>229</v>
      </c>
      <c r="E23" s="222" t="s">
        <v>299</v>
      </c>
      <c r="F23" s="222" t="s">
        <v>145</v>
      </c>
      <c r="G23" s="222" t="s">
        <v>188</v>
      </c>
      <c r="H23" s="222" t="s">
        <v>145</v>
      </c>
      <c r="I23" s="222" t="s">
        <v>299</v>
      </c>
      <c r="J23" s="222"/>
      <c r="K23" s="222"/>
      <c r="L23" s="100"/>
      <c r="M23" s="107"/>
      <c r="N23" s="732" t="s">
        <v>299</v>
      </c>
      <c r="O23" s="733"/>
      <c r="P23" s="734"/>
      <c r="Q23" s="107"/>
      <c r="R23" s="107"/>
      <c r="S23" s="125"/>
    </row>
    <row r="24" spans="1:19" ht="15">
      <c r="A24" s="740"/>
      <c r="B24" s="118"/>
      <c r="C24" s="119"/>
      <c r="D24" s="120" t="s">
        <v>224</v>
      </c>
      <c r="E24" s="230" t="s">
        <v>299</v>
      </c>
      <c r="F24" s="224" t="s">
        <v>145</v>
      </c>
      <c r="G24" s="224" t="s">
        <v>145</v>
      </c>
      <c r="H24" s="224" t="s">
        <v>145</v>
      </c>
      <c r="I24" s="224" t="s">
        <v>299</v>
      </c>
      <c r="J24" s="120"/>
      <c r="K24" s="120"/>
      <c r="L24" s="100"/>
      <c r="M24" s="120"/>
      <c r="N24" s="735" t="s">
        <v>299</v>
      </c>
      <c r="O24" s="736"/>
      <c r="P24" s="737"/>
      <c r="Q24" s="120"/>
      <c r="R24" s="120"/>
      <c r="S24" s="105"/>
    </row>
    <row r="25" spans="1:19" ht="15.75" customHeight="1">
      <c r="A25" s="738" t="s">
        <v>230</v>
      </c>
      <c r="B25" s="121" t="s">
        <v>231</v>
      </c>
      <c r="C25" s="122" t="s">
        <v>311</v>
      </c>
      <c r="D25" s="117"/>
      <c r="E25" s="226"/>
      <c r="F25" s="226" t="s">
        <v>188</v>
      </c>
      <c r="G25" s="226" t="s">
        <v>145</v>
      </c>
      <c r="H25" s="226"/>
      <c r="I25" s="251" t="s">
        <v>241</v>
      </c>
      <c r="J25" s="226"/>
      <c r="K25" s="226"/>
      <c r="L25" s="100"/>
      <c r="M25" s="220"/>
      <c r="N25" s="741" t="s">
        <v>188</v>
      </c>
      <c r="O25" s="742"/>
      <c r="P25" s="743"/>
      <c r="Q25" s="220"/>
      <c r="R25" s="220"/>
      <c r="S25" s="122"/>
    </row>
    <row r="26" spans="1:19" ht="15.75">
      <c r="A26" s="739"/>
      <c r="B26" s="115" t="s">
        <v>233</v>
      </c>
      <c r="C26" s="123"/>
      <c r="D26" s="99"/>
      <c r="E26" s="222"/>
      <c r="F26" s="222"/>
      <c r="G26" s="222"/>
      <c r="H26" s="222"/>
      <c r="I26" s="222"/>
      <c r="J26" s="222"/>
      <c r="K26" s="222"/>
      <c r="L26" s="100"/>
      <c r="M26" s="107"/>
      <c r="N26" s="97"/>
      <c r="O26" s="95"/>
      <c r="P26" s="221"/>
      <c r="Q26" s="107"/>
      <c r="R26" s="107"/>
      <c r="S26" s="125"/>
    </row>
    <row r="27" spans="1:19" ht="15">
      <c r="A27" s="739"/>
      <c r="B27" s="107"/>
      <c r="C27" s="124" t="s">
        <v>234</v>
      </c>
      <c r="D27" s="99"/>
      <c r="E27" s="222"/>
      <c r="F27" s="222"/>
      <c r="G27" s="222"/>
      <c r="H27" s="222"/>
      <c r="I27" s="222"/>
      <c r="J27" s="222"/>
      <c r="K27" s="222"/>
      <c r="L27" s="100"/>
      <c r="M27" s="107"/>
      <c r="N27" s="97"/>
      <c r="O27" s="95"/>
      <c r="P27" s="221"/>
      <c r="Q27" s="107"/>
      <c r="R27" s="107"/>
      <c r="S27" s="125"/>
    </row>
    <row r="28" spans="1:19" ht="15">
      <c r="A28" s="739"/>
      <c r="B28" s="107"/>
      <c r="C28" s="124"/>
      <c r="D28" s="107" t="s">
        <v>221</v>
      </c>
      <c r="E28" s="222"/>
      <c r="F28" s="222"/>
      <c r="G28" s="222" t="s">
        <v>299</v>
      </c>
      <c r="H28" s="222"/>
      <c r="I28" s="248" t="s">
        <v>188</v>
      </c>
      <c r="J28" s="222"/>
      <c r="K28" s="222"/>
      <c r="L28" s="100"/>
      <c r="M28" s="107"/>
      <c r="N28" s="732" t="s">
        <v>188</v>
      </c>
      <c r="O28" s="733"/>
      <c r="P28" s="734"/>
      <c r="Q28" s="107"/>
      <c r="R28" s="107"/>
      <c r="S28" s="125"/>
    </row>
    <row r="29" spans="1:19" ht="15">
      <c r="A29" s="739"/>
      <c r="B29" s="107"/>
      <c r="C29" s="125"/>
      <c r="D29" s="117" t="s">
        <v>222</v>
      </c>
      <c r="E29" s="222"/>
      <c r="F29" s="222" t="s">
        <v>188</v>
      </c>
      <c r="G29" s="222" t="s">
        <v>299</v>
      </c>
      <c r="H29" s="222"/>
      <c r="I29" s="248" t="s">
        <v>188</v>
      </c>
      <c r="J29" s="222"/>
      <c r="K29" s="222"/>
      <c r="L29" s="100"/>
      <c r="M29" s="107"/>
      <c r="N29" s="732" t="s">
        <v>188</v>
      </c>
      <c r="O29" s="733"/>
      <c r="P29" s="734"/>
      <c r="Q29" s="107"/>
      <c r="R29" s="107"/>
      <c r="S29" s="125"/>
    </row>
    <row r="30" spans="1:19">
      <c r="A30" s="739"/>
      <c r="B30" s="107"/>
      <c r="C30" s="125"/>
      <c r="D30" s="117" t="s">
        <v>223</v>
      </c>
      <c r="E30" s="222"/>
      <c r="F30" s="222"/>
      <c r="G30" s="222" t="s">
        <v>299</v>
      </c>
      <c r="H30" s="222"/>
      <c r="I30" s="222"/>
      <c r="J30" s="222"/>
      <c r="K30" s="222"/>
      <c r="L30" s="100"/>
      <c r="M30" s="107"/>
      <c r="N30" s="732"/>
      <c r="O30" s="733"/>
      <c r="P30" s="734"/>
      <c r="Q30" s="107"/>
      <c r="R30" s="107"/>
      <c r="S30" s="125"/>
    </row>
    <row r="31" spans="1:19">
      <c r="A31" s="739"/>
      <c r="B31" s="107"/>
      <c r="C31" s="125"/>
      <c r="D31" s="117" t="s">
        <v>224</v>
      </c>
      <c r="E31" s="222"/>
      <c r="F31" s="222"/>
      <c r="G31" s="222" t="s">
        <v>299</v>
      </c>
      <c r="H31" s="222"/>
      <c r="I31" s="222"/>
      <c r="J31" s="222"/>
      <c r="K31" s="222"/>
      <c r="L31" s="100"/>
      <c r="M31" s="107"/>
      <c r="N31" s="732"/>
      <c r="O31" s="733"/>
      <c r="P31" s="734"/>
      <c r="Q31" s="107"/>
      <c r="R31" s="107"/>
      <c r="S31" s="125"/>
    </row>
    <row r="32" spans="1:19" ht="15">
      <c r="A32" s="739"/>
      <c r="B32" s="107"/>
      <c r="C32" s="124" t="s">
        <v>225</v>
      </c>
      <c r="D32" s="99"/>
      <c r="E32" s="222"/>
      <c r="F32" s="222"/>
      <c r="G32" s="222"/>
      <c r="H32" s="222"/>
      <c r="I32" s="222"/>
      <c r="J32" s="222"/>
      <c r="K32" s="222"/>
      <c r="L32" s="100"/>
      <c r="M32" s="107"/>
      <c r="N32" s="97"/>
      <c r="O32" s="95"/>
      <c r="P32" s="221"/>
      <c r="Q32" s="107"/>
      <c r="R32" s="107"/>
      <c r="S32" s="125"/>
    </row>
    <row r="33" spans="1:19" ht="15.75" customHeight="1">
      <c r="A33" s="739"/>
      <c r="B33" s="107"/>
      <c r="C33" s="124"/>
      <c r="D33" s="107" t="s">
        <v>221</v>
      </c>
      <c r="E33" s="222"/>
      <c r="F33" s="222"/>
      <c r="G33" s="222" t="s">
        <v>188</v>
      </c>
      <c r="H33" s="222"/>
      <c r="I33" s="222"/>
      <c r="J33" s="222"/>
      <c r="K33" s="222"/>
      <c r="L33" s="100"/>
      <c r="M33" s="107"/>
      <c r="N33" s="97" t="s">
        <v>188</v>
      </c>
      <c r="O33" s="95" t="s">
        <v>188</v>
      </c>
      <c r="P33" s="221" t="s">
        <v>241</v>
      </c>
      <c r="Q33" s="107"/>
      <c r="R33" s="107"/>
      <c r="S33" s="125"/>
    </row>
    <row r="34" spans="1:19">
      <c r="A34" s="739"/>
      <c r="B34" s="107"/>
      <c r="C34" s="125"/>
      <c r="D34" s="117" t="s">
        <v>226</v>
      </c>
      <c r="E34" s="222"/>
      <c r="F34" s="222"/>
      <c r="G34" s="222" t="s">
        <v>188</v>
      </c>
      <c r="H34" s="222"/>
      <c r="I34" s="222"/>
      <c r="J34" s="222"/>
      <c r="K34" s="222"/>
      <c r="L34" s="100"/>
      <c r="M34" s="107"/>
      <c r="N34" s="97" t="s">
        <v>188</v>
      </c>
      <c r="O34" s="95" t="s">
        <v>188</v>
      </c>
      <c r="P34" s="221" t="s">
        <v>188</v>
      </c>
      <c r="Q34" s="107"/>
      <c r="R34" s="107"/>
      <c r="S34" s="125"/>
    </row>
    <row r="35" spans="1:19">
      <c r="A35" s="739"/>
      <c r="B35" s="107"/>
      <c r="C35" s="125"/>
      <c r="D35" s="117" t="s">
        <v>227</v>
      </c>
      <c r="E35" s="222"/>
      <c r="F35" s="222"/>
      <c r="G35" s="222" t="s">
        <v>145</v>
      </c>
      <c r="H35" s="222"/>
      <c r="I35" s="222"/>
      <c r="J35" s="222"/>
      <c r="K35" s="222"/>
      <c r="L35" s="100"/>
      <c r="M35" s="107"/>
      <c r="N35" s="97" t="s">
        <v>188</v>
      </c>
      <c r="O35" s="95" t="s">
        <v>188</v>
      </c>
      <c r="P35" s="221" t="s">
        <v>188</v>
      </c>
      <c r="Q35" s="107"/>
      <c r="R35" s="107"/>
      <c r="S35" s="125"/>
    </row>
    <row r="36" spans="1:19" ht="15">
      <c r="A36" s="739"/>
      <c r="B36" s="107"/>
      <c r="C36" s="123"/>
      <c r="D36" s="117" t="s">
        <v>228</v>
      </c>
      <c r="E36" s="222"/>
      <c r="F36" s="222"/>
      <c r="G36" s="222" t="s">
        <v>188</v>
      </c>
      <c r="H36" s="222"/>
      <c r="I36" s="222"/>
      <c r="J36" s="222"/>
      <c r="K36" s="222"/>
      <c r="L36" s="100"/>
      <c r="M36" s="107"/>
      <c r="N36" s="97" t="s">
        <v>188</v>
      </c>
      <c r="O36" s="95" t="s">
        <v>145</v>
      </c>
      <c r="P36" s="221" t="s">
        <v>145</v>
      </c>
      <c r="Q36" s="107"/>
      <c r="R36" s="107"/>
      <c r="S36" s="125"/>
    </row>
    <row r="37" spans="1:19">
      <c r="A37" s="740"/>
      <c r="B37" s="107"/>
      <c r="C37" s="125"/>
      <c r="D37" s="117" t="s">
        <v>300</v>
      </c>
      <c r="E37" s="222"/>
      <c r="F37" s="222"/>
      <c r="G37" s="222" t="s">
        <v>145</v>
      </c>
      <c r="H37" s="222"/>
      <c r="I37" s="222"/>
      <c r="J37" s="222"/>
      <c r="K37" s="222"/>
      <c r="L37" s="100"/>
      <c r="M37" s="120"/>
      <c r="N37" s="102" t="s">
        <v>188</v>
      </c>
      <c r="O37" s="103" t="s">
        <v>145</v>
      </c>
      <c r="P37" s="231" t="s">
        <v>145</v>
      </c>
      <c r="Q37" s="120"/>
      <c r="R37" s="120"/>
      <c r="S37" s="105"/>
    </row>
    <row r="38" spans="1:19" ht="15.75">
      <c r="A38" s="126" t="s">
        <v>235</v>
      </c>
      <c r="B38" s="127" t="s">
        <v>236</v>
      </c>
      <c r="C38" s="128" t="s">
        <v>232</v>
      </c>
      <c r="D38" s="129"/>
      <c r="E38" s="232"/>
      <c r="F38" s="233"/>
      <c r="G38" s="232" t="s">
        <v>188</v>
      </c>
      <c r="H38" s="232"/>
      <c r="I38" s="232"/>
      <c r="J38" s="232"/>
      <c r="K38" s="234"/>
      <c r="L38" s="100"/>
      <c r="M38" s="128"/>
      <c r="N38" s="235"/>
      <c r="O38" s="236"/>
      <c r="P38" s="237"/>
      <c r="Q38" s="128"/>
      <c r="R38" s="128"/>
      <c r="S38" s="237"/>
    </row>
    <row r="39" spans="1:19" ht="15.75">
      <c r="A39" s="130" t="s">
        <v>237</v>
      </c>
      <c r="B39" s="131" t="s">
        <v>238</v>
      </c>
      <c r="C39" s="120"/>
      <c r="D39" s="132"/>
      <c r="E39" s="120"/>
      <c r="F39" s="104"/>
      <c r="G39" s="224" t="s">
        <v>188</v>
      </c>
      <c r="H39" s="120"/>
      <c r="I39" s="120"/>
      <c r="J39" s="120"/>
      <c r="K39" s="105"/>
      <c r="L39" s="100"/>
      <c r="M39" s="120"/>
      <c r="N39" s="119"/>
      <c r="O39" s="104"/>
      <c r="P39" s="105"/>
      <c r="Q39" s="120"/>
      <c r="R39" s="104"/>
      <c r="S39" s="105"/>
    </row>
    <row r="40" spans="1:19">
      <c r="A40" s="133"/>
      <c r="E40" s="93" t="s">
        <v>301</v>
      </c>
      <c r="L40" s="100"/>
    </row>
    <row r="41" spans="1:19">
      <c r="A41" s="134"/>
      <c r="B41" s="100"/>
      <c r="F41" s="93" t="s">
        <v>302</v>
      </c>
      <c r="L41" s="100"/>
    </row>
    <row r="42" spans="1:19">
      <c r="A42" s="101" t="s">
        <v>239</v>
      </c>
      <c r="B42" s="100"/>
      <c r="C42" s="100"/>
      <c r="F42" s="135"/>
      <c r="L42" s="100"/>
    </row>
    <row r="43" spans="1:19" ht="15">
      <c r="A43" s="136" t="s">
        <v>188</v>
      </c>
      <c r="B43" s="100" t="s">
        <v>240</v>
      </c>
      <c r="C43" s="100"/>
      <c r="G43" s="93" t="s">
        <v>303</v>
      </c>
      <c r="L43" s="100"/>
    </row>
    <row r="44" spans="1:19" ht="15">
      <c r="A44" s="136" t="s">
        <v>241</v>
      </c>
      <c r="B44" s="100" t="s">
        <v>242</v>
      </c>
      <c r="C44" s="100"/>
      <c r="D44" s="100"/>
      <c r="G44" s="93" t="s">
        <v>304</v>
      </c>
      <c r="L44" s="100"/>
    </row>
    <row r="45" spans="1:19" ht="15">
      <c r="A45" s="136" t="s">
        <v>145</v>
      </c>
      <c r="B45" s="137" t="s">
        <v>243</v>
      </c>
      <c r="C45" s="137"/>
      <c r="D45" s="100"/>
      <c r="I45" s="135"/>
      <c r="L45" s="100"/>
    </row>
    <row r="46" spans="1:19">
      <c r="A46" s="100"/>
      <c r="B46" s="138"/>
      <c r="C46" s="139"/>
      <c r="D46" s="100"/>
      <c r="I46" s="93" t="s">
        <v>305</v>
      </c>
      <c r="L46" s="100"/>
    </row>
    <row r="47" spans="1:19">
      <c r="A47" s="100"/>
      <c r="B47" s="138"/>
      <c r="C47" s="138"/>
      <c r="D47" s="100"/>
      <c r="K47" s="93" t="s">
        <v>306</v>
      </c>
    </row>
    <row r="48" spans="1:19">
      <c r="B48" s="138"/>
      <c r="C48" s="138"/>
      <c r="D48" s="100"/>
      <c r="K48" s="93" t="s">
        <v>307</v>
      </c>
    </row>
    <row r="49" spans="1:14">
      <c r="A49" s="100"/>
      <c r="B49" s="138"/>
      <c r="C49" s="138"/>
      <c r="D49" s="100"/>
    </row>
    <row r="50" spans="1:14">
      <c r="A50" s="100"/>
      <c r="B50" s="138"/>
      <c r="C50" s="138"/>
      <c r="D50" s="100"/>
      <c r="N50" s="93" t="s">
        <v>308</v>
      </c>
    </row>
    <row r="51" spans="1:14">
      <c r="A51" s="100"/>
      <c r="B51" s="138"/>
      <c r="C51" s="138"/>
      <c r="D51" s="100"/>
    </row>
    <row r="52" spans="1:14">
      <c r="A52" s="100"/>
      <c r="B52" s="138"/>
      <c r="C52" s="138"/>
      <c r="D52" s="100"/>
    </row>
    <row r="53" spans="1:14" ht="15">
      <c r="A53" s="140"/>
      <c r="B53" s="138"/>
      <c r="C53" s="138"/>
      <c r="D53" s="100"/>
    </row>
    <row r="54" spans="1:14" ht="15">
      <c r="A54" s="140"/>
      <c r="B54" s="100"/>
      <c r="C54" s="100"/>
      <c r="D54" s="100"/>
    </row>
    <row r="55" spans="1:14">
      <c r="B55" s="100"/>
      <c r="C55" s="100"/>
      <c r="D55" s="100"/>
    </row>
    <row r="56" spans="1:14">
      <c r="B56" s="101"/>
      <c r="C56" s="101"/>
      <c r="D56" s="100"/>
    </row>
    <row r="57" spans="1:14">
      <c r="B57" s="138"/>
      <c r="C57" s="138"/>
      <c r="D57" s="100"/>
    </row>
    <row r="58" spans="1:14">
      <c r="B58" s="138"/>
      <c r="C58" s="138"/>
      <c r="D58" s="100"/>
    </row>
    <row r="59" spans="1:14">
      <c r="B59" s="138"/>
      <c r="C59" s="138"/>
      <c r="D59" s="100"/>
    </row>
    <row r="60" spans="1:14">
      <c r="B60" s="100"/>
      <c r="C60" s="100"/>
      <c r="D60" s="100"/>
    </row>
    <row r="61" spans="1:14">
      <c r="B61" s="100"/>
      <c r="C61" s="100"/>
      <c r="D61" s="100"/>
    </row>
    <row r="62" spans="1:14">
      <c r="B62" s="100"/>
      <c r="C62" s="100"/>
      <c r="D62" s="100"/>
    </row>
    <row r="63" spans="1:14">
      <c r="B63" s="100"/>
      <c r="C63" s="100"/>
      <c r="D63" s="100"/>
    </row>
  </sheetData>
  <mergeCells count="26">
    <mergeCell ref="N16:P16"/>
    <mergeCell ref="N17:P17"/>
    <mergeCell ref="N19:P19"/>
    <mergeCell ref="N20:P20"/>
    <mergeCell ref="A2:D2"/>
    <mergeCell ref="N2:P2"/>
    <mergeCell ref="A3:A7"/>
    <mergeCell ref="N3:P3"/>
    <mergeCell ref="N5:P5"/>
    <mergeCell ref="N7:P7"/>
    <mergeCell ref="N21:P21"/>
    <mergeCell ref="N22:P22"/>
    <mergeCell ref="N23:P23"/>
    <mergeCell ref="N24:P24"/>
    <mergeCell ref="A25:A37"/>
    <mergeCell ref="N25:P25"/>
    <mergeCell ref="N28:P28"/>
    <mergeCell ref="N29:P29"/>
    <mergeCell ref="N30:P30"/>
    <mergeCell ref="N31:P31"/>
    <mergeCell ref="A8:A24"/>
    <mergeCell ref="N9:P9"/>
    <mergeCell ref="N10:P10"/>
    <mergeCell ref="N11:P11"/>
    <mergeCell ref="N14:P14"/>
    <mergeCell ref="N15:P15"/>
  </mergeCells>
  <conditionalFormatting sqref="E12:E22 E25:K38 E23:K23 F24:H24 E10 F8:K8 F10:K22 E7:K7 E5:K5">
    <cfRule type="cellIs" dxfId="15" priority="13" operator="equal">
      <formula>"x"</formula>
    </cfRule>
  </conditionalFormatting>
  <conditionalFormatting sqref="Q1:S49 O1:P8 O12:P13 O18:P18 O33:P49 O20:P24 O26:P27 B1:N49 A1:A3 A8 A25:A49">
    <cfRule type="cellIs" dxfId="14" priority="9" operator="equal">
      <formula>"_"</formula>
    </cfRule>
    <cfRule type="cellIs" dxfId="13" priority="10" operator="equal">
      <formula>"-"</formula>
    </cfRule>
    <cfRule type="cellIs" dxfId="12" priority="11" operator="equal">
      <formula>"w"</formula>
    </cfRule>
    <cfRule type="cellIs" dxfId="11" priority="12" operator="equal">
      <formula>"X"</formula>
    </cfRule>
  </conditionalFormatting>
  <conditionalFormatting sqref="Q2:S2 M2:N2">
    <cfRule type="cellIs" dxfId="10" priority="8" operator="equal">
      <formula>"_"</formula>
    </cfRule>
  </conditionalFormatting>
  <conditionalFormatting sqref="Q2:S2 M2:N2">
    <cfRule type="cellIs" dxfId="9" priority="7" operator="equal">
      <formula>"-"</formula>
    </cfRule>
  </conditionalFormatting>
  <conditionalFormatting sqref="Q2:S2 M2:N2">
    <cfRule type="cellIs" dxfId="8" priority="5" operator="equal">
      <formula>"w"</formula>
    </cfRule>
    <cfRule type="cellIs" dxfId="7" priority="6" operator="equal">
      <formula>"X"</formula>
    </cfRule>
  </conditionalFormatting>
  <conditionalFormatting sqref="M1">
    <cfRule type="cellIs" dxfId="6" priority="2" operator="equal">
      <formula>"-"</formula>
    </cfRule>
    <cfRule type="cellIs" dxfId="5" priority="3" operator="equal">
      <formula>"w"</formula>
    </cfRule>
    <cfRule type="cellIs" dxfId="4" priority="4" operator="equal">
      <formula>"X"</formula>
    </cfRule>
  </conditionalFormatting>
  <conditionalFormatting sqref="M1">
    <cfRule type="cellIs" dxfId="3" priority="1" operator="equal">
      <formula>"_"</formula>
    </cfRule>
  </conditionalFormatting>
  <hyperlinks>
    <hyperlink ref="E10" r:id="rId1"/>
    <hyperlink ref="E11" r:id="rId2"/>
    <hyperlink ref="E14" r:id="rId3"/>
    <hyperlink ref="E15" r:id="rId4"/>
    <hyperlink ref="E16" r:id="rId5"/>
    <hyperlink ref="E9" r:id="rId6"/>
    <hyperlink ref="F5" r:id="rId7"/>
    <hyperlink ref="F10" r:id="rId8"/>
    <hyperlink ref="F11" r:id="rId9"/>
    <hyperlink ref="F14" r:id="rId10"/>
    <hyperlink ref="F15" r:id="rId11"/>
    <hyperlink ref="F16" r:id="rId12"/>
    <hyperlink ref="F19" r:id="rId13"/>
    <hyperlink ref="F20" r:id="rId14"/>
    <hyperlink ref="F21" r:id="rId15"/>
    <hyperlink ref="F22" r:id="rId16"/>
    <hyperlink ref="F9" r:id="rId17"/>
    <hyperlink ref="G5" r:id="rId18"/>
    <hyperlink ref="H14" r:id="rId19"/>
    <hyperlink ref="H15" r:id="rId20"/>
    <hyperlink ref="H19" r:id="rId21"/>
    <hyperlink ref="H22" r:id="rId22"/>
    <hyperlink ref="I7" r:id="rId23"/>
    <hyperlink ref="I15" r:id="rId24"/>
    <hyperlink ref="I9" r:id="rId25"/>
    <hyperlink ref="I10" r:id="rId26"/>
    <hyperlink ref="I16" r:id="rId27"/>
    <hyperlink ref="I25" r:id="rId28"/>
    <hyperlink ref="I28" r:id="rId29"/>
    <hyperlink ref="I29" r:id="rId30"/>
    <hyperlink ref="J5" r:id="rId31"/>
    <hyperlink ref="J10" r:id="rId32"/>
    <hyperlink ref="J11" r:id="rId33"/>
    <hyperlink ref="J14" r:id="rId34"/>
    <hyperlink ref="J15" r:id="rId35"/>
    <hyperlink ref="K9" r:id="rId36"/>
    <hyperlink ref="K10" r:id="rId37"/>
    <hyperlink ref="K11" r:id="rId38"/>
    <hyperlink ref="K14" r:id="rId39"/>
    <hyperlink ref="K15" r:id="rId40"/>
    <hyperlink ref="N10:P10" r:id="rId41" display="x"/>
    <hyperlink ref="N11:P11" r:id="rId42" display="x"/>
    <hyperlink ref="N9:P9" r:id="rId43" display="w"/>
    <hyperlink ref="N14:P14" r:id="rId44" display="x"/>
    <hyperlink ref="N15:P15" r:id="rId45" display="x"/>
    <hyperlink ref="N16:P16" r:id="rId46" display="x"/>
    <hyperlink ref="N17:P17" r:id="rId47" display="x"/>
  </hyperlinks>
  <pageMargins left="0.511811024" right="0.511811024" top="0.78740157499999996" bottom="0.78740157499999996" header="0.31496062000000002" footer="0.31496062000000002"/>
  <pageSetup paperSize="9" orientation="portrait" horizontalDpi="4294967294" verticalDpi="4294967294" r:id="rId48"/>
</worksheet>
</file>

<file path=xl/worksheets/sheet7.xml><?xml version="1.0" encoding="utf-8"?>
<worksheet xmlns="http://schemas.openxmlformats.org/spreadsheetml/2006/main" xmlns:r="http://schemas.openxmlformats.org/officeDocument/2006/relationships">
  <sheetPr codeName="Plan6"/>
  <dimension ref="A1:EJ25"/>
  <sheetViews>
    <sheetView workbookViewId="0">
      <selection activeCell="D15" sqref="D15"/>
    </sheetView>
  </sheetViews>
  <sheetFormatPr defaultRowHeight="15"/>
  <cols>
    <col min="1" max="1" width="6" bestFit="1" customWidth="1"/>
    <col min="2" max="2" width="18.42578125" bestFit="1" customWidth="1"/>
    <col min="3" max="3" width="16.28515625" bestFit="1" customWidth="1"/>
    <col min="4" max="4" width="8.5703125" bestFit="1" customWidth="1"/>
    <col min="5" max="5" width="8.7109375" bestFit="1" customWidth="1"/>
    <col min="6" max="6" width="17.5703125" bestFit="1" customWidth="1"/>
    <col min="7" max="7" width="16.28515625" bestFit="1" customWidth="1"/>
    <col min="8" max="8" width="20.140625" customWidth="1"/>
    <col min="9" max="9" width="14.85546875" customWidth="1"/>
    <col min="10" max="10" width="9" bestFit="1" customWidth="1"/>
    <col min="11" max="11" width="11" bestFit="1" customWidth="1"/>
    <col min="12" max="12" width="9" bestFit="1" customWidth="1"/>
    <col min="13" max="13" width="22.140625" bestFit="1" customWidth="1"/>
    <col min="14" max="14" width="8.7109375" bestFit="1" customWidth="1"/>
    <col min="15" max="15" width="22.28515625" bestFit="1" customWidth="1"/>
    <col min="17" max="17" width="9.28515625" bestFit="1" customWidth="1"/>
    <col min="18" max="18" width="7" bestFit="1" customWidth="1"/>
    <col min="19" max="19" width="9.28515625" bestFit="1" customWidth="1"/>
    <col min="20" max="20" width="9" bestFit="1" customWidth="1"/>
    <col min="21" max="21" width="8.85546875" bestFit="1" customWidth="1"/>
    <col min="22" max="22" width="8.7109375" bestFit="1" customWidth="1"/>
    <col min="23" max="23" width="9" bestFit="1" customWidth="1"/>
    <col min="24" max="24" width="8.7109375" bestFit="1" customWidth="1"/>
    <col min="25" max="25" width="8.85546875" bestFit="1" customWidth="1"/>
    <col min="27" max="27" width="8.42578125" bestFit="1" customWidth="1"/>
    <col min="28" max="29" width="8.85546875" bestFit="1" customWidth="1"/>
    <col min="32" max="32" width="7.85546875" bestFit="1" customWidth="1"/>
    <col min="34" max="34" width="8.85546875" bestFit="1" customWidth="1"/>
    <col min="35" max="36" width="9.28515625" bestFit="1" customWidth="1"/>
    <col min="37" max="37" width="9.7109375" bestFit="1" customWidth="1"/>
    <col min="39" max="39" width="21" customWidth="1"/>
    <col min="40" max="40" width="20" bestFit="1" customWidth="1"/>
    <col min="41" max="41" width="9" bestFit="1" customWidth="1"/>
    <col min="42" max="42" width="9.28515625" bestFit="1" customWidth="1"/>
    <col min="43" max="43" width="9.42578125" bestFit="1" customWidth="1"/>
    <col min="44" max="44" width="8.5703125" bestFit="1" customWidth="1"/>
    <col min="45" max="45" width="7.7109375" bestFit="1" customWidth="1"/>
    <col min="46" max="46" width="8.85546875" bestFit="1" customWidth="1"/>
    <col min="47" max="47" width="5.7109375" bestFit="1" customWidth="1"/>
    <col min="48" max="48" width="8.85546875" bestFit="1" customWidth="1"/>
    <col min="50" max="50" width="9.28515625" bestFit="1" customWidth="1"/>
    <col min="51" max="52" width="8.7109375" bestFit="1" customWidth="1"/>
    <col min="54" max="54" width="9.28515625" bestFit="1" customWidth="1"/>
    <col min="56" max="56" width="9.7109375" bestFit="1" customWidth="1"/>
    <col min="57" max="57" width="12.5703125" bestFit="1" customWidth="1"/>
    <col min="58" max="58" width="11" bestFit="1" customWidth="1"/>
    <col min="59" max="59" width="8.42578125" bestFit="1" customWidth="1"/>
    <col min="60" max="61" width="8.7109375" bestFit="1" customWidth="1"/>
    <col min="62" max="62" width="12.7109375" bestFit="1" customWidth="1"/>
    <col min="63" max="63" width="11.28515625" bestFit="1" customWidth="1"/>
    <col min="64" max="64" width="22.28515625" bestFit="1" customWidth="1"/>
    <col min="65" max="65" width="12.7109375" bestFit="1" customWidth="1"/>
    <col min="66" max="66" width="8.85546875" bestFit="1" customWidth="1"/>
    <col min="68" max="68" width="8.42578125" bestFit="1" customWidth="1"/>
    <col min="69" max="70" width="8.85546875" bestFit="1" customWidth="1"/>
    <col min="73" max="73" width="23.7109375" bestFit="1" customWidth="1"/>
    <col min="74" max="74" width="8.7109375" bestFit="1" customWidth="1"/>
    <col min="75" max="75" width="9" bestFit="1" customWidth="1"/>
    <col min="76" max="77" width="9.28515625" bestFit="1" customWidth="1"/>
    <col min="78" max="78" width="8.85546875" bestFit="1" customWidth="1"/>
    <col min="79" max="79" width="7.85546875" bestFit="1" customWidth="1"/>
    <col min="80" max="80" width="9" bestFit="1" customWidth="1"/>
    <col min="81" max="82" width="9.28515625" bestFit="1" customWidth="1"/>
    <col min="83" max="83" width="9.42578125" bestFit="1" customWidth="1"/>
    <col min="84" max="84" width="12.5703125" bestFit="1" customWidth="1"/>
    <col min="85" max="85" width="9" bestFit="1" customWidth="1"/>
    <col min="86" max="87" width="8.85546875" bestFit="1" customWidth="1"/>
    <col min="89" max="90" width="9.42578125" bestFit="1" customWidth="1"/>
    <col min="91" max="91" width="8.85546875" bestFit="1" customWidth="1"/>
    <col min="92" max="92" width="57.140625" bestFit="1" customWidth="1"/>
    <col min="93" max="93" width="9.7109375" bestFit="1" customWidth="1"/>
    <col min="94" max="94" width="12.7109375" bestFit="1" customWidth="1"/>
    <col min="95" max="95" width="13.28515625" bestFit="1" customWidth="1"/>
    <col min="96" max="96" width="9" bestFit="1" customWidth="1"/>
    <col min="97" max="97" width="11.42578125" bestFit="1" customWidth="1"/>
    <col min="99" max="99" width="8.42578125" bestFit="1" customWidth="1"/>
    <col min="100" max="101" width="8.85546875" bestFit="1" customWidth="1"/>
    <col min="102" max="102" width="10.28515625" bestFit="1" customWidth="1"/>
    <col min="103" max="103" width="18.5703125" bestFit="1" customWidth="1"/>
    <col min="104" max="104" width="8.85546875" bestFit="1" customWidth="1"/>
    <col min="105" max="106" width="9.28515625" bestFit="1" customWidth="1"/>
    <col min="107" max="107" width="8.28515625" bestFit="1" customWidth="1"/>
    <col min="108" max="108" width="41.5703125" bestFit="1" customWidth="1"/>
    <col min="109" max="109" width="14" bestFit="1" customWidth="1"/>
    <col min="110" max="110" width="9.28515625" bestFit="1" customWidth="1"/>
    <col min="111" max="111" width="15.28515625" bestFit="1" customWidth="1"/>
    <col min="112" max="112" width="9.85546875" bestFit="1" customWidth="1"/>
    <col min="113" max="113" width="8.7109375" bestFit="1" customWidth="1"/>
    <col min="114" max="114" width="8.28515625" bestFit="1" customWidth="1"/>
    <col min="115" max="115" width="5.5703125" bestFit="1" customWidth="1"/>
    <col min="116" max="116" width="8.5703125" bestFit="1" customWidth="1"/>
    <col min="117" max="117" width="9" bestFit="1" customWidth="1"/>
    <col min="118" max="118" width="6.5703125" bestFit="1" customWidth="1"/>
    <col min="119" max="119" width="8.85546875" bestFit="1" customWidth="1"/>
    <col min="120" max="120" width="8.7109375" bestFit="1" customWidth="1"/>
    <col min="122" max="122" width="8.85546875" bestFit="1" customWidth="1"/>
    <col min="123" max="123" width="8.5703125" bestFit="1" customWidth="1"/>
    <col min="124" max="125" width="12.28515625" bestFit="1" customWidth="1"/>
    <col min="126" max="126" width="8.7109375" bestFit="1" customWidth="1"/>
    <col min="127" max="127" width="9" bestFit="1" customWidth="1"/>
    <col min="128" max="128" width="5" bestFit="1" customWidth="1"/>
    <col min="129" max="129" width="14.28515625" bestFit="1" customWidth="1"/>
    <col min="130" max="130" width="13.140625" bestFit="1" customWidth="1"/>
    <col min="131" max="131" width="9" bestFit="1" customWidth="1"/>
    <col min="133" max="133" width="8.42578125" bestFit="1" customWidth="1"/>
    <col min="134" max="134" width="7" bestFit="1" customWidth="1"/>
    <col min="135" max="137" width="1.5703125" bestFit="1" customWidth="1"/>
    <col min="138" max="138" width="9" bestFit="1" customWidth="1"/>
    <col min="140" max="140" width="8.28515625" bestFit="1" customWidth="1"/>
  </cols>
  <sheetData>
    <row r="1" spans="1:140" ht="39.75" thickBot="1">
      <c r="A1" s="717" t="s">
        <v>0</v>
      </c>
      <c r="B1" s="718"/>
      <c r="C1" s="718"/>
      <c r="D1" s="718"/>
      <c r="E1" s="718"/>
      <c r="F1" s="718"/>
      <c r="G1" s="718"/>
      <c r="H1" s="718"/>
      <c r="I1" s="719"/>
      <c r="J1" s="751" t="s">
        <v>1</v>
      </c>
      <c r="K1" s="752"/>
      <c r="L1" s="752"/>
      <c r="M1" s="752"/>
      <c r="N1" s="752"/>
      <c r="O1" s="752"/>
      <c r="P1" s="752"/>
      <c r="Q1" s="752"/>
      <c r="R1" s="752"/>
      <c r="S1" s="752"/>
      <c r="T1" s="752"/>
      <c r="U1" s="752"/>
      <c r="V1" s="752"/>
      <c r="W1" s="752"/>
      <c r="X1" s="752"/>
      <c r="Y1" s="752"/>
      <c r="Z1" s="752"/>
      <c r="AA1" s="752"/>
      <c r="AB1" s="752"/>
      <c r="AC1" s="752"/>
      <c r="AD1" s="752"/>
      <c r="AE1" s="752"/>
      <c r="AF1" s="752"/>
      <c r="AG1" s="752"/>
      <c r="AH1" s="752"/>
      <c r="AI1" s="752"/>
      <c r="AJ1" s="752"/>
      <c r="AK1" s="752"/>
      <c r="AL1" s="752"/>
      <c r="AM1" s="752"/>
      <c r="AN1" s="752"/>
      <c r="AO1" s="752"/>
      <c r="AP1" s="752"/>
      <c r="AQ1" s="752"/>
      <c r="AR1" s="752"/>
      <c r="AS1" s="752"/>
      <c r="AT1" s="752"/>
      <c r="AU1" s="752"/>
      <c r="AV1" s="752"/>
      <c r="AW1" s="752"/>
      <c r="AX1" s="752"/>
      <c r="AY1" s="752"/>
      <c r="AZ1" s="752"/>
      <c r="BA1" s="752"/>
      <c r="BB1" s="752"/>
      <c r="BC1" s="752"/>
      <c r="BD1" s="752"/>
      <c r="BE1" s="752"/>
      <c r="BF1" s="752"/>
      <c r="BG1" s="752"/>
      <c r="BH1" s="752"/>
      <c r="BI1" s="752"/>
      <c r="BJ1" s="752"/>
      <c r="BK1" s="752"/>
      <c r="BL1" s="752"/>
      <c r="BM1" s="752"/>
      <c r="BN1" s="752"/>
      <c r="BO1" s="752"/>
      <c r="BP1" s="752"/>
      <c r="BQ1" s="752"/>
      <c r="BR1" s="752"/>
      <c r="BS1" s="752"/>
      <c r="BT1" s="752"/>
      <c r="BU1" s="752"/>
      <c r="BV1" s="752"/>
      <c r="BW1" s="752"/>
      <c r="BX1" s="752"/>
      <c r="BY1" s="752"/>
      <c r="BZ1" s="752"/>
      <c r="CA1" s="752"/>
      <c r="CB1" s="752"/>
      <c r="CC1" s="752"/>
      <c r="CD1" s="752"/>
      <c r="CE1" s="752"/>
      <c r="CF1" s="752"/>
      <c r="CG1" s="752"/>
      <c r="CH1" s="752"/>
      <c r="CI1" s="752"/>
      <c r="CJ1" s="752"/>
      <c r="CK1" s="752"/>
      <c r="CL1" s="752"/>
      <c r="CM1" s="752"/>
      <c r="CN1" s="752"/>
      <c r="CO1" s="752"/>
      <c r="CP1" s="752"/>
      <c r="CQ1" s="752"/>
      <c r="CR1" s="752"/>
      <c r="CS1" s="752"/>
      <c r="CT1" s="752"/>
      <c r="CU1" s="752"/>
      <c r="CV1" s="752"/>
      <c r="CW1" s="752"/>
      <c r="CX1" s="752"/>
      <c r="CY1" s="752"/>
      <c r="CZ1" s="752"/>
      <c r="DA1" s="752"/>
      <c r="DB1" s="752"/>
      <c r="DC1" s="752"/>
      <c r="DD1" s="752"/>
      <c r="DE1" s="752"/>
      <c r="DF1" s="752"/>
      <c r="DG1" s="752"/>
      <c r="DH1" s="752"/>
      <c r="DI1" s="752"/>
      <c r="DJ1" s="752"/>
      <c r="DK1" s="752"/>
      <c r="DL1" s="752"/>
      <c r="DM1" s="753"/>
      <c r="DN1" s="711" t="s">
        <v>2</v>
      </c>
      <c r="DO1" s="712"/>
      <c r="DP1" s="712"/>
      <c r="DQ1" s="713"/>
      <c r="DR1" s="713"/>
      <c r="DS1" s="713"/>
      <c r="DT1" s="713"/>
      <c r="DU1" s="713"/>
      <c r="DV1" s="712"/>
      <c r="DW1" s="712"/>
      <c r="DX1" s="712"/>
      <c r="DY1" s="712"/>
      <c r="DZ1" s="712"/>
      <c r="EA1" s="712"/>
      <c r="EB1" s="712"/>
      <c r="EC1" s="712"/>
      <c r="ED1" s="712"/>
      <c r="EE1" s="712"/>
      <c r="EF1" s="712"/>
      <c r="EG1" s="712"/>
      <c r="EH1" s="712"/>
      <c r="EI1" s="714"/>
      <c r="EJ1" s="1"/>
    </row>
    <row r="2" spans="1:140" ht="31.5">
      <c r="A2" s="698" t="s">
        <v>3</v>
      </c>
      <c r="B2" s="699"/>
      <c r="C2" s="699"/>
      <c r="D2" s="699"/>
      <c r="E2" s="699"/>
      <c r="F2" s="699"/>
      <c r="G2" s="720"/>
      <c r="H2" s="698" t="s">
        <v>4</v>
      </c>
      <c r="I2" s="700"/>
      <c r="J2" s="698" t="s">
        <v>5</v>
      </c>
      <c r="K2" s="700"/>
      <c r="L2" s="698" t="s">
        <v>6</v>
      </c>
      <c r="M2" s="699"/>
      <c r="N2" s="699"/>
      <c r="O2" s="699"/>
      <c r="P2" s="699"/>
      <c r="Q2" s="699"/>
      <c r="R2" s="699"/>
      <c r="S2" s="699"/>
      <c r="T2" s="699"/>
      <c r="U2" s="699"/>
      <c r="V2" s="700"/>
      <c r="W2" s="704" t="s">
        <v>7</v>
      </c>
      <c r="X2" s="706"/>
      <c r="Y2" s="706"/>
      <c r="Z2" s="706"/>
      <c r="AA2" s="706"/>
      <c r="AB2" s="706"/>
      <c r="AC2" s="706"/>
      <c r="AD2" s="706"/>
      <c r="AE2" s="706"/>
      <c r="AF2" s="706"/>
      <c r="AG2" s="706"/>
      <c r="AH2" s="706"/>
      <c r="AI2" s="706"/>
      <c r="AJ2" s="706"/>
      <c r="AK2" s="706"/>
      <c r="AL2" s="706"/>
      <c r="AM2" s="706"/>
      <c r="AN2" s="706"/>
      <c r="AO2" s="707"/>
      <c r="AP2" s="704" t="s">
        <v>8</v>
      </c>
      <c r="AQ2" s="705"/>
      <c r="AR2" s="706"/>
      <c r="AS2" s="706"/>
      <c r="AT2" s="706"/>
      <c r="AU2" s="706"/>
      <c r="AV2" s="706"/>
      <c r="AW2" s="706"/>
      <c r="AX2" s="706"/>
      <c r="AY2" s="706"/>
      <c r="AZ2" s="706"/>
      <c r="BA2" s="706"/>
      <c r="BB2" s="707"/>
      <c r="BC2" s="704" t="s">
        <v>9</v>
      </c>
      <c r="BD2" s="706"/>
      <c r="BE2" s="706"/>
      <c r="BF2" s="706"/>
      <c r="BG2" s="706"/>
      <c r="BH2" s="706"/>
      <c r="BI2" s="706"/>
      <c r="BJ2" s="706"/>
      <c r="BK2" s="706"/>
      <c r="BL2" s="707"/>
      <c r="BM2" s="704" t="s">
        <v>10</v>
      </c>
      <c r="BN2" s="706"/>
      <c r="BO2" s="706"/>
      <c r="BP2" s="706"/>
      <c r="BQ2" s="706"/>
      <c r="BR2" s="706"/>
      <c r="BS2" s="706"/>
      <c r="BT2" s="706"/>
      <c r="BU2" s="706"/>
      <c r="BV2" s="706"/>
      <c r="BW2" s="706"/>
      <c r="BX2" s="706"/>
      <c r="BY2" s="706"/>
      <c r="BZ2" s="706"/>
      <c r="CA2" s="706"/>
      <c r="CB2" s="706"/>
      <c r="CC2" s="706"/>
      <c r="CD2" s="706"/>
      <c r="CE2" s="706"/>
      <c r="CF2" s="706"/>
      <c r="CG2" s="706"/>
      <c r="CH2" s="706"/>
      <c r="CI2" s="706"/>
      <c r="CJ2" s="706"/>
      <c r="CK2" s="706"/>
      <c r="CL2" s="706"/>
      <c r="CM2" s="706"/>
      <c r="CN2" s="707"/>
      <c r="CO2" s="704" t="s">
        <v>11</v>
      </c>
      <c r="CP2" s="706"/>
      <c r="CQ2" s="706"/>
      <c r="CR2" s="706"/>
      <c r="CS2" s="706"/>
      <c r="CT2" s="706"/>
      <c r="CU2" s="706"/>
      <c r="CV2" s="706"/>
      <c r="CW2" s="706"/>
      <c r="CX2" s="706"/>
      <c r="CY2" s="707"/>
      <c r="CZ2" s="704" t="s">
        <v>12</v>
      </c>
      <c r="DA2" s="706"/>
      <c r="DB2" s="706"/>
      <c r="DC2" s="706"/>
      <c r="DD2" s="706"/>
      <c r="DE2" s="706"/>
      <c r="DF2" s="706"/>
      <c r="DG2" s="706"/>
      <c r="DH2" s="707"/>
      <c r="DI2" s="704" t="s">
        <v>13</v>
      </c>
      <c r="DJ2" s="706"/>
      <c r="DK2" s="706"/>
      <c r="DL2" s="706"/>
      <c r="DM2" s="707"/>
      <c r="DN2" s="704" t="s">
        <v>14</v>
      </c>
      <c r="DO2" s="706"/>
      <c r="DP2" s="715"/>
      <c r="DQ2" s="698" t="s">
        <v>15</v>
      </c>
      <c r="DR2" s="699"/>
      <c r="DS2" s="699"/>
      <c r="DT2" s="699"/>
      <c r="DU2" s="700"/>
      <c r="DV2" s="705" t="s">
        <v>16</v>
      </c>
      <c r="DW2" s="706"/>
      <c r="DX2" s="706"/>
      <c r="DY2" s="706"/>
      <c r="DZ2" s="706"/>
      <c r="EA2" s="706"/>
      <c r="EB2" s="706"/>
      <c r="EC2" s="706"/>
      <c r="ED2" s="706"/>
      <c r="EE2" s="706"/>
      <c r="EF2" s="706"/>
      <c r="EG2" s="706"/>
      <c r="EH2" s="706"/>
      <c r="EI2" s="707"/>
      <c r="EJ2" s="2"/>
    </row>
    <row r="3" spans="1:140">
      <c r="A3" s="29" t="s">
        <v>17</v>
      </c>
      <c r="B3" s="30"/>
      <c r="C3" s="30"/>
      <c r="D3" s="30"/>
      <c r="E3" s="30"/>
      <c r="F3" s="30"/>
      <c r="G3" s="31"/>
      <c r="H3" s="32" t="s">
        <v>17</v>
      </c>
      <c r="I3" s="33"/>
      <c r="J3" s="29"/>
      <c r="K3" s="31"/>
      <c r="L3" s="189" t="s">
        <v>17</v>
      </c>
      <c r="M3" s="34" t="s">
        <v>17</v>
      </c>
      <c r="N3" s="34"/>
      <c r="O3" s="34"/>
      <c r="P3" s="34"/>
      <c r="Q3" s="34"/>
      <c r="R3" s="34" t="s">
        <v>17</v>
      </c>
      <c r="S3" s="34" t="s">
        <v>17</v>
      </c>
      <c r="T3" s="190"/>
      <c r="U3" s="34"/>
      <c r="V3" s="35"/>
      <c r="W3" s="36"/>
      <c r="X3" s="34" t="s">
        <v>17</v>
      </c>
      <c r="Y3" s="37"/>
      <c r="Z3" s="37"/>
      <c r="AA3" s="37"/>
      <c r="AB3" s="37"/>
      <c r="AC3" s="37" t="s">
        <v>18</v>
      </c>
      <c r="AD3" s="37" t="s">
        <v>17</v>
      </c>
      <c r="AE3" s="34"/>
      <c r="AF3" s="34" t="s">
        <v>19</v>
      </c>
      <c r="AG3" s="34"/>
      <c r="AH3" s="34"/>
      <c r="AI3" s="34"/>
      <c r="AJ3" s="34"/>
      <c r="AK3" s="34"/>
      <c r="AL3" s="34"/>
      <c r="AM3" s="34" t="s">
        <v>17</v>
      </c>
      <c r="AN3" s="34"/>
      <c r="AO3" s="35" t="s">
        <v>17</v>
      </c>
      <c r="AP3" s="173"/>
      <c r="AQ3" s="40"/>
      <c r="AR3" s="40"/>
      <c r="AS3" s="40"/>
      <c r="AT3" s="40"/>
      <c r="AU3" s="40"/>
      <c r="AV3" s="40" t="s">
        <v>18</v>
      </c>
      <c r="AW3" s="40" t="s">
        <v>17</v>
      </c>
      <c r="AX3" s="40"/>
      <c r="AY3" s="40"/>
      <c r="AZ3" s="40" t="s">
        <v>17</v>
      </c>
      <c r="BA3" s="40"/>
      <c r="BB3" s="174"/>
      <c r="BC3" s="173"/>
      <c r="BD3" s="40"/>
      <c r="BE3" s="40"/>
      <c r="BF3" s="40"/>
      <c r="BG3" s="40"/>
      <c r="BH3" s="40"/>
      <c r="BI3" s="40"/>
      <c r="BJ3" s="40"/>
      <c r="BK3" s="40"/>
      <c r="BL3" s="174"/>
      <c r="BM3" s="173" t="s">
        <v>17</v>
      </c>
      <c r="BN3" s="40"/>
      <c r="BO3" s="40"/>
      <c r="BP3" s="40"/>
      <c r="BQ3" s="40"/>
      <c r="BR3" s="40" t="s">
        <v>18</v>
      </c>
      <c r="BS3" s="40" t="s">
        <v>17</v>
      </c>
      <c r="BT3" s="40"/>
      <c r="BU3" s="40" t="s">
        <v>17</v>
      </c>
      <c r="BV3" s="40" t="s">
        <v>19</v>
      </c>
      <c r="BW3" s="40"/>
      <c r="BX3" s="40"/>
      <c r="BY3" s="40" t="s">
        <v>17</v>
      </c>
      <c r="BZ3" s="40" t="s">
        <v>17</v>
      </c>
      <c r="CA3" s="40" t="s">
        <v>19</v>
      </c>
      <c r="CB3" s="178" t="s">
        <v>17</v>
      </c>
      <c r="CC3" s="40"/>
      <c r="CD3" s="40"/>
      <c r="CE3" s="40" t="s">
        <v>17</v>
      </c>
      <c r="CF3" s="40" t="s">
        <v>17</v>
      </c>
      <c r="CG3" s="40" t="s">
        <v>17</v>
      </c>
      <c r="CH3" s="40" t="s">
        <v>19</v>
      </c>
      <c r="CI3" s="40"/>
      <c r="CJ3" s="40"/>
      <c r="CK3" s="40" t="s">
        <v>18</v>
      </c>
      <c r="CL3" s="40" t="s">
        <v>17</v>
      </c>
      <c r="CM3" s="40"/>
      <c r="CN3" s="174"/>
      <c r="CO3" s="173"/>
      <c r="CP3" s="40"/>
      <c r="CQ3" s="40"/>
      <c r="CR3" s="40"/>
      <c r="CS3" s="40"/>
      <c r="CT3" s="40"/>
      <c r="CU3" s="40"/>
      <c r="CV3" s="40"/>
      <c r="CW3" s="40"/>
      <c r="CX3" s="40"/>
      <c r="CY3" s="174" t="s">
        <v>20</v>
      </c>
      <c r="CZ3" s="173"/>
      <c r="DA3" s="40"/>
      <c r="DB3" s="40"/>
      <c r="DC3" s="40"/>
      <c r="DD3" s="40"/>
      <c r="DE3" s="40" t="s">
        <v>19</v>
      </c>
      <c r="DF3" s="40"/>
      <c r="DG3" s="40"/>
      <c r="DH3" s="174" t="s">
        <v>17</v>
      </c>
      <c r="DI3" s="173"/>
      <c r="DJ3" s="40"/>
      <c r="DK3" s="40"/>
      <c r="DL3" s="40"/>
      <c r="DM3" s="174"/>
      <c r="DN3" s="173"/>
      <c r="DO3" s="40"/>
      <c r="DP3" s="143"/>
      <c r="DQ3" s="175"/>
      <c r="DR3" s="40"/>
      <c r="DS3" s="40" t="s">
        <v>17</v>
      </c>
      <c r="DT3" s="40"/>
      <c r="DU3" s="174"/>
      <c r="DV3" s="176"/>
      <c r="DW3" s="40"/>
      <c r="DX3" s="40"/>
      <c r="DY3" s="40"/>
      <c r="DZ3" s="178" t="s">
        <v>17</v>
      </c>
      <c r="EA3" s="178" t="s">
        <v>17</v>
      </c>
      <c r="EB3" s="40"/>
      <c r="EC3" s="40"/>
      <c r="ED3" s="40"/>
      <c r="EE3" s="40"/>
      <c r="EF3" s="40"/>
      <c r="EG3" s="40"/>
      <c r="EH3" s="40"/>
      <c r="EI3" s="174"/>
      <c r="EJ3" s="177"/>
    </row>
    <row r="4" spans="1:140">
      <c r="A4" s="36" t="s">
        <v>21</v>
      </c>
      <c r="B4" s="34" t="s">
        <v>21</v>
      </c>
      <c r="C4" s="34" t="s">
        <v>21</v>
      </c>
      <c r="D4" s="34" t="s">
        <v>21</v>
      </c>
      <c r="E4" s="34"/>
      <c r="F4" s="34" t="s">
        <v>21</v>
      </c>
      <c r="G4" s="188"/>
      <c r="H4" s="39" t="s">
        <v>21</v>
      </c>
      <c r="I4" s="38"/>
      <c r="J4" s="36" t="s">
        <v>21</v>
      </c>
      <c r="K4" s="35" t="s">
        <v>21</v>
      </c>
      <c r="L4" s="189" t="s">
        <v>21</v>
      </c>
      <c r="M4" s="34"/>
      <c r="N4" s="190"/>
      <c r="O4" s="34"/>
      <c r="P4" s="34"/>
      <c r="Q4" s="190"/>
      <c r="R4" s="34" t="s">
        <v>21</v>
      </c>
      <c r="S4" s="34" t="s">
        <v>21</v>
      </c>
      <c r="T4" s="34"/>
      <c r="U4" s="34"/>
      <c r="V4" s="191" t="s">
        <v>21</v>
      </c>
      <c r="W4" s="36"/>
      <c r="X4" s="34"/>
      <c r="Y4" s="37"/>
      <c r="Z4" s="37"/>
      <c r="AA4" s="37"/>
      <c r="AB4" s="37" t="s">
        <v>21</v>
      </c>
      <c r="AC4" s="37" t="s">
        <v>21</v>
      </c>
      <c r="AD4" s="37" t="s">
        <v>21</v>
      </c>
      <c r="AE4" s="34"/>
      <c r="AF4" s="34" t="s">
        <v>21</v>
      </c>
      <c r="AG4" s="34"/>
      <c r="AH4" s="34" t="s">
        <v>21</v>
      </c>
      <c r="AI4" s="34" t="s">
        <v>21</v>
      </c>
      <c r="AJ4" s="34" t="s">
        <v>21</v>
      </c>
      <c r="AK4" s="34"/>
      <c r="AL4" s="34" t="s">
        <v>21</v>
      </c>
      <c r="AM4" s="34" t="s">
        <v>21</v>
      </c>
      <c r="AN4" s="34"/>
      <c r="AO4" s="35" t="s">
        <v>21</v>
      </c>
      <c r="AP4" s="189" t="s">
        <v>21</v>
      </c>
      <c r="AQ4" s="192"/>
      <c r="AR4" s="40"/>
      <c r="AS4" s="40"/>
      <c r="AT4" s="40"/>
      <c r="AU4" s="40" t="s">
        <v>21</v>
      </c>
      <c r="AV4" s="40" t="s">
        <v>21</v>
      </c>
      <c r="AW4" s="40" t="s">
        <v>21</v>
      </c>
      <c r="AX4" s="40"/>
      <c r="AY4" s="40"/>
      <c r="AZ4" s="40" t="s">
        <v>21</v>
      </c>
      <c r="BA4" s="40"/>
      <c r="BB4" s="191" t="s">
        <v>21</v>
      </c>
      <c r="BC4" s="189" t="s">
        <v>21</v>
      </c>
      <c r="BD4" s="193" t="s">
        <v>21</v>
      </c>
      <c r="BE4" s="192"/>
      <c r="BF4" s="40" t="s">
        <v>21</v>
      </c>
      <c r="BG4" s="40"/>
      <c r="BH4" s="40" t="s">
        <v>21</v>
      </c>
      <c r="BI4" s="40"/>
      <c r="BJ4" s="40"/>
      <c r="BK4" s="40"/>
      <c r="BL4" s="174"/>
      <c r="BM4" s="173" t="s">
        <v>21</v>
      </c>
      <c r="BN4" s="193" t="s">
        <v>21</v>
      </c>
      <c r="BO4" s="40"/>
      <c r="BP4" s="40"/>
      <c r="BQ4" s="192"/>
      <c r="BR4" s="192"/>
      <c r="BS4" s="192"/>
      <c r="BT4" s="40"/>
      <c r="BU4" s="40"/>
      <c r="BV4" s="192"/>
      <c r="BW4" s="40"/>
      <c r="BX4" s="40"/>
      <c r="BY4" s="178" t="s">
        <v>21</v>
      </c>
      <c r="BZ4" s="40"/>
      <c r="CA4" s="192"/>
      <c r="CB4" s="40" t="s">
        <v>21</v>
      </c>
      <c r="CC4" s="40" t="s">
        <v>21</v>
      </c>
      <c r="CD4" s="40" t="s">
        <v>21</v>
      </c>
      <c r="CE4" s="192"/>
      <c r="CF4" s="40"/>
      <c r="CG4" s="192"/>
      <c r="CH4" s="192"/>
      <c r="CI4" s="40"/>
      <c r="CJ4" s="40" t="s">
        <v>21</v>
      </c>
      <c r="CK4" s="192"/>
      <c r="CL4" s="192"/>
      <c r="CM4" s="192"/>
      <c r="CN4" s="174" t="s">
        <v>21</v>
      </c>
      <c r="CO4" s="173"/>
      <c r="CP4" s="40"/>
      <c r="CQ4" s="40" t="s">
        <v>21</v>
      </c>
      <c r="CR4" s="40" t="s">
        <v>21</v>
      </c>
      <c r="CS4" s="40" t="s">
        <v>21</v>
      </c>
      <c r="CT4" s="40"/>
      <c r="CU4" s="40"/>
      <c r="CV4" s="192"/>
      <c r="CW4" s="192"/>
      <c r="CX4" s="192"/>
      <c r="CY4" s="191" t="s">
        <v>21</v>
      </c>
      <c r="CZ4" s="173"/>
      <c r="DA4" s="40"/>
      <c r="DB4" s="40"/>
      <c r="DC4" s="192"/>
      <c r="DD4" s="40"/>
      <c r="DE4" s="40" t="s">
        <v>21</v>
      </c>
      <c r="DF4" s="193" t="s">
        <v>21</v>
      </c>
      <c r="DG4" s="40" t="s">
        <v>21</v>
      </c>
      <c r="DH4" s="174" t="s">
        <v>21</v>
      </c>
      <c r="DI4" s="173" t="s">
        <v>21</v>
      </c>
      <c r="DJ4" s="40" t="s">
        <v>21</v>
      </c>
      <c r="DK4" s="40" t="s">
        <v>21</v>
      </c>
      <c r="DL4" s="40" t="s">
        <v>21</v>
      </c>
      <c r="DM4" s="174" t="s">
        <v>21</v>
      </c>
      <c r="DN4" s="173" t="s">
        <v>21</v>
      </c>
      <c r="DO4" s="40" t="s">
        <v>21</v>
      </c>
      <c r="DP4" s="143" t="s">
        <v>21</v>
      </c>
      <c r="DQ4" s="175" t="s">
        <v>21</v>
      </c>
      <c r="DR4" s="40"/>
      <c r="DS4" s="40"/>
      <c r="DT4" s="40"/>
      <c r="DU4" s="174"/>
      <c r="DV4" s="176" t="s">
        <v>21</v>
      </c>
      <c r="DW4" s="40" t="s">
        <v>21</v>
      </c>
      <c r="DX4" s="40"/>
      <c r="DY4" s="40" t="s">
        <v>21</v>
      </c>
      <c r="DZ4" s="40" t="s">
        <v>21</v>
      </c>
      <c r="EA4" s="40" t="s">
        <v>21</v>
      </c>
      <c r="EB4" s="40" t="s">
        <v>21</v>
      </c>
      <c r="EC4" s="40"/>
      <c r="ED4" s="40"/>
      <c r="EE4" s="40"/>
      <c r="EF4" s="40"/>
      <c r="EG4" s="40"/>
      <c r="EH4" s="40"/>
      <c r="EI4" s="174"/>
      <c r="EJ4" s="177" t="s">
        <v>21</v>
      </c>
    </row>
    <row r="5" spans="1:140">
      <c r="A5">
        <v>1</v>
      </c>
      <c r="B5">
        <v>2</v>
      </c>
      <c r="C5">
        <v>3</v>
      </c>
      <c r="D5">
        <v>4</v>
      </c>
      <c r="E5">
        <v>5</v>
      </c>
      <c r="F5">
        <v>6</v>
      </c>
      <c r="G5">
        <v>7</v>
      </c>
      <c r="H5">
        <v>8</v>
      </c>
      <c r="I5">
        <v>9</v>
      </c>
      <c r="J5">
        <v>10</v>
      </c>
      <c r="K5">
        <v>11</v>
      </c>
      <c r="L5">
        <v>12</v>
      </c>
      <c r="M5">
        <v>13</v>
      </c>
      <c r="N5">
        <v>14</v>
      </c>
      <c r="O5">
        <v>15</v>
      </c>
      <c r="P5">
        <v>16</v>
      </c>
      <c r="Q5">
        <v>17</v>
      </c>
      <c r="R5">
        <v>18</v>
      </c>
      <c r="S5">
        <v>19</v>
      </c>
      <c r="T5">
        <v>20</v>
      </c>
      <c r="U5">
        <v>21</v>
      </c>
      <c r="V5">
        <v>22</v>
      </c>
      <c r="W5">
        <v>23</v>
      </c>
      <c r="X5">
        <v>24</v>
      </c>
      <c r="Y5">
        <v>25</v>
      </c>
      <c r="Z5">
        <v>26</v>
      </c>
      <c r="AA5">
        <v>27</v>
      </c>
      <c r="AB5">
        <v>28</v>
      </c>
      <c r="AC5">
        <v>29</v>
      </c>
      <c r="AD5">
        <v>30</v>
      </c>
      <c r="AE5">
        <v>31</v>
      </c>
      <c r="AF5">
        <v>32</v>
      </c>
      <c r="AG5">
        <v>33</v>
      </c>
      <c r="AH5">
        <v>34</v>
      </c>
      <c r="AI5">
        <v>35</v>
      </c>
      <c r="AJ5">
        <v>36</v>
      </c>
      <c r="AK5">
        <v>37</v>
      </c>
      <c r="AL5">
        <v>38</v>
      </c>
      <c r="AM5">
        <v>39</v>
      </c>
      <c r="AN5">
        <v>40</v>
      </c>
      <c r="AO5">
        <v>41</v>
      </c>
      <c r="AP5">
        <v>42</v>
      </c>
      <c r="AQ5">
        <v>43</v>
      </c>
      <c r="AR5">
        <v>44</v>
      </c>
      <c r="AS5">
        <v>45</v>
      </c>
      <c r="AT5">
        <v>46</v>
      </c>
      <c r="AU5">
        <v>47</v>
      </c>
      <c r="AV5">
        <v>48</v>
      </c>
      <c r="AW5">
        <v>49</v>
      </c>
      <c r="AX5">
        <v>50</v>
      </c>
      <c r="AY5">
        <v>51</v>
      </c>
      <c r="AZ5">
        <v>52</v>
      </c>
      <c r="BA5">
        <v>53</v>
      </c>
      <c r="BB5">
        <v>54</v>
      </c>
      <c r="BC5">
        <v>55</v>
      </c>
      <c r="BD5">
        <v>56</v>
      </c>
      <c r="BE5">
        <v>57</v>
      </c>
      <c r="BF5">
        <v>58</v>
      </c>
      <c r="BG5">
        <v>59</v>
      </c>
      <c r="BH5">
        <v>60</v>
      </c>
      <c r="BI5">
        <v>61</v>
      </c>
      <c r="BJ5">
        <v>62</v>
      </c>
      <c r="BK5">
        <v>63</v>
      </c>
      <c r="BL5">
        <v>64</v>
      </c>
      <c r="BM5">
        <v>65</v>
      </c>
      <c r="BN5">
        <v>66</v>
      </c>
      <c r="BO5">
        <v>67</v>
      </c>
      <c r="BP5">
        <v>68</v>
      </c>
      <c r="BQ5">
        <v>69</v>
      </c>
      <c r="BR5">
        <v>70</v>
      </c>
      <c r="BS5">
        <v>71</v>
      </c>
      <c r="BT5">
        <v>72</v>
      </c>
      <c r="BU5">
        <v>73</v>
      </c>
      <c r="BV5">
        <v>74</v>
      </c>
      <c r="BW5">
        <v>75</v>
      </c>
      <c r="BX5">
        <v>76</v>
      </c>
      <c r="BY5">
        <v>77</v>
      </c>
      <c r="BZ5">
        <v>78</v>
      </c>
      <c r="CA5">
        <v>79</v>
      </c>
      <c r="CB5">
        <v>80</v>
      </c>
      <c r="CC5">
        <v>81</v>
      </c>
      <c r="CD5">
        <v>82</v>
      </c>
      <c r="CE5">
        <v>83</v>
      </c>
      <c r="CF5">
        <v>84</v>
      </c>
      <c r="CG5">
        <v>85</v>
      </c>
      <c r="CH5">
        <v>86</v>
      </c>
      <c r="CI5">
        <v>87</v>
      </c>
      <c r="CJ5">
        <v>88</v>
      </c>
      <c r="CK5">
        <v>89</v>
      </c>
      <c r="CL5">
        <v>90</v>
      </c>
      <c r="CM5">
        <v>91</v>
      </c>
      <c r="CN5">
        <v>92</v>
      </c>
      <c r="CO5">
        <v>93</v>
      </c>
      <c r="CP5">
        <v>94</v>
      </c>
      <c r="CQ5">
        <v>95</v>
      </c>
      <c r="CR5">
        <v>96</v>
      </c>
      <c r="CS5">
        <v>97</v>
      </c>
      <c r="CT5">
        <v>98</v>
      </c>
      <c r="CU5">
        <v>99</v>
      </c>
      <c r="CV5">
        <v>100</v>
      </c>
      <c r="CW5">
        <v>101</v>
      </c>
      <c r="CX5">
        <v>102</v>
      </c>
      <c r="CY5">
        <v>103</v>
      </c>
      <c r="CZ5">
        <v>104</v>
      </c>
      <c r="DA5">
        <v>105</v>
      </c>
      <c r="DB5">
        <v>106</v>
      </c>
      <c r="DC5">
        <v>107</v>
      </c>
      <c r="DD5">
        <v>108</v>
      </c>
      <c r="DE5">
        <v>109</v>
      </c>
      <c r="DF5">
        <v>110</v>
      </c>
      <c r="DG5">
        <v>111</v>
      </c>
      <c r="DH5">
        <v>112</v>
      </c>
      <c r="DI5">
        <v>113</v>
      </c>
      <c r="DJ5">
        <v>114</v>
      </c>
      <c r="DK5">
        <v>115</v>
      </c>
      <c r="DL5">
        <v>116</v>
      </c>
      <c r="DM5">
        <v>117</v>
      </c>
      <c r="DN5">
        <v>118</v>
      </c>
      <c r="DO5">
        <v>119</v>
      </c>
      <c r="DP5">
        <v>120</v>
      </c>
      <c r="DQ5">
        <v>121</v>
      </c>
      <c r="DR5">
        <v>122</v>
      </c>
      <c r="DS5">
        <v>123</v>
      </c>
      <c r="DT5">
        <v>124</v>
      </c>
      <c r="DU5">
        <v>125</v>
      </c>
      <c r="DV5">
        <v>126</v>
      </c>
      <c r="DW5">
        <v>127</v>
      </c>
      <c r="DX5">
        <v>128</v>
      </c>
      <c r="DY5">
        <v>129</v>
      </c>
      <c r="DZ5">
        <v>130</v>
      </c>
      <c r="EA5">
        <v>131</v>
      </c>
      <c r="EB5">
        <v>132</v>
      </c>
      <c r="EC5">
        <v>133</v>
      </c>
      <c r="ED5">
        <v>134</v>
      </c>
      <c r="EE5">
        <v>135</v>
      </c>
      <c r="EF5">
        <v>136</v>
      </c>
      <c r="EG5">
        <v>137</v>
      </c>
      <c r="EH5">
        <v>138</v>
      </c>
      <c r="EI5">
        <v>139</v>
      </c>
      <c r="EJ5">
        <v>140</v>
      </c>
    </row>
    <row r="6" spans="1:140" s="171" customFormat="1" ht="102">
      <c r="A6" s="149" t="s">
        <v>22</v>
      </c>
      <c r="B6" s="150" t="s">
        <v>23</v>
      </c>
      <c r="C6" s="150" t="s">
        <v>24</v>
      </c>
      <c r="D6" s="150" t="s">
        <v>25</v>
      </c>
      <c r="E6" s="150" t="s">
        <v>26</v>
      </c>
      <c r="F6" s="150" t="s">
        <v>27</v>
      </c>
      <c r="G6" s="151" t="s">
        <v>28</v>
      </c>
      <c r="H6" s="152" t="s">
        <v>29</v>
      </c>
      <c r="I6" s="153" t="s">
        <v>30</v>
      </c>
      <c r="J6" s="154" t="s">
        <v>31</v>
      </c>
      <c r="K6" s="155" t="s">
        <v>32</v>
      </c>
      <c r="L6" s="156" t="s">
        <v>33</v>
      </c>
      <c r="M6" s="157" t="s">
        <v>34</v>
      </c>
      <c r="N6" s="157" t="s">
        <v>35</v>
      </c>
      <c r="O6" s="157" t="s">
        <v>36</v>
      </c>
      <c r="P6" s="158" t="s">
        <v>37</v>
      </c>
      <c r="Q6" s="158" t="s">
        <v>38</v>
      </c>
      <c r="R6" s="157" t="s">
        <v>39</v>
      </c>
      <c r="S6" s="158" t="s">
        <v>40</v>
      </c>
      <c r="T6" s="158" t="s">
        <v>41</v>
      </c>
      <c r="U6" s="158" t="s">
        <v>42</v>
      </c>
      <c r="V6" s="155" t="s">
        <v>43</v>
      </c>
      <c r="W6" s="159" t="s">
        <v>44</v>
      </c>
      <c r="X6" s="160" t="s">
        <v>45</v>
      </c>
      <c r="Y6" s="160" t="s">
        <v>46</v>
      </c>
      <c r="Z6" s="161" t="s">
        <v>47</v>
      </c>
      <c r="AA6" s="162" t="s">
        <v>48</v>
      </c>
      <c r="AB6" s="161" t="s">
        <v>49</v>
      </c>
      <c r="AC6" s="161" t="s">
        <v>50</v>
      </c>
      <c r="AD6" s="161" t="s">
        <v>51</v>
      </c>
      <c r="AE6" s="163" t="s">
        <v>52</v>
      </c>
      <c r="AF6" s="157" t="s">
        <v>53</v>
      </c>
      <c r="AG6" s="163" t="s">
        <v>54</v>
      </c>
      <c r="AH6" s="163" t="s">
        <v>55</v>
      </c>
      <c r="AI6" s="163" t="s">
        <v>56</v>
      </c>
      <c r="AJ6" s="163" t="s">
        <v>57</v>
      </c>
      <c r="AK6" s="158" t="s">
        <v>58</v>
      </c>
      <c r="AL6" s="150" t="s">
        <v>59</v>
      </c>
      <c r="AM6" s="157" t="s">
        <v>60</v>
      </c>
      <c r="AN6" s="158" t="s">
        <v>61</v>
      </c>
      <c r="AO6" s="164" t="s">
        <v>62</v>
      </c>
      <c r="AP6" s="156" t="s">
        <v>63</v>
      </c>
      <c r="AQ6" s="157" t="s">
        <v>64</v>
      </c>
      <c r="AR6" s="165" t="s">
        <v>65</v>
      </c>
      <c r="AS6" s="157" t="s">
        <v>66</v>
      </c>
      <c r="AT6" s="158" t="s">
        <v>67</v>
      </c>
      <c r="AU6" s="157" t="s">
        <v>68</v>
      </c>
      <c r="AV6" s="157" t="s">
        <v>69</v>
      </c>
      <c r="AW6" s="157" t="s">
        <v>70</v>
      </c>
      <c r="AX6" s="157" t="s">
        <v>71</v>
      </c>
      <c r="AY6" s="157" t="s">
        <v>72</v>
      </c>
      <c r="AZ6" s="157" t="s">
        <v>73</v>
      </c>
      <c r="BA6" s="157" t="s">
        <v>74</v>
      </c>
      <c r="BB6" s="164" t="s">
        <v>75</v>
      </c>
      <c r="BC6" s="156" t="s">
        <v>76</v>
      </c>
      <c r="BD6" s="158" t="s">
        <v>77</v>
      </c>
      <c r="BE6" s="158" t="s">
        <v>78</v>
      </c>
      <c r="BF6" s="165" t="s">
        <v>79</v>
      </c>
      <c r="BG6" s="157" t="s">
        <v>80</v>
      </c>
      <c r="BH6" s="165" t="s">
        <v>45</v>
      </c>
      <c r="BI6" s="157" t="s">
        <v>81</v>
      </c>
      <c r="BJ6" s="158" t="s">
        <v>82</v>
      </c>
      <c r="BK6" s="158" t="s">
        <v>83</v>
      </c>
      <c r="BL6" s="155" t="s">
        <v>84</v>
      </c>
      <c r="BM6" s="166" t="s">
        <v>85</v>
      </c>
      <c r="BN6" s="165" t="s">
        <v>46</v>
      </c>
      <c r="BO6" s="157" t="s">
        <v>47</v>
      </c>
      <c r="BP6" s="158" t="s">
        <v>48</v>
      </c>
      <c r="BQ6" s="157" t="s">
        <v>49</v>
      </c>
      <c r="BR6" s="157" t="s">
        <v>50</v>
      </c>
      <c r="BS6" s="157" t="s">
        <v>51</v>
      </c>
      <c r="BT6" s="163" t="s">
        <v>86</v>
      </c>
      <c r="BU6" s="163" t="s">
        <v>87</v>
      </c>
      <c r="BV6" s="157" t="s">
        <v>88</v>
      </c>
      <c r="BW6" s="163" t="s">
        <v>89</v>
      </c>
      <c r="BX6" s="163" t="s">
        <v>90</v>
      </c>
      <c r="BY6" s="163" t="s">
        <v>91</v>
      </c>
      <c r="BZ6" s="157" t="s">
        <v>92</v>
      </c>
      <c r="CA6" s="157" t="s">
        <v>93</v>
      </c>
      <c r="CB6" s="163" t="s">
        <v>94</v>
      </c>
      <c r="CC6" s="163" t="s">
        <v>95</v>
      </c>
      <c r="CD6" s="163" t="s">
        <v>96</v>
      </c>
      <c r="CE6" s="157" t="s">
        <v>60</v>
      </c>
      <c r="CF6" s="158" t="s">
        <v>97</v>
      </c>
      <c r="CG6" s="157" t="s">
        <v>62</v>
      </c>
      <c r="CH6" s="157" t="s">
        <v>98</v>
      </c>
      <c r="CI6" s="163" t="s">
        <v>99</v>
      </c>
      <c r="CJ6" s="163" t="s">
        <v>100</v>
      </c>
      <c r="CK6" s="157" t="s">
        <v>101</v>
      </c>
      <c r="CL6" s="157" t="s">
        <v>102</v>
      </c>
      <c r="CM6" s="158" t="s">
        <v>103</v>
      </c>
      <c r="CN6" s="167" t="s">
        <v>104</v>
      </c>
      <c r="CO6" s="154" t="s">
        <v>105</v>
      </c>
      <c r="CP6" s="158" t="s">
        <v>106</v>
      </c>
      <c r="CQ6" s="150" t="s">
        <v>107</v>
      </c>
      <c r="CR6" s="150" t="s">
        <v>108</v>
      </c>
      <c r="CS6" s="165" t="s">
        <v>46</v>
      </c>
      <c r="CT6" s="157" t="s">
        <v>47</v>
      </c>
      <c r="CU6" s="158" t="s">
        <v>48</v>
      </c>
      <c r="CV6" s="157" t="s">
        <v>49</v>
      </c>
      <c r="CW6" s="157" t="s">
        <v>50</v>
      </c>
      <c r="CX6" s="157" t="s">
        <v>51</v>
      </c>
      <c r="CY6" s="164" t="s">
        <v>109</v>
      </c>
      <c r="CZ6" s="154" t="s">
        <v>30</v>
      </c>
      <c r="DA6" s="158" t="s">
        <v>110</v>
      </c>
      <c r="DB6" s="157" t="s">
        <v>111</v>
      </c>
      <c r="DC6" s="157" t="s">
        <v>112</v>
      </c>
      <c r="DD6" s="157" t="s">
        <v>113</v>
      </c>
      <c r="DE6" s="163" t="s">
        <v>114</v>
      </c>
      <c r="DF6" s="157" t="s">
        <v>115</v>
      </c>
      <c r="DG6" s="158" t="s">
        <v>116</v>
      </c>
      <c r="DH6" s="164" t="s">
        <v>117</v>
      </c>
      <c r="DI6" s="156" t="s">
        <v>29</v>
      </c>
      <c r="DJ6" s="157" t="s">
        <v>118</v>
      </c>
      <c r="DK6" s="157" t="s">
        <v>119</v>
      </c>
      <c r="DL6" s="157" t="s">
        <v>120</v>
      </c>
      <c r="DM6" s="164" t="s">
        <v>121</v>
      </c>
      <c r="DN6" s="149" t="s">
        <v>122</v>
      </c>
      <c r="DO6" s="150" t="s">
        <v>123</v>
      </c>
      <c r="DP6" s="168" t="s">
        <v>124</v>
      </c>
      <c r="DQ6" s="149" t="s">
        <v>125</v>
      </c>
      <c r="DR6" s="150" t="s">
        <v>126</v>
      </c>
      <c r="DS6" s="150" t="s">
        <v>127</v>
      </c>
      <c r="DT6" s="150" t="s">
        <v>128</v>
      </c>
      <c r="DU6" s="151" t="s">
        <v>129</v>
      </c>
      <c r="DV6" s="169" t="s">
        <v>130</v>
      </c>
      <c r="DW6" s="150" t="s">
        <v>131</v>
      </c>
      <c r="DX6" s="150" t="s">
        <v>132</v>
      </c>
      <c r="DY6" s="150" t="s">
        <v>133</v>
      </c>
      <c r="DZ6" s="150" t="s">
        <v>134</v>
      </c>
      <c r="EA6" s="150" t="s">
        <v>108</v>
      </c>
      <c r="EB6" s="150" t="s">
        <v>135</v>
      </c>
      <c r="EC6" s="150" t="s">
        <v>136</v>
      </c>
      <c r="ED6" s="150" t="s">
        <v>137</v>
      </c>
      <c r="EE6" s="150"/>
      <c r="EF6" s="150"/>
      <c r="EG6" s="150"/>
      <c r="EH6" s="150" t="s">
        <v>138</v>
      </c>
      <c r="EI6" s="151" t="s">
        <v>139</v>
      </c>
      <c r="EJ6" s="170" t="s">
        <v>140</v>
      </c>
    </row>
    <row r="7" spans="1:140" ht="96">
      <c r="A7" s="58">
        <v>2</v>
      </c>
      <c r="B7" s="15" t="s">
        <v>150</v>
      </c>
      <c r="C7" s="15" t="s">
        <v>151</v>
      </c>
      <c r="D7" s="4" t="s">
        <v>152</v>
      </c>
      <c r="E7" s="4" t="s">
        <v>142</v>
      </c>
      <c r="F7" s="4" t="s">
        <v>143</v>
      </c>
      <c r="G7" s="5" t="s">
        <v>153</v>
      </c>
      <c r="H7" s="16" t="s">
        <v>154</v>
      </c>
      <c r="I7" s="6" t="s">
        <v>144</v>
      </c>
      <c r="J7" s="7" t="s">
        <v>155</v>
      </c>
      <c r="K7" s="8" t="s">
        <v>156</v>
      </c>
      <c r="L7" s="55" t="s">
        <v>157</v>
      </c>
      <c r="M7" s="15" t="s">
        <v>158</v>
      </c>
      <c r="N7" s="17">
        <v>2016</v>
      </c>
      <c r="O7" s="18" t="s">
        <v>159</v>
      </c>
      <c r="P7" s="15" t="s">
        <v>160</v>
      </c>
      <c r="Q7" s="4" t="s">
        <v>161</v>
      </c>
      <c r="R7" s="15" t="s">
        <v>162</v>
      </c>
      <c r="S7" s="15" t="s">
        <v>163</v>
      </c>
      <c r="T7" s="15" t="s">
        <v>145</v>
      </c>
      <c r="U7" s="15" t="s">
        <v>145</v>
      </c>
      <c r="V7" s="8" t="s">
        <v>145</v>
      </c>
      <c r="W7" s="19" t="s">
        <v>145</v>
      </c>
      <c r="X7" s="20" t="s">
        <v>145</v>
      </c>
      <c r="Y7" s="20" t="s">
        <v>145</v>
      </c>
      <c r="Z7" s="20" t="s">
        <v>145</v>
      </c>
      <c r="AA7" s="20" t="s">
        <v>145</v>
      </c>
      <c r="AB7" s="20" t="s">
        <v>145</v>
      </c>
      <c r="AC7" s="20" t="s">
        <v>145</v>
      </c>
      <c r="AD7" s="20" t="s">
        <v>145</v>
      </c>
      <c r="AE7" s="20" t="s">
        <v>145</v>
      </c>
      <c r="AF7" s="20" t="s">
        <v>145</v>
      </c>
      <c r="AG7" s="20"/>
      <c r="AH7" s="4" t="s">
        <v>147</v>
      </c>
      <c r="AI7" s="21">
        <v>42657</v>
      </c>
      <c r="AJ7" s="4" t="s">
        <v>145</v>
      </c>
      <c r="AK7" s="4" t="s">
        <v>148</v>
      </c>
      <c r="AL7" s="4" t="s">
        <v>145</v>
      </c>
      <c r="AM7" s="4" t="s">
        <v>162</v>
      </c>
      <c r="AN7" s="21" t="s">
        <v>161</v>
      </c>
      <c r="AO7" s="5" t="s">
        <v>145</v>
      </c>
      <c r="AP7" s="3" t="s">
        <v>145</v>
      </c>
      <c r="AQ7" s="22" t="s">
        <v>145</v>
      </c>
      <c r="AR7" s="4"/>
      <c r="AS7" s="4" t="s">
        <v>145</v>
      </c>
      <c r="AT7" s="4" t="s">
        <v>145</v>
      </c>
      <c r="AU7" s="4" t="s">
        <v>145</v>
      </c>
      <c r="AV7" s="4" t="s">
        <v>145</v>
      </c>
      <c r="AW7" s="4" t="s">
        <v>145</v>
      </c>
      <c r="AX7" s="4" t="s">
        <v>145</v>
      </c>
      <c r="AY7" s="4" t="s">
        <v>145</v>
      </c>
      <c r="AZ7" s="4" t="s">
        <v>145</v>
      </c>
      <c r="BA7" s="4" t="s">
        <v>145</v>
      </c>
      <c r="BB7" s="5" t="s">
        <v>145</v>
      </c>
      <c r="BC7" s="3" t="s">
        <v>145</v>
      </c>
      <c r="BD7" s="21" t="s">
        <v>148</v>
      </c>
      <c r="BE7" s="4" t="s">
        <v>164</v>
      </c>
      <c r="BF7" s="4" t="s">
        <v>165</v>
      </c>
      <c r="BG7" s="4" t="s">
        <v>145</v>
      </c>
      <c r="BH7" s="4" t="s">
        <v>166</v>
      </c>
      <c r="BI7" s="4" t="s">
        <v>145</v>
      </c>
      <c r="BJ7" s="4" t="s">
        <v>167</v>
      </c>
      <c r="BK7" s="4" t="s">
        <v>168</v>
      </c>
      <c r="BL7" s="5" t="s">
        <v>169</v>
      </c>
      <c r="BM7" s="3" t="s">
        <v>167</v>
      </c>
      <c r="BN7" s="4" t="s">
        <v>166</v>
      </c>
      <c r="BO7" s="4" t="s">
        <v>145</v>
      </c>
      <c r="BP7" s="4" t="s">
        <v>145</v>
      </c>
      <c r="BQ7" s="4" t="s">
        <v>145</v>
      </c>
      <c r="BR7" s="4" t="s">
        <v>145</v>
      </c>
      <c r="BS7" s="4" t="s">
        <v>145</v>
      </c>
      <c r="BT7" s="4" t="s">
        <v>145</v>
      </c>
      <c r="BU7" s="4" t="s">
        <v>145</v>
      </c>
      <c r="BV7" s="4" t="s">
        <v>146</v>
      </c>
      <c r="BW7" s="4" t="s">
        <v>146</v>
      </c>
      <c r="BX7" s="4" t="s">
        <v>146</v>
      </c>
      <c r="BY7" s="4" t="s">
        <v>146</v>
      </c>
      <c r="BZ7" s="4" t="s">
        <v>146</v>
      </c>
      <c r="CA7" s="4" t="s">
        <v>145</v>
      </c>
      <c r="CB7" s="4" t="s">
        <v>170</v>
      </c>
      <c r="CC7" s="21">
        <v>43216</v>
      </c>
      <c r="CD7" s="21">
        <v>43236</v>
      </c>
      <c r="CE7" s="23" t="s">
        <v>145</v>
      </c>
      <c r="CF7" s="23" t="s">
        <v>145</v>
      </c>
      <c r="CG7" s="23" t="s">
        <v>145</v>
      </c>
      <c r="CH7" s="23" t="s">
        <v>145</v>
      </c>
      <c r="CI7" s="23" t="s">
        <v>145</v>
      </c>
      <c r="CJ7" s="23" t="s">
        <v>145</v>
      </c>
      <c r="CK7" s="23" t="s">
        <v>145</v>
      </c>
      <c r="CL7" s="23" t="s">
        <v>145</v>
      </c>
      <c r="CM7" s="23" t="s">
        <v>145</v>
      </c>
      <c r="CN7" s="24" t="s">
        <v>145</v>
      </c>
      <c r="CO7" s="25" t="s">
        <v>145</v>
      </c>
      <c r="CP7" s="23" t="s">
        <v>145</v>
      </c>
      <c r="CQ7" s="23" t="s">
        <v>145</v>
      </c>
      <c r="CR7" s="23" t="s">
        <v>145</v>
      </c>
      <c r="CS7" s="23" t="s">
        <v>145</v>
      </c>
      <c r="CT7" s="23" t="s">
        <v>145</v>
      </c>
      <c r="CU7" s="23" t="s">
        <v>145</v>
      </c>
      <c r="CV7" s="23" t="s">
        <v>145</v>
      </c>
      <c r="CW7" s="23" t="s">
        <v>145</v>
      </c>
      <c r="CX7" s="23" t="s">
        <v>145</v>
      </c>
      <c r="CY7" s="24" t="s">
        <v>145</v>
      </c>
      <c r="CZ7" s="25" t="s">
        <v>145</v>
      </c>
      <c r="DA7" s="23" t="s">
        <v>145</v>
      </c>
      <c r="DB7" s="23" t="s">
        <v>145</v>
      </c>
      <c r="DC7" s="23" t="s">
        <v>145</v>
      </c>
      <c r="DD7" s="23" t="s">
        <v>145</v>
      </c>
      <c r="DE7" s="23" t="s">
        <v>145</v>
      </c>
      <c r="DF7" s="23" t="s">
        <v>145</v>
      </c>
      <c r="DG7" s="23" t="s">
        <v>145</v>
      </c>
      <c r="DH7" s="24" t="s">
        <v>145</v>
      </c>
      <c r="DI7" s="25" t="s">
        <v>145</v>
      </c>
      <c r="DJ7" s="23" t="s">
        <v>145</v>
      </c>
      <c r="DK7" s="23" t="s">
        <v>145</v>
      </c>
      <c r="DL7" s="23" t="s">
        <v>145</v>
      </c>
      <c r="DM7" s="24" t="s">
        <v>145</v>
      </c>
      <c r="DN7" s="3" t="s">
        <v>145</v>
      </c>
      <c r="DO7" s="4" t="s">
        <v>145</v>
      </c>
      <c r="DP7" s="6" t="s">
        <v>145</v>
      </c>
      <c r="DQ7" s="7" t="s">
        <v>171</v>
      </c>
      <c r="DR7" s="4" t="s">
        <v>145</v>
      </c>
      <c r="DS7" s="4" t="s">
        <v>149</v>
      </c>
      <c r="DT7" s="10" t="s">
        <v>172</v>
      </c>
      <c r="DU7" s="11" t="s">
        <v>173</v>
      </c>
      <c r="DV7" s="12">
        <v>31.249928000000004</v>
      </c>
      <c r="DW7" s="9" t="s">
        <v>145</v>
      </c>
      <c r="DX7" s="4" t="s">
        <v>145</v>
      </c>
      <c r="DY7" s="13">
        <v>100000000</v>
      </c>
      <c r="DZ7" s="4" t="s">
        <v>174</v>
      </c>
      <c r="EA7" s="4" t="s">
        <v>153</v>
      </c>
      <c r="EB7" s="4" t="s">
        <v>145</v>
      </c>
      <c r="EC7" s="4" t="s">
        <v>145</v>
      </c>
      <c r="ED7" s="4" t="s">
        <v>145</v>
      </c>
      <c r="EE7" s="4" t="s">
        <v>145</v>
      </c>
      <c r="EF7" s="4" t="s">
        <v>145</v>
      </c>
      <c r="EG7" s="4" t="s">
        <v>145</v>
      </c>
      <c r="EH7" s="4" t="s">
        <v>145</v>
      </c>
      <c r="EI7" s="5" t="s">
        <v>145</v>
      </c>
      <c r="EJ7" s="14" t="e">
        <f>IF($J7=#REF!,9,IF($J7=#REF!,10,IF($J7=#REF!,11,IFERROR(HLOOKUP([4]Resumo!$D$3,[4]Resumo!$D$3:$D$49,(ROW(7:7)-7)*3+2,FALSE),""))))</f>
        <v>#REF!</v>
      </c>
    </row>
    <row r="8" spans="1:140">
      <c r="A8" s="65" t="s">
        <v>189</v>
      </c>
      <c r="B8" s="16"/>
      <c r="C8" s="15"/>
      <c r="D8" s="4"/>
      <c r="E8" s="4"/>
      <c r="F8" s="4"/>
      <c r="G8" s="5"/>
      <c r="H8" s="70"/>
      <c r="I8" s="6"/>
      <c r="J8" s="7"/>
      <c r="K8" s="50"/>
      <c r="L8" s="750" t="s">
        <v>192</v>
      </c>
      <c r="M8" s="144"/>
      <c r="N8" s="17"/>
      <c r="O8" s="18"/>
      <c r="P8" s="15"/>
      <c r="Q8" s="4"/>
      <c r="R8" s="62"/>
      <c r="S8" s="44" t="s">
        <v>195</v>
      </c>
      <c r="T8" s="15"/>
      <c r="U8" s="15"/>
      <c r="V8" s="8"/>
      <c r="W8" s="19"/>
      <c r="X8" s="89"/>
      <c r="Y8" s="20"/>
      <c r="Z8" s="20"/>
      <c r="AA8" s="20"/>
      <c r="AB8" s="20"/>
      <c r="AC8" s="20"/>
      <c r="AD8" s="20"/>
      <c r="AE8" s="20"/>
      <c r="AF8" s="45" t="s">
        <v>19</v>
      </c>
      <c r="AG8" s="20"/>
      <c r="AH8" s="4"/>
      <c r="AI8" s="21"/>
      <c r="AJ8" s="4"/>
      <c r="AK8" s="4"/>
      <c r="AL8" s="4"/>
      <c r="AM8" s="46" t="s">
        <v>202</v>
      </c>
      <c r="AN8" s="21"/>
      <c r="AO8" s="78"/>
      <c r="AP8" s="3"/>
      <c r="AQ8" s="22"/>
      <c r="AR8" s="4"/>
      <c r="AS8" s="4"/>
      <c r="AT8" s="4"/>
      <c r="AU8" s="4"/>
      <c r="AV8" s="4"/>
      <c r="AW8" s="59"/>
      <c r="AX8" s="4"/>
      <c r="AY8" s="4"/>
      <c r="AZ8" s="59"/>
      <c r="BA8" s="4"/>
      <c r="BB8" s="5"/>
      <c r="BC8" s="3"/>
      <c r="BD8" s="21"/>
      <c r="BE8" s="4"/>
      <c r="BF8" s="4"/>
      <c r="BG8" s="4"/>
      <c r="BH8" s="4"/>
      <c r="BI8" s="4"/>
      <c r="BJ8" s="4"/>
      <c r="BK8" s="4"/>
      <c r="BL8" s="5"/>
      <c r="BM8" s="74"/>
      <c r="BN8" s="4"/>
      <c r="BO8" s="4"/>
      <c r="BP8" s="4"/>
      <c r="BQ8" s="4"/>
      <c r="BR8" s="4"/>
      <c r="BS8" s="59"/>
      <c r="BT8" s="4"/>
      <c r="BU8" s="59" t="s">
        <v>189</v>
      </c>
      <c r="BV8" s="172"/>
      <c r="BW8" s="4"/>
      <c r="BX8" s="4"/>
      <c r="BY8" s="73"/>
      <c r="BZ8" s="146" t="s">
        <v>189</v>
      </c>
      <c r="CA8" s="73" t="s">
        <v>19</v>
      </c>
      <c r="CB8" s="73" t="s">
        <v>195</v>
      </c>
      <c r="CC8" s="21"/>
      <c r="CD8" s="21"/>
      <c r="CE8" s="23"/>
      <c r="CF8" s="23"/>
      <c r="CG8" s="23"/>
      <c r="CH8" s="23"/>
      <c r="CI8" s="23"/>
      <c r="CJ8" s="23"/>
      <c r="CK8" s="23"/>
      <c r="CL8" s="23"/>
      <c r="CM8" s="23"/>
      <c r="CN8" s="24"/>
      <c r="CO8" s="25"/>
      <c r="CP8" s="23"/>
      <c r="CQ8" s="23"/>
      <c r="CR8" s="23"/>
      <c r="CS8" s="23"/>
      <c r="CT8" s="23"/>
      <c r="CU8" s="23"/>
      <c r="CV8" s="23"/>
      <c r="CW8" s="23"/>
      <c r="CX8" s="23"/>
      <c r="CY8" s="24"/>
      <c r="CZ8" s="25"/>
      <c r="DA8" s="23"/>
      <c r="DB8" s="23"/>
      <c r="DC8" s="23"/>
      <c r="DD8" s="23"/>
      <c r="DE8" s="23"/>
      <c r="DF8" s="23"/>
      <c r="DG8" s="23"/>
      <c r="DH8" s="24"/>
      <c r="DI8" s="25"/>
      <c r="DJ8" s="23"/>
      <c r="DK8" s="23"/>
      <c r="DL8" s="23"/>
      <c r="DM8" s="24"/>
      <c r="DN8" s="3"/>
      <c r="DO8" s="4"/>
      <c r="DP8" s="6"/>
      <c r="DQ8" s="7"/>
      <c r="DR8" s="4"/>
      <c r="DS8" s="4"/>
      <c r="DT8" s="10"/>
      <c r="DU8" s="11"/>
      <c r="DV8" s="12"/>
      <c r="DW8" s="9"/>
      <c r="DX8" s="4"/>
      <c r="DY8" s="13"/>
      <c r="DZ8" s="4"/>
      <c r="EA8" s="4"/>
      <c r="EB8" s="4"/>
      <c r="EC8" s="4"/>
      <c r="ED8" s="4"/>
      <c r="EE8" s="4"/>
      <c r="EF8" s="4"/>
      <c r="EG8" s="4"/>
      <c r="EH8" s="4"/>
      <c r="EI8" s="5"/>
      <c r="EJ8" s="14"/>
    </row>
    <row r="9" spans="1:140">
      <c r="A9" s="65"/>
      <c r="B9" s="16"/>
      <c r="C9" s="15"/>
      <c r="D9" s="4"/>
      <c r="E9" s="4"/>
      <c r="F9" s="4"/>
      <c r="G9" s="5"/>
      <c r="H9" s="68"/>
      <c r="I9" s="6"/>
      <c r="J9" s="7"/>
      <c r="K9" s="50"/>
      <c r="L9" s="750"/>
      <c r="M9" s="144"/>
      <c r="N9" s="17"/>
      <c r="O9" s="18"/>
      <c r="P9" s="15"/>
      <c r="Q9" s="4"/>
      <c r="R9" s="63"/>
      <c r="S9" s="44" t="s">
        <v>197</v>
      </c>
      <c r="T9" s="15"/>
      <c r="U9" s="15"/>
      <c r="V9" s="8"/>
      <c r="W9" s="19"/>
      <c r="X9" s="90"/>
      <c r="Y9" s="20"/>
      <c r="Z9" s="20"/>
      <c r="AA9" s="20"/>
      <c r="AB9" s="20"/>
      <c r="AC9" s="20"/>
      <c r="AD9" s="20"/>
      <c r="AE9" s="20"/>
      <c r="AF9" s="48" t="s">
        <v>199</v>
      </c>
      <c r="AG9" s="20"/>
      <c r="AH9" s="4"/>
      <c r="AI9" s="21"/>
      <c r="AJ9" s="4"/>
      <c r="AK9" s="4"/>
      <c r="AL9" s="4"/>
      <c r="AM9" s="46" t="s">
        <v>201</v>
      </c>
      <c r="AN9" s="21"/>
      <c r="AO9" s="79"/>
      <c r="AP9" s="3"/>
      <c r="AQ9" s="22"/>
      <c r="AR9" s="4"/>
      <c r="AS9" s="4"/>
      <c r="AT9" s="4"/>
      <c r="AU9" s="4"/>
      <c r="AV9" s="4"/>
      <c r="AW9" s="60"/>
      <c r="AX9" s="4"/>
      <c r="AY9" s="4"/>
      <c r="AZ9" s="60"/>
      <c r="BA9" s="4"/>
      <c r="BB9" s="5"/>
      <c r="BC9" s="3"/>
      <c r="BD9" s="21"/>
      <c r="BE9" s="4"/>
      <c r="BF9" s="4"/>
      <c r="BG9" s="4"/>
      <c r="BH9" s="4"/>
      <c r="BI9" s="4"/>
      <c r="BJ9" s="4"/>
      <c r="BK9" s="4"/>
      <c r="BL9" s="5"/>
      <c r="BM9" s="76"/>
      <c r="BN9" s="4"/>
      <c r="BO9" s="4"/>
      <c r="BP9" s="4"/>
      <c r="BQ9" s="4"/>
      <c r="BR9" s="4"/>
      <c r="BS9" s="60"/>
      <c r="BT9" s="4"/>
      <c r="BU9" s="60"/>
      <c r="BV9" s="60"/>
      <c r="BW9" s="4"/>
      <c r="BX9" s="4"/>
      <c r="BY9" s="72"/>
      <c r="BZ9" s="147"/>
      <c r="CA9" s="72"/>
      <c r="CB9" s="195" t="s">
        <v>194</v>
      </c>
      <c r="CC9" s="21"/>
      <c r="CD9" s="21"/>
      <c r="CE9" s="23"/>
      <c r="CF9" s="23"/>
      <c r="CG9" s="23"/>
      <c r="CH9" s="23"/>
      <c r="CI9" s="23"/>
      <c r="CJ9" s="23"/>
      <c r="CK9" s="23"/>
      <c r="CL9" s="23"/>
      <c r="CM9" s="23"/>
      <c r="CN9" s="24"/>
      <c r="CO9" s="25"/>
      <c r="CP9" s="23"/>
      <c r="CQ9" s="23"/>
      <c r="CR9" s="23"/>
      <c r="CS9" s="23"/>
      <c r="CT9" s="23"/>
      <c r="CU9" s="23"/>
      <c r="CV9" s="23"/>
      <c r="CW9" s="23"/>
      <c r="CX9" s="23"/>
      <c r="CY9" s="24"/>
      <c r="CZ9" s="25"/>
      <c r="DA9" s="23"/>
      <c r="DB9" s="23"/>
      <c r="DC9" s="23"/>
      <c r="DD9" s="23"/>
      <c r="DE9" s="23"/>
      <c r="DF9" s="23"/>
      <c r="DG9" s="23"/>
      <c r="DH9" s="24"/>
      <c r="DI9" s="25"/>
      <c r="DJ9" s="23"/>
      <c r="DK9" s="23"/>
      <c r="DL9" s="23"/>
      <c r="DM9" s="24"/>
      <c r="DN9" s="3"/>
      <c r="DO9" s="4"/>
      <c r="DP9" s="6"/>
      <c r="DQ9" s="7"/>
      <c r="DR9" s="4"/>
      <c r="DS9" s="4"/>
      <c r="DT9" s="10"/>
      <c r="DU9" s="11"/>
      <c r="DV9" s="12"/>
      <c r="DW9" s="9"/>
      <c r="DX9" s="4"/>
      <c r="DY9" s="13"/>
      <c r="DZ9" s="4"/>
      <c r="EA9" s="4"/>
      <c r="EB9" s="4"/>
      <c r="EC9" s="4"/>
      <c r="ED9" s="4"/>
      <c r="EE9" s="4"/>
      <c r="EF9" s="4"/>
      <c r="EG9" s="4"/>
      <c r="EH9" s="4"/>
      <c r="EI9" s="5"/>
      <c r="EJ9" s="14"/>
    </row>
    <row r="10" spans="1:140">
      <c r="A10" s="65"/>
      <c r="B10" s="16"/>
      <c r="C10" s="15"/>
      <c r="D10" s="4"/>
      <c r="E10" s="4"/>
      <c r="F10" s="4"/>
      <c r="G10" s="5"/>
      <c r="H10" s="68"/>
      <c r="I10" s="6"/>
      <c r="J10" s="7"/>
      <c r="K10" s="50"/>
      <c r="L10" s="750"/>
      <c r="M10" s="144"/>
      <c r="N10" s="17"/>
      <c r="O10" s="18"/>
      <c r="P10" s="15"/>
      <c r="Q10" s="4"/>
      <c r="R10" s="63"/>
      <c r="S10" s="44" t="s">
        <v>198</v>
      </c>
      <c r="T10" s="15"/>
      <c r="U10" s="15"/>
      <c r="V10" s="8"/>
      <c r="W10" s="19"/>
      <c r="X10" s="90"/>
      <c r="Y10" s="20"/>
      <c r="Z10" s="20"/>
      <c r="AA10" s="20"/>
      <c r="AB10" s="20"/>
      <c r="AC10" s="20"/>
      <c r="AD10" s="20"/>
      <c r="AE10" s="20"/>
      <c r="AF10" s="80"/>
      <c r="AG10" s="20"/>
      <c r="AH10" s="4"/>
      <c r="AI10" s="21"/>
      <c r="AJ10" s="4"/>
      <c r="AK10" s="4"/>
      <c r="AL10" s="4"/>
      <c r="AM10" s="46" t="s">
        <v>200</v>
      </c>
      <c r="AN10" s="21"/>
      <c r="AO10" s="79"/>
      <c r="AP10" s="3"/>
      <c r="AQ10" s="22"/>
      <c r="AR10" s="4"/>
      <c r="AS10" s="4"/>
      <c r="AT10" s="4"/>
      <c r="AU10" s="4"/>
      <c r="AV10" s="4"/>
      <c r="AW10" s="60"/>
      <c r="AX10" s="4"/>
      <c r="AY10" s="4"/>
      <c r="AZ10" s="60"/>
      <c r="BA10" s="4"/>
      <c r="BB10" s="5"/>
      <c r="BC10" s="3"/>
      <c r="BD10" s="21"/>
      <c r="BE10" s="4"/>
      <c r="BF10" s="4"/>
      <c r="BG10" s="4"/>
      <c r="BH10" s="4"/>
      <c r="BI10" s="4"/>
      <c r="BJ10" s="4"/>
      <c r="BK10" s="4"/>
      <c r="BL10" s="5"/>
      <c r="BM10" s="76"/>
      <c r="BN10" s="4"/>
      <c r="BO10" s="4"/>
      <c r="BP10" s="4"/>
      <c r="BQ10" s="4"/>
      <c r="BR10" s="4"/>
      <c r="BS10" s="60"/>
      <c r="BT10" s="4"/>
      <c r="BU10" s="60"/>
      <c r="BV10" s="60"/>
      <c r="BW10" s="4"/>
      <c r="BX10" s="4"/>
      <c r="BY10" s="72"/>
      <c r="BZ10" s="147"/>
      <c r="CA10" s="72"/>
      <c r="CB10" s="72"/>
      <c r="CC10" s="21"/>
      <c r="CD10" s="21"/>
      <c r="CE10" s="23"/>
      <c r="CF10" s="23"/>
      <c r="CG10" s="23"/>
      <c r="CH10" s="23"/>
      <c r="CI10" s="23"/>
      <c r="CJ10" s="23"/>
      <c r="CK10" s="23"/>
      <c r="CL10" s="23"/>
      <c r="CM10" s="23"/>
      <c r="CN10" s="24"/>
      <c r="CO10" s="25"/>
      <c r="CP10" s="23"/>
      <c r="CQ10" s="23"/>
      <c r="CR10" s="23"/>
      <c r="CS10" s="23"/>
      <c r="CT10" s="23"/>
      <c r="CU10" s="23"/>
      <c r="CV10" s="23"/>
      <c r="CW10" s="23"/>
      <c r="CX10" s="23"/>
      <c r="CY10" s="24"/>
      <c r="CZ10" s="25"/>
      <c r="DA10" s="23"/>
      <c r="DB10" s="23"/>
      <c r="DC10" s="23"/>
      <c r="DD10" s="23"/>
      <c r="DE10" s="23"/>
      <c r="DF10" s="23"/>
      <c r="DG10" s="23"/>
      <c r="DH10" s="24"/>
      <c r="DI10" s="25"/>
      <c r="DJ10" s="23"/>
      <c r="DK10" s="23"/>
      <c r="DL10" s="23"/>
      <c r="DM10" s="24"/>
      <c r="DN10" s="3"/>
      <c r="DO10" s="4"/>
      <c r="DP10" s="6"/>
      <c r="DQ10" s="7"/>
      <c r="DR10" s="4"/>
      <c r="DS10" s="4"/>
      <c r="DT10" s="10"/>
      <c r="DU10" s="11"/>
      <c r="DV10" s="12"/>
      <c r="DW10" s="9"/>
      <c r="DX10" s="4"/>
      <c r="DY10" s="13"/>
      <c r="DZ10" s="4"/>
      <c r="EA10" s="4"/>
      <c r="EB10" s="4"/>
      <c r="EC10" s="4"/>
      <c r="ED10" s="4"/>
      <c r="EE10" s="4"/>
      <c r="EF10" s="4"/>
      <c r="EG10" s="4"/>
      <c r="EH10" s="4"/>
      <c r="EI10" s="5"/>
      <c r="EJ10" s="14"/>
    </row>
    <row r="11" spans="1:140">
      <c r="A11" s="65"/>
      <c r="B11" s="16"/>
      <c r="C11" s="15"/>
      <c r="D11" s="4"/>
      <c r="E11" s="4"/>
      <c r="F11" s="4"/>
      <c r="G11" s="5"/>
      <c r="H11" s="68"/>
      <c r="I11" s="6"/>
      <c r="J11" s="7"/>
      <c r="K11" s="50"/>
      <c r="L11" s="57"/>
      <c r="M11" s="144"/>
      <c r="N11" s="17"/>
      <c r="O11" s="18"/>
      <c r="P11" s="15"/>
      <c r="Q11" s="4"/>
      <c r="R11" s="63"/>
      <c r="S11" s="44"/>
      <c r="T11" s="15"/>
      <c r="U11" s="15"/>
      <c r="V11" s="8"/>
      <c r="W11" s="19"/>
      <c r="X11" s="90"/>
      <c r="Y11" s="20"/>
      <c r="Z11" s="20"/>
      <c r="AA11" s="20"/>
      <c r="AB11" s="20"/>
      <c r="AC11" s="20"/>
      <c r="AD11" s="20"/>
      <c r="AE11" s="20"/>
      <c r="AF11" s="80"/>
      <c r="AG11" s="20"/>
      <c r="AH11" s="4"/>
      <c r="AI11" s="21"/>
      <c r="AJ11" s="4"/>
      <c r="AK11" s="4"/>
      <c r="AL11" s="4"/>
      <c r="AM11" s="46" t="s">
        <v>203</v>
      </c>
      <c r="AN11" s="21"/>
      <c r="AO11" s="79"/>
      <c r="AP11" s="3"/>
      <c r="AQ11" s="22"/>
      <c r="AR11" s="4"/>
      <c r="AS11" s="4"/>
      <c r="AT11" s="4"/>
      <c r="AU11" s="4"/>
      <c r="AV11" s="4"/>
      <c r="AW11" s="60"/>
      <c r="AX11" s="4"/>
      <c r="AY11" s="4"/>
      <c r="AZ11" s="60"/>
      <c r="BA11" s="4"/>
      <c r="BB11" s="5"/>
      <c r="BC11" s="3"/>
      <c r="BD11" s="21"/>
      <c r="BE11" s="4"/>
      <c r="BF11" s="4"/>
      <c r="BG11" s="4"/>
      <c r="BH11" s="4"/>
      <c r="BI11" s="4"/>
      <c r="BJ11" s="4"/>
      <c r="BK11" s="4"/>
      <c r="BL11" s="5"/>
      <c r="BM11" s="76"/>
      <c r="BN11" s="4"/>
      <c r="BO11" s="4"/>
      <c r="BP11" s="4"/>
      <c r="BQ11" s="4"/>
      <c r="BR11" s="4"/>
      <c r="BS11" s="60"/>
      <c r="BT11" s="4"/>
      <c r="BU11" s="60"/>
      <c r="BV11" s="60"/>
      <c r="BW11" s="4"/>
      <c r="BX11" s="4"/>
      <c r="BY11" s="72"/>
      <c r="BZ11" s="147"/>
      <c r="CA11" s="72"/>
      <c r="CB11" s="72"/>
      <c r="CC11" s="21"/>
      <c r="CD11" s="21"/>
      <c r="CE11" s="23"/>
      <c r="CF11" s="23"/>
      <c r="CG11" s="23"/>
      <c r="CH11" s="23"/>
      <c r="CI11" s="23"/>
      <c r="CJ11" s="23"/>
      <c r="CK11" s="23"/>
      <c r="CL11" s="23"/>
      <c r="CM11" s="23"/>
      <c r="CN11" s="24"/>
      <c r="CO11" s="25"/>
      <c r="CP11" s="23"/>
      <c r="CQ11" s="23"/>
      <c r="CR11" s="23"/>
      <c r="CS11" s="23"/>
      <c r="CT11" s="23"/>
      <c r="CU11" s="23"/>
      <c r="CV11" s="23"/>
      <c r="CW11" s="23"/>
      <c r="CX11" s="23"/>
      <c r="CY11" s="24"/>
      <c r="CZ11" s="25"/>
      <c r="DA11" s="23"/>
      <c r="DB11" s="23"/>
      <c r="DC11" s="23"/>
      <c r="DD11" s="23"/>
      <c r="DE11" s="23"/>
      <c r="DF11" s="23"/>
      <c r="DG11" s="23"/>
      <c r="DH11" s="24"/>
      <c r="DI11" s="25"/>
      <c r="DJ11" s="23"/>
      <c r="DK11" s="23"/>
      <c r="DL11" s="23"/>
      <c r="DM11" s="24"/>
      <c r="DN11" s="3"/>
      <c r="DO11" s="4"/>
      <c r="DP11" s="6"/>
      <c r="DQ11" s="7"/>
      <c r="DR11" s="4"/>
      <c r="DS11" s="4"/>
      <c r="DT11" s="10"/>
      <c r="DU11" s="11"/>
      <c r="DV11" s="12"/>
      <c r="DW11" s="9"/>
      <c r="DX11" s="4"/>
      <c r="DY11" s="13"/>
      <c r="DZ11" s="4"/>
      <c r="EA11" s="4"/>
      <c r="EB11" s="4"/>
      <c r="EC11" s="4"/>
      <c r="ED11" s="4"/>
      <c r="EE11" s="4"/>
      <c r="EF11" s="4"/>
      <c r="EG11" s="4"/>
      <c r="EH11" s="4"/>
      <c r="EI11" s="5"/>
      <c r="EJ11" s="14"/>
    </row>
    <row r="12" spans="1:140">
      <c r="A12" s="65"/>
      <c r="B12" s="16"/>
      <c r="C12" s="15"/>
      <c r="D12" s="4"/>
      <c r="E12" s="4"/>
      <c r="F12" s="4"/>
      <c r="G12" s="5"/>
      <c r="H12" s="69"/>
      <c r="I12" s="6"/>
      <c r="J12" s="7"/>
      <c r="K12" s="50"/>
      <c r="L12" s="57"/>
      <c r="M12" s="144"/>
      <c r="N12" s="17"/>
      <c r="O12" s="18"/>
      <c r="P12" s="15"/>
      <c r="Q12" s="4"/>
      <c r="R12" s="64"/>
      <c r="S12" s="44"/>
      <c r="T12" s="15"/>
      <c r="U12" s="15"/>
      <c r="V12" s="8"/>
      <c r="W12" s="19"/>
      <c r="X12" s="88"/>
      <c r="Y12" s="20"/>
      <c r="Z12" s="20"/>
      <c r="AA12" s="20"/>
      <c r="AB12" s="20"/>
      <c r="AC12" s="20"/>
      <c r="AD12" s="20"/>
      <c r="AE12" s="20"/>
      <c r="AF12" s="47"/>
      <c r="AG12" s="20"/>
      <c r="AH12" s="4"/>
      <c r="AI12" s="21"/>
      <c r="AJ12" s="4"/>
      <c r="AK12" s="4"/>
      <c r="AL12" s="4"/>
      <c r="AM12" s="46" t="s">
        <v>204</v>
      </c>
      <c r="AN12" s="21"/>
      <c r="AO12" s="77"/>
      <c r="AP12" s="3"/>
      <c r="AQ12" s="22"/>
      <c r="AR12" s="4"/>
      <c r="AS12" s="4"/>
      <c r="AT12" s="4"/>
      <c r="AU12" s="4"/>
      <c r="AV12" s="4"/>
      <c r="AW12" s="61"/>
      <c r="AX12" s="4"/>
      <c r="AY12" s="4"/>
      <c r="AZ12" s="61"/>
      <c r="BA12" s="4"/>
      <c r="BB12" s="5"/>
      <c r="BC12" s="3"/>
      <c r="BD12" s="21"/>
      <c r="BE12" s="4"/>
      <c r="BF12" s="4"/>
      <c r="BG12" s="4"/>
      <c r="BH12" s="4"/>
      <c r="BI12" s="4"/>
      <c r="BJ12" s="4"/>
      <c r="BK12" s="4"/>
      <c r="BL12" s="5"/>
      <c r="BM12" s="75"/>
      <c r="BN12" s="4"/>
      <c r="BO12" s="4"/>
      <c r="BP12" s="4"/>
      <c r="BQ12" s="4"/>
      <c r="BR12" s="4"/>
      <c r="BS12" s="61"/>
      <c r="BT12" s="4"/>
      <c r="BU12" s="61"/>
      <c r="BV12" s="61"/>
      <c r="BW12" s="4"/>
      <c r="BX12" s="4"/>
      <c r="BY12" s="71"/>
      <c r="BZ12" s="148"/>
      <c r="CA12" s="71"/>
      <c r="CB12" s="71"/>
      <c r="CC12" s="21"/>
      <c r="CD12" s="21"/>
      <c r="CE12" s="23"/>
      <c r="CF12" s="23"/>
      <c r="CG12" s="23"/>
      <c r="CH12" s="23"/>
      <c r="CI12" s="23"/>
      <c r="CJ12" s="23"/>
      <c r="CK12" s="23"/>
      <c r="CL12" s="23"/>
      <c r="CM12" s="23"/>
      <c r="CN12" s="24"/>
      <c r="CO12" s="25"/>
      <c r="CP12" s="23"/>
      <c r="CQ12" s="23"/>
      <c r="CR12" s="23"/>
      <c r="CS12" s="23"/>
      <c r="CT12" s="23"/>
      <c r="CU12" s="23"/>
      <c r="CV12" s="23"/>
      <c r="CW12" s="23"/>
      <c r="CX12" s="23"/>
      <c r="CY12" s="24"/>
      <c r="CZ12" s="25"/>
      <c r="DA12" s="23"/>
      <c r="DB12" s="23"/>
      <c r="DC12" s="23"/>
      <c r="DD12" s="23"/>
      <c r="DE12" s="23"/>
      <c r="DF12" s="23"/>
      <c r="DG12" s="23"/>
      <c r="DH12" s="24"/>
      <c r="DI12" s="25"/>
      <c r="DJ12" s="23"/>
      <c r="DK12" s="23"/>
      <c r="DL12" s="23"/>
      <c r="DM12" s="24"/>
      <c r="DN12" s="3"/>
      <c r="DO12" s="4"/>
      <c r="DP12" s="6"/>
      <c r="DQ12" s="7"/>
      <c r="DR12" s="4"/>
      <c r="DS12" s="4"/>
      <c r="DT12" s="10"/>
      <c r="DU12" s="11"/>
      <c r="DV12" s="12"/>
      <c r="DW12" s="9"/>
      <c r="DX12" s="4"/>
      <c r="DY12" s="13"/>
      <c r="DZ12" s="4"/>
      <c r="EA12" s="4"/>
      <c r="EB12" s="4"/>
      <c r="EC12" s="4"/>
      <c r="ED12" s="4"/>
      <c r="EE12" s="4"/>
      <c r="EF12" s="4"/>
      <c r="EG12" s="4"/>
      <c r="EH12" s="4"/>
      <c r="EI12" s="5"/>
      <c r="EJ12" s="14"/>
    </row>
    <row r="13" spans="1:140" ht="36">
      <c r="A13" s="56">
        <v>10</v>
      </c>
      <c r="B13" s="15" t="s">
        <v>181</v>
      </c>
      <c r="C13" s="15" t="s">
        <v>182</v>
      </c>
      <c r="D13" s="4" t="s">
        <v>141</v>
      </c>
      <c r="E13" s="4" t="s">
        <v>176</v>
      </c>
      <c r="F13" s="4" t="s">
        <v>143</v>
      </c>
      <c r="G13" s="5" t="s">
        <v>183</v>
      </c>
      <c r="H13" s="26" t="s">
        <v>184</v>
      </c>
      <c r="I13" s="6" t="s">
        <v>144</v>
      </c>
      <c r="J13" s="7" t="s">
        <v>179</v>
      </c>
      <c r="K13" s="8" t="s">
        <v>177</v>
      </c>
      <c r="L13" s="56" t="s">
        <v>145</v>
      </c>
      <c r="M13" s="9" t="s">
        <v>145</v>
      </c>
      <c r="N13" s="17">
        <v>2017</v>
      </c>
      <c r="O13" s="15" t="s">
        <v>145</v>
      </c>
      <c r="P13" s="4" t="s">
        <v>175</v>
      </c>
      <c r="Q13" s="4" t="s">
        <v>161</v>
      </c>
      <c r="R13" s="15" t="s">
        <v>145</v>
      </c>
      <c r="S13" s="15" t="s">
        <v>163</v>
      </c>
      <c r="T13" s="15" t="s">
        <v>145</v>
      </c>
      <c r="U13" s="15" t="s">
        <v>145</v>
      </c>
      <c r="V13" s="8" t="s">
        <v>145</v>
      </c>
      <c r="W13" s="19" t="s">
        <v>145</v>
      </c>
      <c r="X13" s="20" t="s">
        <v>145</v>
      </c>
      <c r="Y13" s="20" t="s">
        <v>145</v>
      </c>
      <c r="Z13" s="20" t="s">
        <v>145</v>
      </c>
      <c r="AA13" s="20" t="s">
        <v>145</v>
      </c>
      <c r="AB13" s="20" t="s">
        <v>145</v>
      </c>
      <c r="AC13" s="20" t="s">
        <v>145</v>
      </c>
      <c r="AD13" s="20" t="s">
        <v>145</v>
      </c>
      <c r="AE13" s="20" t="s">
        <v>145</v>
      </c>
      <c r="AF13" s="20" t="s">
        <v>145</v>
      </c>
      <c r="AG13" s="20" t="s">
        <v>145</v>
      </c>
      <c r="AH13" s="4" t="s">
        <v>170</v>
      </c>
      <c r="AI13" s="21">
        <v>43168</v>
      </c>
      <c r="AJ13" s="21">
        <v>43189</v>
      </c>
      <c r="AK13" s="4" t="s">
        <v>148</v>
      </c>
      <c r="AL13" s="4" t="s">
        <v>145</v>
      </c>
      <c r="AM13" s="4" t="s">
        <v>162</v>
      </c>
      <c r="AN13" s="21" t="s">
        <v>180</v>
      </c>
      <c r="AO13" s="6" t="s">
        <v>145</v>
      </c>
      <c r="AP13" s="23" t="s">
        <v>145</v>
      </c>
      <c r="AQ13" s="27" t="s">
        <v>145</v>
      </c>
      <c r="AR13" s="23" t="s">
        <v>145</v>
      </c>
      <c r="AS13" s="23" t="s">
        <v>145</v>
      </c>
      <c r="AT13" s="23" t="s">
        <v>145</v>
      </c>
      <c r="AU13" s="23" t="s">
        <v>145</v>
      </c>
      <c r="AV13" s="23" t="s">
        <v>145</v>
      </c>
      <c r="AW13" s="23" t="s">
        <v>145</v>
      </c>
      <c r="AX13" s="23" t="s">
        <v>145</v>
      </c>
      <c r="AY13" s="23" t="s">
        <v>145</v>
      </c>
      <c r="AZ13" s="23" t="s">
        <v>145</v>
      </c>
      <c r="BA13" s="23" t="s">
        <v>145</v>
      </c>
      <c r="BB13" s="24" t="s">
        <v>145</v>
      </c>
      <c r="BC13" s="25" t="s">
        <v>145</v>
      </c>
      <c r="BD13" s="23" t="s">
        <v>145</v>
      </c>
      <c r="BE13" s="23" t="s">
        <v>145</v>
      </c>
      <c r="BF13" s="23" t="s">
        <v>145</v>
      </c>
      <c r="BG13" s="23" t="s">
        <v>145</v>
      </c>
      <c r="BH13" s="23" t="s">
        <v>145</v>
      </c>
      <c r="BI13" s="23" t="s">
        <v>145</v>
      </c>
      <c r="BJ13" s="23" t="s">
        <v>145</v>
      </c>
      <c r="BK13" s="23" t="s">
        <v>145</v>
      </c>
      <c r="BL13" s="24" t="s">
        <v>145</v>
      </c>
      <c r="BM13" s="25" t="s">
        <v>145</v>
      </c>
      <c r="BN13" s="23" t="s">
        <v>145</v>
      </c>
      <c r="BO13" s="23" t="s">
        <v>145</v>
      </c>
      <c r="BP13" s="23" t="s">
        <v>145</v>
      </c>
      <c r="BQ13" s="23" t="s">
        <v>145</v>
      </c>
      <c r="BR13" s="23" t="s">
        <v>145</v>
      </c>
      <c r="BS13" s="23" t="s">
        <v>145</v>
      </c>
      <c r="BT13" s="23" t="s">
        <v>145</v>
      </c>
      <c r="BU13" s="23" t="s">
        <v>145</v>
      </c>
      <c r="BV13" s="23" t="s">
        <v>145</v>
      </c>
      <c r="BW13" s="23" t="s">
        <v>145</v>
      </c>
      <c r="BX13" s="23" t="s">
        <v>145</v>
      </c>
      <c r="BY13" s="23" t="s">
        <v>145</v>
      </c>
      <c r="BZ13" s="23" t="s">
        <v>145</v>
      </c>
      <c r="CA13" s="23" t="s">
        <v>145</v>
      </c>
      <c r="CB13" s="23" t="s">
        <v>145</v>
      </c>
      <c r="CC13" s="23" t="s">
        <v>145</v>
      </c>
      <c r="CD13" s="23" t="s">
        <v>145</v>
      </c>
      <c r="CE13" s="23" t="s">
        <v>145</v>
      </c>
      <c r="CF13" s="23" t="s">
        <v>145</v>
      </c>
      <c r="CG13" s="23" t="s">
        <v>145</v>
      </c>
      <c r="CH13" s="23" t="s">
        <v>145</v>
      </c>
      <c r="CI13" s="23" t="s">
        <v>145</v>
      </c>
      <c r="CJ13" s="23" t="s">
        <v>145</v>
      </c>
      <c r="CK13" s="23" t="s">
        <v>145</v>
      </c>
      <c r="CL13" s="23" t="s">
        <v>145</v>
      </c>
      <c r="CM13" s="23" t="s">
        <v>145</v>
      </c>
      <c r="CN13" s="24" t="s">
        <v>145</v>
      </c>
      <c r="CO13" s="25" t="s">
        <v>145</v>
      </c>
      <c r="CP13" s="23" t="s">
        <v>145</v>
      </c>
      <c r="CQ13" s="23" t="s">
        <v>145</v>
      </c>
      <c r="CR13" s="23" t="s">
        <v>145</v>
      </c>
      <c r="CS13" s="23" t="s">
        <v>145</v>
      </c>
      <c r="CT13" s="23" t="s">
        <v>145</v>
      </c>
      <c r="CU13" s="23" t="s">
        <v>145</v>
      </c>
      <c r="CV13" s="23" t="s">
        <v>145</v>
      </c>
      <c r="CW13" s="23" t="s">
        <v>145</v>
      </c>
      <c r="CX13" s="23" t="s">
        <v>145</v>
      </c>
      <c r="CY13" s="24" t="s">
        <v>145</v>
      </c>
      <c r="CZ13" s="25" t="s">
        <v>145</v>
      </c>
      <c r="DA13" s="23" t="s">
        <v>145</v>
      </c>
      <c r="DB13" s="23" t="s">
        <v>145</v>
      </c>
      <c r="DC13" s="23" t="s">
        <v>145</v>
      </c>
      <c r="DD13" s="23" t="s">
        <v>145</v>
      </c>
      <c r="DE13" s="23" t="s">
        <v>145</v>
      </c>
      <c r="DF13" s="23" t="s">
        <v>145</v>
      </c>
      <c r="DG13" s="23" t="s">
        <v>145</v>
      </c>
      <c r="DH13" s="24" t="s">
        <v>145</v>
      </c>
      <c r="DI13" s="25" t="s">
        <v>145</v>
      </c>
      <c r="DJ13" s="23" t="s">
        <v>145</v>
      </c>
      <c r="DK13" s="23" t="s">
        <v>145</v>
      </c>
      <c r="DL13" s="23" t="s">
        <v>145</v>
      </c>
      <c r="DM13" s="24" t="s">
        <v>145</v>
      </c>
      <c r="DN13" s="3" t="s">
        <v>145</v>
      </c>
      <c r="DO13" s="4" t="s">
        <v>145</v>
      </c>
      <c r="DP13" s="6" t="s">
        <v>145</v>
      </c>
      <c r="DQ13" s="7" t="s">
        <v>185</v>
      </c>
      <c r="DR13" s="4" t="s">
        <v>145</v>
      </c>
      <c r="DS13" s="4" t="s">
        <v>149</v>
      </c>
      <c r="DT13" s="10" t="s">
        <v>186</v>
      </c>
      <c r="DU13" s="11" t="s">
        <v>187</v>
      </c>
      <c r="DV13" s="12">
        <v>15.168763</v>
      </c>
      <c r="DW13" s="9" t="s">
        <v>145</v>
      </c>
      <c r="DX13" s="4" t="s">
        <v>145</v>
      </c>
      <c r="DY13" s="13">
        <v>50000000</v>
      </c>
      <c r="DZ13" s="4" t="s">
        <v>178</v>
      </c>
      <c r="EA13" s="4" t="s">
        <v>145</v>
      </c>
      <c r="EB13" s="4" t="s">
        <v>145</v>
      </c>
      <c r="EC13" s="4" t="s">
        <v>145</v>
      </c>
      <c r="ED13" s="4" t="s">
        <v>145</v>
      </c>
      <c r="EE13" s="4" t="s">
        <v>145</v>
      </c>
      <c r="EF13" s="4" t="s">
        <v>145</v>
      </c>
      <c r="EG13" s="4" t="s">
        <v>145</v>
      </c>
      <c r="EH13" s="4" t="s">
        <v>145</v>
      </c>
      <c r="EI13" s="5" t="s">
        <v>145</v>
      </c>
      <c r="EJ13" s="14" t="e">
        <f>IF($J13=#REF!,9,IF($J13=#REF!,10,IF($J13=#REF!,11,IFERROR(HLOOKUP([4]Resumo!$D$3,[4]Resumo!$D$3:$D$49,(ROW(13:13)-7)*3+2,FALSE),""))))</f>
        <v>#REF!</v>
      </c>
    </row>
    <row r="14" spans="1:140">
      <c r="A14" s="82" t="s">
        <v>189</v>
      </c>
      <c r="B14" s="15"/>
      <c r="C14" s="15"/>
      <c r="D14" s="4"/>
      <c r="E14" s="4"/>
      <c r="F14" s="4"/>
      <c r="G14" s="6"/>
      <c r="H14" s="85"/>
      <c r="I14" s="6"/>
      <c r="J14" s="15"/>
      <c r="K14" s="50"/>
      <c r="L14" s="59"/>
      <c r="M14" s="145"/>
      <c r="N14" s="17"/>
      <c r="O14" s="15"/>
      <c r="P14" s="4"/>
      <c r="Q14" s="4"/>
      <c r="R14" s="62"/>
      <c r="S14" s="49" t="s">
        <v>195</v>
      </c>
      <c r="T14" s="15"/>
      <c r="U14" s="15"/>
      <c r="V14" s="50"/>
      <c r="W14" s="51"/>
      <c r="X14" s="89"/>
      <c r="Y14" s="20"/>
      <c r="Z14" s="20"/>
      <c r="AA14" s="20"/>
      <c r="AB14" s="20"/>
      <c r="AC14" s="20"/>
      <c r="AD14" s="20"/>
      <c r="AE14" s="20"/>
      <c r="AF14" s="20"/>
      <c r="AG14" s="20"/>
      <c r="AH14" s="4"/>
      <c r="AI14" s="21"/>
      <c r="AJ14" s="21"/>
      <c r="AK14" s="4"/>
      <c r="AL14" s="4"/>
      <c r="AM14" s="4"/>
      <c r="AN14" s="21"/>
      <c r="AO14" s="6"/>
      <c r="AP14" s="23"/>
      <c r="AQ14" s="27"/>
      <c r="AR14" s="23"/>
      <c r="AS14" s="23"/>
      <c r="AT14" s="23"/>
      <c r="AU14" s="23"/>
      <c r="AV14" s="23"/>
      <c r="AW14" s="23"/>
      <c r="AX14" s="23"/>
      <c r="AY14" s="23"/>
      <c r="AZ14" s="23"/>
      <c r="BA14" s="23"/>
      <c r="BB14" s="52"/>
      <c r="BC14" s="27"/>
      <c r="BD14" s="23"/>
      <c r="BE14" s="23"/>
      <c r="BF14" s="23"/>
      <c r="BG14" s="23"/>
      <c r="BH14" s="23"/>
      <c r="BI14" s="23"/>
      <c r="BJ14" s="23"/>
      <c r="BK14" s="23"/>
      <c r="BL14" s="52"/>
      <c r="BM14" s="27"/>
      <c r="BN14" s="23"/>
      <c r="BO14" s="23"/>
      <c r="BP14" s="23"/>
      <c r="BQ14" s="23"/>
      <c r="BR14" s="23"/>
      <c r="BS14" s="23"/>
      <c r="BT14" s="23"/>
      <c r="BU14" s="23"/>
      <c r="BV14" s="23"/>
      <c r="BW14" s="23"/>
      <c r="BX14" s="23"/>
      <c r="BY14" s="23"/>
      <c r="BZ14" s="23"/>
      <c r="CA14" s="23"/>
      <c r="CB14" s="23"/>
      <c r="CC14" s="23"/>
      <c r="CD14" s="23"/>
      <c r="CE14" s="23"/>
      <c r="CF14" s="23"/>
      <c r="CG14" s="23"/>
      <c r="CH14" s="23"/>
      <c r="CI14" s="23"/>
      <c r="CJ14" s="23"/>
      <c r="CK14" s="23"/>
      <c r="CL14" s="23"/>
      <c r="CM14" s="23"/>
      <c r="CN14" s="52"/>
      <c r="CO14" s="27"/>
      <c r="CP14" s="23"/>
      <c r="CQ14" s="23"/>
      <c r="CR14" s="23"/>
      <c r="CS14" s="23"/>
      <c r="CT14" s="23"/>
      <c r="CU14" s="23"/>
      <c r="CV14" s="23"/>
      <c r="CW14" s="23"/>
      <c r="CX14" s="23"/>
      <c r="CY14" s="52"/>
      <c r="CZ14" s="27"/>
      <c r="DA14" s="23"/>
      <c r="DB14" s="23"/>
      <c r="DC14" s="23"/>
      <c r="DD14" s="23"/>
      <c r="DE14" s="23"/>
      <c r="DF14" s="23"/>
      <c r="DG14" s="23"/>
      <c r="DH14" s="52"/>
      <c r="DI14" s="27"/>
      <c r="DJ14" s="23"/>
      <c r="DK14" s="23"/>
      <c r="DL14" s="23"/>
      <c r="DM14" s="52"/>
      <c r="DN14" s="22"/>
      <c r="DO14" s="4"/>
      <c r="DP14" s="6"/>
      <c r="DQ14" s="16"/>
      <c r="DR14" s="4"/>
      <c r="DS14" s="4"/>
      <c r="DT14" s="10"/>
      <c r="DU14" s="53"/>
      <c r="DV14" s="12"/>
      <c r="DW14" s="9"/>
      <c r="DX14" s="4"/>
      <c r="DY14" s="13"/>
      <c r="DZ14" s="4"/>
      <c r="EA14" s="4"/>
      <c r="EB14" s="4"/>
      <c r="EC14" s="4"/>
      <c r="ED14" s="4"/>
      <c r="EE14" s="4"/>
      <c r="EF14" s="4"/>
      <c r="EG14" s="4"/>
      <c r="EH14" s="4"/>
      <c r="EI14" s="6"/>
      <c r="EJ14" s="14"/>
    </row>
    <row r="15" spans="1:140">
      <c r="A15" s="83"/>
      <c r="B15" s="15"/>
      <c r="C15" s="15"/>
      <c r="D15" s="4"/>
      <c r="E15" s="4"/>
      <c r="F15" s="4"/>
      <c r="G15" s="6"/>
      <c r="H15" s="86"/>
      <c r="I15" s="6"/>
      <c r="J15" s="15"/>
      <c r="K15" s="50"/>
      <c r="L15" s="60"/>
      <c r="M15" s="145"/>
      <c r="N15" s="17"/>
      <c r="O15" s="15"/>
      <c r="P15" s="4"/>
      <c r="Q15" s="4"/>
      <c r="R15" s="63"/>
      <c r="S15" s="44" t="s">
        <v>197</v>
      </c>
      <c r="T15" s="15"/>
      <c r="U15" s="15"/>
      <c r="V15" s="50"/>
      <c r="W15" s="51"/>
      <c r="X15" s="90"/>
      <c r="Y15" s="20"/>
      <c r="Z15" s="20"/>
      <c r="AA15" s="20"/>
      <c r="AB15" s="20"/>
      <c r="AC15" s="20"/>
      <c r="AD15" s="20"/>
      <c r="AE15" s="20"/>
      <c r="AF15" s="20"/>
      <c r="AG15" s="20"/>
      <c r="AH15" s="4"/>
      <c r="AI15" s="21"/>
      <c r="AJ15" s="21"/>
      <c r="AK15" s="4"/>
      <c r="AL15" s="4"/>
      <c r="AM15" s="4"/>
      <c r="AN15" s="21"/>
      <c r="AO15" s="6"/>
      <c r="AP15" s="23"/>
      <c r="AQ15" s="27"/>
      <c r="AR15" s="23"/>
      <c r="AS15" s="23"/>
      <c r="AT15" s="23"/>
      <c r="AU15" s="23"/>
      <c r="AV15" s="23"/>
      <c r="AW15" s="23"/>
      <c r="AX15" s="23"/>
      <c r="AY15" s="23"/>
      <c r="AZ15" s="23"/>
      <c r="BA15" s="23"/>
      <c r="BB15" s="52"/>
      <c r="BC15" s="27"/>
      <c r="BD15" s="23"/>
      <c r="BE15" s="23"/>
      <c r="BF15" s="23"/>
      <c r="BG15" s="23"/>
      <c r="BH15" s="23"/>
      <c r="BI15" s="23"/>
      <c r="BJ15" s="23"/>
      <c r="BK15" s="23"/>
      <c r="BL15" s="52"/>
      <c r="BM15" s="27"/>
      <c r="BN15" s="23"/>
      <c r="BO15" s="23"/>
      <c r="BP15" s="23"/>
      <c r="BQ15" s="23"/>
      <c r="BR15" s="23"/>
      <c r="BS15" s="23"/>
      <c r="BT15" s="23"/>
      <c r="BU15" s="23"/>
      <c r="BV15" s="23"/>
      <c r="BW15" s="23"/>
      <c r="BX15" s="23"/>
      <c r="BY15" s="23"/>
      <c r="BZ15" s="23"/>
      <c r="CA15" s="23"/>
      <c r="CB15" s="23"/>
      <c r="CC15" s="23"/>
      <c r="CD15" s="23"/>
      <c r="CE15" s="23"/>
      <c r="CF15" s="23"/>
      <c r="CG15" s="23"/>
      <c r="CH15" s="23"/>
      <c r="CI15" s="23"/>
      <c r="CJ15" s="23"/>
      <c r="CK15" s="23"/>
      <c r="CL15" s="23"/>
      <c r="CM15" s="23"/>
      <c r="CN15" s="52"/>
      <c r="CO15" s="27"/>
      <c r="CP15" s="23"/>
      <c r="CQ15" s="23"/>
      <c r="CR15" s="23"/>
      <c r="CS15" s="23"/>
      <c r="CT15" s="23"/>
      <c r="CU15" s="23"/>
      <c r="CV15" s="23"/>
      <c r="CW15" s="23"/>
      <c r="CX15" s="23"/>
      <c r="CY15" s="52"/>
      <c r="CZ15" s="27"/>
      <c r="DA15" s="23"/>
      <c r="DB15" s="23"/>
      <c r="DC15" s="23"/>
      <c r="DD15" s="23"/>
      <c r="DE15" s="23"/>
      <c r="DF15" s="23"/>
      <c r="DG15" s="23"/>
      <c r="DH15" s="52"/>
      <c r="DI15" s="27"/>
      <c r="DJ15" s="23"/>
      <c r="DK15" s="23"/>
      <c r="DL15" s="23"/>
      <c r="DM15" s="52"/>
      <c r="DN15" s="22"/>
      <c r="DO15" s="4"/>
      <c r="DP15" s="6"/>
      <c r="DQ15" s="16"/>
      <c r="DR15" s="4"/>
      <c r="DS15" s="4"/>
      <c r="DT15" s="10"/>
      <c r="DU15" s="53"/>
      <c r="DV15" s="12"/>
      <c r="DW15" s="9"/>
      <c r="DX15" s="4"/>
      <c r="DY15" s="13"/>
      <c r="DZ15" s="4"/>
      <c r="EA15" s="4"/>
      <c r="EB15" s="4"/>
      <c r="EC15" s="4"/>
      <c r="ED15" s="4"/>
      <c r="EE15" s="4"/>
      <c r="EF15" s="4"/>
      <c r="EG15" s="4"/>
      <c r="EH15" s="4"/>
      <c r="EI15" s="6"/>
      <c r="EJ15" s="14"/>
    </row>
    <row r="16" spans="1:140">
      <c r="A16" s="84"/>
      <c r="B16" s="43"/>
      <c r="C16" s="43"/>
      <c r="D16" s="43"/>
      <c r="E16" s="43"/>
      <c r="F16" s="43"/>
      <c r="G16" s="43"/>
      <c r="H16" s="81"/>
      <c r="I16" s="87"/>
      <c r="J16" s="43"/>
      <c r="K16" s="43"/>
      <c r="L16" s="81"/>
      <c r="M16" s="66"/>
      <c r="N16" s="43"/>
      <c r="O16" s="43"/>
      <c r="P16" s="43"/>
      <c r="Q16" s="43"/>
      <c r="R16" s="81"/>
      <c r="S16" s="54" t="s">
        <v>205</v>
      </c>
      <c r="T16" s="43"/>
      <c r="U16" s="43"/>
      <c r="V16" s="43"/>
      <c r="W16" s="43"/>
      <c r="X16" s="81"/>
      <c r="Y16" s="43"/>
      <c r="Z16" s="43"/>
      <c r="AA16" s="43"/>
      <c r="AB16" s="43"/>
      <c r="AC16" s="43"/>
      <c r="AD16" s="43"/>
      <c r="AE16" s="43"/>
      <c r="AF16" s="49" t="s">
        <v>19</v>
      </c>
      <c r="AG16" s="43"/>
      <c r="AH16" s="43"/>
      <c r="AI16" s="43"/>
      <c r="AJ16" s="43"/>
      <c r="AK16" s="43"/>
      <c r="AL16" s="43"/>
      <c r="AM16" s="66"/>
      <c r="AN16" s="43"/>
      <c r="AO16" s="92"/>
      <c r="AP16" s="23"/>
      <c r="AQ16" s="27"/>
      <c r="AR16" s="23"/>
      <c r="AS16" s="23"/>
      <c r="AT16" s="23"/>
      <c r="AU16" s="23"/>
      <c r="AV16" s="23"/>
      <c r="AW16" s="23"/>
      <c r="AX16" s="23"/>
      <c r="AY16" s="23"/>
      <c r="AZ16" s="23"/>
      <c r="BA16" s="23"/>
      <c r="BB16" s="52"/>
      <c r="BC16" s="27"/>
      <c r="BD16" s="23"/>
      <c r="BE16" s="23"/>
      <c r="BF16" s="23"/>
      <c r="BG16" s="23"/>
      <c r="BH16" s="23"/>
      <c r="BI16" s="23"/>
      <c r="BJ16" s="23"/>
      <c r="BK16" s="23"/>
      <c r="BL16" s="52"/>
      <c r="BM16" s="27"/>
      <c r="BN16" s="23"/>
      <c r="BO16" s="23"/>
      <c r="BP16" s="23"/>
      <c r="BQ16" s="23"/>
      <c r="BR16" s="23"/>
      <c r="BS16" s="23"/>
      <c r="BT16" s="23"/>
      <c r="BU16" s="23"/>
      <c r="BV16" s="23"/>
      <c r="BW16" s="23"/>
      <c r="BX16" s="23"/>
      <c r="BY16" s="23"/>
      <c r="BZ16" s="23"/>
      <c r="CA16" s="23"/>
      <c r="CB16" s="23"/>
      <c r="CC16" s="23"/>
      <c r="CD16" s="23"/>
      <c r="CE16" s="23"/>
      <c r="CF16" s="23"/>
      <c r="CG16" s="23"/>
      <c r="CH16" s="23"/>
      <c r="CI16" s="23"/>
      <c r="CJ16" s="23"/>
      <c r="CK16" s="23"/>
      <c r="CL16" s="23"/>
      <c r="CM16" s="23"/>
      <c r="CN16" s="52"/>
      <c r="CO16" s="27"/>
      <c r="CP16" s="23"/>
      <c r="CQ16" s="23"/>
      <c r="CR16" s="23"/>
      <c r="CS16" s="23"/>
      <c r="CT16" s="23"/>
      <c r="CU16" s="23"/>
      <c r="CV16" s="23"/>
      <c r="CW16" s="23"/>
      <c r="CX16" s="23"/>
      <c r="CY16" s="52"/>
      <c r="CZ16" s="27"/>
      <c r="DA16" s="23"/>
      <c r="DB16" s="23"/>
      <c r="DC16" s="23"/>
      <c r="DD16" s="23"/>
      <c r="DE16" s="23"/>
      <c r="DF16" s="23"/>
      <c r="DG16" s="23"/>
      <c r="DH16" s="52"/>
      <c r="DI16" s="27"/>
      <c r="DJ16" s="23"/>
      <c r="DK16" s="23"/>
      <c r="DL16" s="23"/>
      <c r="DM16" s="52"/>
      <c r="DN16" s="43"/>
      <c r="DO16" s="43"/>
      <c r="DP16" s="43"/>
      <c r="DQ16" s="43"/>
      <c r="DR16" s="43"/>
      <c r="DS16" s="43"/>
      <c r="DT16" s="43"/>
      <c r="DU16" s="43"/>
      <c r="DV16" s="43"/>
      <c r="DW16" s="43"/>
      <c r="DX16" s="43"/>
      <c r="DY16" s="43"/>
      <c r="DZ16" s="43"/>
      <c r="EA16" s="43"/>
      <c r="EB16" s="43"/>
      <c r="EC16" s="43"/>
      <c r="ED16" s="43"/>
      <c r="EE16" s="43"/>
      <c r="EF16" s="43"/>
      <c r="EG16" s="43"/>
      <c r="EH16" s="43"/>
      <c r="EI16" s="43"/>
    </row>
    <row r="18" spans="1:75">
      <c r="A18" s="141" t="s">
        <v>206</v>
      </c>
    </row>
    <row r="19" spans="1:75">
      <c r="A19" s="67"/>
      <c r="B19" s="41" t="s">
        <v>190</v>
      </c>
      <c r="C19" s="41"/>
      <c r="D19" s="41"/>
      <c r="BW19" t="s">
        <v>193</v>
      </c>
    </row>
    <row r="20" spans="1:75">
      <c r="A20" s="42" t="s">
        <v>189</v>
      </c>
      <c r="B20" s="41" t="s">
        <v>196</v>
      </c>
      <c r="C20" s="41"/>
      <c r="D20" s="41"/>
      <c r="V20" s="91"/>
    </row>
    <row r="21" spans="1:75">
      <c r="A21" s="28"/>
      <c r="B21" s="41" t="s">
        <v>191</v>
      </c>
      <c r="C21" s="41"/>
      <c r="D21" s="41"/>
    </row>
    <row r="22" spans="1:75">
      <c r="A22" s="187"/>
      <c r="B22" s="41" t="s">
        <v>257</v>
      </c>
    </row>
    <row r="23" spans="1:75">
      <c r="A23" s="179"/>
      <c r="B23" s="41" t="s">
        <v>248</v>
      </c>
    </row>
    <row r="24" spans="1:75">
      <c r="A24" s="180" t="s">
        <v>246</v>
      </c>
    </row>
    <row r="25" spans="1:75">
      <c r="A25" t="s">
        <v>247</v>
      </c>
    </row>
  </sheetData>
  <mergeCells count="18">
    <mergeCell ref="DI2:DM2"/>
    <mergeCell ref="DN2:DP2"/>
    <mergeCell ref="DQ2:DU2"/>
    <mergeCell ref="L8:L10"/>
    <mergeCell ref="A1:I1"/>
    <mergeCell ref="J1:DM1"/>
    <mergeCell ref="DN1:EI1"/>
    <mergeCell ref="A2:G2"/>
    <mergeCell ref="H2:I2"/>
    <mergeCell ref="J2:K2"/>
    <mergeCell ref="L2:V2"/>
    <mergeCell ref="W2:AO2"/>
    <mergeCell ref="AP2:BB2"/>
    <mergeCell ref="BC2:BL2"/>
    <mergeCell ref="DV2:EI2"/>
    <mergeCell ref="BM2:CN2"/>
    <mergeCell ref="CO2:CY2"/>
    <mergeCell ref="CZ2:DH2"/>
  </mergeCells>
  <conditionalFormatting sqref="B7:C15">
    <cfRule type="containsText" dxfId="2" priority="4" operator="containsText" text="PIU">
      <formula>NOT(ISERROR(SEARCH("PIU",B7)))</formula>
    </cfRule>
  </conditionalFormatting>
  <conditionalFormatting sqref="B6:C15">
    <cfRule type="containsText" dxfId="1" priority="3" operator="containsText" text="Projeto">
      <formula>NOT(ISERROR(SEARCH("Projeto",B6)))</formula>
    </cfRule>
  </conditionalFormatting>
  <dataValidations count="3">
    <dataValidation type="custom" allowBlank="1" showInputMessage="1" showErrorMessage="1" sqref="DW7:DW15">
      <formula1>SUM(EO7:EO7)</formula1>
    </dataValidation>
    <dataValidation type="list" allowBlank="1" showInputMessage="1" showErrorMessage="1" sqref="K7:K15">
      <formula1>#REF!</formula1>
    </dataValidation>
    <dataValidation type="list" allowBlank="1" showInputMessage="1" showErrorMessage="1" sqref="J7:J15">
      <formula1>$EL$13:$EL$13</formula1>
    </dataValidation>
  </dataValidations>
  <hyperlinks>
    <hyperlink ref="L8" r:id="rId1"/>
    <hyperlink ref="S8" r:id="rId2"/>
    <hyperlink ref="S9" r:id="rId3"/>
    <hyperlink ref="S10" r:id="rId4"/>
    <hyperlink ref="AF8" r:id="rId5"/>
    <hyperlink ref="AF9" r:id="rId6"/>
    <hyperlink ref="AM8" r:id="rId7" display="CONTRIBUIÇOES"/>
    <hyperlink ref="AM9" r:id="rId8"/>
    <hyperlink ref="AM10" r:id="rId9"/>
    <hyperlink ref="AM11" r:id="rId10"/>
    <hyperlink ref="AM12" r:id="rId11"/>
    <hyperlink ref="CB8" r:id="rId12"/>
    <hyperlink ref="S14" r:id="rId13"/>
    <hyperlink ref="S15" r:id="rId14"/>
    <hyperlink ref="S16" r:id="rId15"/>
    <hyperlink ref="AF16" r:id="rId16"/>
    <hyperlink ref="CA8" r:id="rId17"/>
    <hyperlink ref="CB9" r:id="rId18"/>
  </hyperlinks>
  <pageMargins left="0.511811024" right="0.511811024" top="0.78740157499999996" bottom="0.78740157499999996" header="0.31496062000000002" footer="0.31496062000000002"/>
  <pageSetup paperSize="9" orientation="portrait" verticalDpi="597" r:id="rId19"/>
  <drawing r:id="rId20"/>
  <legacyDrawing r:id="rId21"/>
</worksheet>
</file>

<file path=xl/worksheets/sheet8.xml><?xml version="1.0" encoding="utf-8"?>
<worksheet xmlns="http://schemas.openxmlformats.org/spreadsheetml/2006/main" xmlns:r="http://schemas.openxmlformats.org/officeDocument/2006/relationships">
  <sheetPr codeName="Plan7"/>
  <dimension ref="A1:EN7"/>
  <sheetViews>
    <sheetView workbookViewId="0">
      <selection activeCell="P5" sqref="P5"/>
    </sheetView>
  </sheetViews>
  <sheetFormatPr defaultRowHeight="15"/>
  <cols>
    <col min="2" max="2" width="6" bestFit="1" customWidth="1"/>
    <col min="3" max="3" width="18.42578125" bestFit="1" customWidth="1"/>
    <col min="4" max="4" width="16.28515625" bestFit="1" customWidth="1"/>
    <col min="5" max="5" width="8.5703125" bestFit="1" customWidth="1"/>
    <col min="6" max="6" width="8.7109375" bestFit="1" customWidth="1"/>
    <col min="7" max="7" width="17.5703125" bestFit="1" customWidth="1"/>
    <col min="8" max="8" width="16.28515625" bestFit="1" customWidth="1"/>
    <col min="9" max="9" width="20.140625" customWidth="1"/>
    <col min="10" max="10" width="14.85546875" customWidth="1"/>
    <col min="11" max="11" width="9" bestFit="1" customWidth="1"/>
    <col min="12" max="12" width="11" bestFit="1" customWidth="1"/>
    <col min="13" max="13" width="9" bestFit="1" customWidth="1"/>
    <col min="14" max="14" width="22.140625" bestFit="1" customWidth="1"/>
    <col min="15" max="15" width="8.7109375" bestFit="1" customWidth="1"/>
    <col min="16" max="16" width="22.28515625" bestFit="1" customWidth="1"/>
    <col min="18" max="18" width="9.28515625" bestFit="1" customWidth="1"/>
    <col min="19" max="19" width="7" bestFit="1" customWidth="1"/>
    <col min="20" max="20" width="9.28515625" bestFit="1" customWidth="1"/>
    <col min="21" max="21" width="9" bestFit="1" customWidth="1"/>
    <col min="22" max="22" width="8.85546875" bestFit="1" customWidth="1"/>
    <col min="23" max="23" width="8.7109375" bestFit="1" customWidth="1"/>
    <col min="24" max="24" width="9" bestFit="1" customWidth="1"/>
    <col min="25" max="25" width="8.7109375" bestFit="1" customWidth="1"/>
    <col min="26" max="26" width="8.85546875" bestFit="1" customWidth="1"/>
    <col min="28" max="28" width="8.42578125" bestFit="1" customWidth="1"/>
    <col min="29" max="30" width="8.85546875" bestFit="1" customWidth="1"/>
    <col min="33" max="33" width="7.85546875" bestFit="1" customWidth="1"/>
    <col min="35" max="35" width="8.85546875" bestFit="1" customWidth="1"/>
    <col min="36" max="37" width="9.28515625" bestFit="1" customWidth="1"/>
    <col min="38" max="38" width="9.7109375" bestFit="1" customWidth="1"/>
    <col min="40" max="40" width="21" customWidth="1"/>
    <col min="41" max="41" width="20" bestFit="1" customWidth="1"/>
    <col min="42" max="42" width="9" bestFit="1" customWidth="1"/>
    <col min="43" max="43" width="9.28515625" bestFit="1" customWidth="1"/>
    <col min="44" max="44" width="9.42578125" bestFit="1" customWidth="1"/>
    <col min="45" max="45" width="8.5703125" bestFit="1" customWidth="1"/>
    <col min="46" max="46" width="7.7109375" bestFit="1" customWidth="1"/>
    <col min="47" max="47" width="8.85546875" bestFit="1" customWidth="1"/>
    <col min="48" max="48" width="5.7109375" bestFit="1" customWidth="1"/>
    <col min="49" max="49" width="8.85546875" bestFit="1" customWidth="1"/>
    <col min="51" max="51" width="9.28515625" bestFit="1" customWidth="1"/>
    <col min="52" max="53" width="8.7109375" bestFit="1" customWidth="1"/>
    <col min="55" max="55" width="9.28515625" bestFit="1" customWidth="1"/>
    <col min="57" max="57" width="9.7109375" bestFit="1" customWidth="1"/>
    <col min="58" max="58" width="12.5703125" bestFit="1" customWidth="1"/>
    <col min="59" max="59" width="11" bestFit="1" customWidth="1"/>
    <col min="60" max="60" width="8.42578125" bestFit="1" customWidth="1"/>
    <col min="61" max="62" width="8.7109375" bestFit="1" customWidth="1"/>
    <col min="63" max="63" width="12.7109375" bestFit="1" customWidth="1"/>
    <col min="64" max="64" width="11.28515625" bestFit="1" customWidth="1"/>
    <col min="65" max="65" width="22.28515625" bestFit="1" customWidth="1"/>
    <col min="66" max="66" width="12.7109375" bestFit="1" customWidth="1"/>
    <col min="67" max="67" width="8.85546875" bestFit="1" customWidth="1"/>
    <col min="69" max="69" width="8.42578125" bestFit="1" customWidth="1"/>
    <col min="70" max="71" width="8.85546875" bestFit="1" customWidth="1"/>
    <col min="74" max="74" width="23.7109375" bestFit="1" customWidth="1"/>
    <col min="75" max="75" width="8.7109375" bestFit="1" customWidth="1"/>
    <col min="76" max="76" width="9" bestFit="1" customWidth="1"/>
    <col min="77" max="78" width="9.28515625" bestFit="1" customWidth="1"/>
    <col min="79" max="79" width="8.85546875" bestFit="1" customWidth="1"/>
    <col min="80" max="80" width="7.85546875" bestFit="1" customWidth="1"/>
    <col min="81" max="81" width="9" bestFit="1" customWidth="1"/>
    <col min="82" max="83" width="9.28515625" bestFit="1" customWidth="1"/>
    <col min="84" max="84" width="9.42578125" bestFit="1" customWidth="1"/>
    <col min="85" max="85" width="12.5703125" bestFit="1" customWidth="1"/>
    <col min="86" max="86" width="9" bestFit="1" customWidth="1"/>
    <col min="87" max="88" width="8.85546875" bestFit="1" customWidth="1"/>
    <col min="90" max="91" width="9.42578125" bestFit="1" customWidth="1"/>
    <col min="92" max="92" width="8.85546875" bestFit="1" customWidth="1"/>
    <col min="93" max="93" width="57.140625" bestFit="1" customWidth="1"/>
    <col min="94" max="94" width="9.7109375" bestFit="1" customWidth="1"/>
    <col min="95" max="95" width="12.7109375" bestFit="1" customWidth="1"/>
    <col min="96" max="96" width="13.28515625" bestFit="1" customWidth="1"/>
    <col min="97" max="97" width="9" bestFit="1" customWidth="1"/>
    <col min="98" max="98" width="11.42578125" bestFit="1" customWidth="1"/>
    <col min="100" max="100" width="8.42578125" bestFit="1" customWidth="1"/>
    <col min="101" max="102" width="8.85546875" bestFit="1" customWidth="1"/>
    <col min="103" max="103" width="10.28515625" bestFit="1" customWidth="1"/>
    <col min="104" max="104" width="18.5703125" bestFit="1" customWidth="1"/>
    <col min="105" max="105" width="8.85546875" bestFit="1" customWidth="1"/>
    <col min="106" max="107" width="9.28515625" bestFit="1" customWidth="1"/>
    <col min="108" max="108" width="8.28515625" bestFit="1" customWidth="1"/>
    <col min="109" max="109" width="41.5703125" bestFit="1" customWidth="1"/>
    <col min="110" max="110" width="14" bestFit="1" customWidth="1"/>
    <col min="111" max="111" width="9.28515625" bestFit="1" customWidth="1"/>
    <col min="112" max="112" width="15.28515625" bestFit="1" customWidth="1"/>
    <col min="113" max="113" width="9.85546875" bestFit="1" customWidth="1"/>
    <col min="114" max="114" width="8.7109375" bestFit="1" customWidth="1"/>
    <col min="115" max="115" width="8.28515625" bestFit="1" customWidth="1"/>
    <col min="116" max="116" width="5.5703125" bestFit="1" customWidth="1"/>
    <col min="117" max="117" width="8.5703125" bestFit="1" customWidth="1"/>
    <col min="118" max="118" width="9" bestFit="1" customWidth="1"/>
    <col min="119" max="119" width="6.5703125" bestFit="1" customWidth="1"/>
    <col min="120" max="120" width="8.85546875" bestFit="1" customWidth="1"/>
    <col min="121" max="121" width="8.7109375" bestFit="1" customWidth="1"/>
    <col min="123" max="123" width="8.85546875" bestFit="1" customWidth="1"/>
    <col min="124" max="124" width="8.5703125" bestFit="1" customWidth="1"/>
    <col min="125" max="126" width="12.28515625" bestFit="1" customWidth="1"/>
    <col min="127" max="127" width="8.7109375" bestFit="1" customWidth="1"/>
    <col min="128" max="128" width="9" bestFit="1" customWidth="1"/>
    <col min="129" max="129" width="5" bestFit="1" customWidth="1"/>
    <col min="130" max="130" width="14.28515625" bestFit="1" customWidth="1"/>
    <col min="131" max="131" width="13.140625" bestFit="1" customWidth="1"/>
    <col min="132" max="132" width="9" bestFit="1" customWidth="1"/>
    <col min="134" max="134" width="8.42578125" bestFit="1" customWidth="1"/>
    <col min="135" max="135" width="7" bestFit="1" customWidth="1"/>
    <col min="136" max="138" width="1.5703125" bestFit="1" customWidth="1"/>
    <col min="139" max="139" width="9" bestFit="1" customWidth="1"/>
    <col min="141" max="141" width="8.28515625" bestFit="1" customWidth="1"/>
  </cols>
  <sheetData>
    <row r="1" spans="1:144">
      <c r="A1" s="194" t="s">
        <v>207</v>
      </c>
      <c r="B1" s="198">
        <v>1</v>
      </c>
      <c r="C1" s="198">
        <v>2</v>
      </c>
      <c r="D1" s="198">
        <v>3</v>
      </c>
      <c r="E1" s="198">
        <v>4</v>
      </c>
      <c r="F1" s="198">
        <v>5</v>
      </c>
      <c r="G1" s="198">
        <v>6</v>
      </c>
      <c r="H1" s="198">
        <v>7</v>
      </c>
      <c r="I1" s="198">
        <v>8</v>
      </c>
      <c r="J1" s="198">
        <v>9</v>
      </c>
      <c r="K1" s="198">
        <v>10</v>
      </c>
      <c r="L1" s="198">
        <v>11</v>
      </c>
      <c r="M1" s="198">
        <v>12</v>
      </c>
      <c r="N1" s="198">
        <v>13</v>
      </c>
      <c r="O1" s="198">
        <v>14</v>
      </c>
      <c r="P1" s="198">
        <v>15</v>
      </c>
      <c r="Q1" s="198">
        <v>16</v>
      </c>
      <c r="R1" s="198">
        <v>17</v>
      </c>
      <c r="S1" s="198">
        <v>18</v>
      </c>
      <c r="T1" s="198">
        <v>19</v>
      </c>
      <c r="U1" s="198">
        <v>20</v>
      </c>
      <c r="V1" s="198">
        <v>21</v>
      </c>
      <c r="W1" s="198">
        <v>22</v>
      </c>
      <c r="X1" s="198">
        <v>23</v>
      </c>
      <c r="Y1" s="198">
        <v>24</v>
      </c>
      <c r="Z1" s="198">
        <v>25</v>
      </c>
      <c r="AA1" s="198">
        <v>26</v>
      </c>
      <c r="AB1" s="198">
        <v>27</v>
      </c>
      <c r="AC1" s="198">
        <v>28</v>
      </c>
      <c r="AD1" s="198">
        <v>29</v>
      </c>
      <c r="AE1" s="198">
        <v>30</v>
      </c>
      <c r="AF1" s="198">
        <v>31</v>
      </c>
      <c r="AG1" s="198">
        <v>32</v>
      </c>
      <c r="AH1" s="198">
        <v>33</v>
      </c>
      <c r="AI1" s="198">
        <v>34</v>
      </c>
      <c r="AJ1" s="198">
        <v>35</v>
      </c>
      <c r="AK1" s="198">
        <v>36</v>
      </c>
      <c r="AL1" s="198">
        <v>37</v>
      </c>
      <c r="AM1" s="198">
        <v>38</v>
      </c>
      <c r="AN1" s="198">
        <v>39</v>
      </c>
      <c r="AO1" s="198">
        <v>40</v>
      </c>
      <c r="AP1" s="198">
        <v>41</v>
      </c>
      <c r="AQ1" s="198">
        <v>42</v>
      </c>
      <c r="AR1" s="198">
        <v>43</v>
      </c>
      <c r="AS1" s="198">
        <v>44</v>
      </c>
      <c r="AT1" s="198">
        <v>45</v>
      </c>
      <c r="AU1" s="198">
        <v>46</v>
      </c>
      <c r="AV1" s="198">
        <v>47</v>
      </c>
      <c r="AW1" s="198">
        <v>48</v>
      </c>
      <c r="AX1" s="198">
        <v>49</v>
      </c>
      <c r="AY1" s="198">
        <v>50</v>
      </c>
      <c r="AZ1" s="198">
        <v>51</v>
      </c>
      <c r="BA1" s="198">
        <v>52</v>
      </c>
      <c r="BB1" s="198">
        <v>53</v>
      </c>
      <c r="BC1" s="198">
        <v>54</v>
      </c>
      <c r="BD1" s="198">
        <v>55</v>
      </c>
      <c r="BE1" s="198">
        <v>56</v>
      </c>
      <c r="BF1" s="198">
        <v>57</v>
      </c>
      <c r="BG1" s="198">
        <v>58</v>
      </c>
      <c r="BH1" s="198">
        <v>59</v>
      </c>
      <c r="BI1" s="198">
        <v>60</v>
      </c>
      <c r="BJ1" s="198">
        <v>61</v>
      </c>
      <c r="BK1" s="198">
        <v>62</v>
      </c>
      <c r="BL1" s="198">
        <v>63</v>
      </c>
      <c r="BM1" s="198">
        <v>64</v>
      </c>
      <c r="BN1" s="198">
        <v>65</v>
      </c>
      <c r="BO1" s="198">
        <v>66</v>
      </c>
      <c r="BP1" s="198">
        <v>67</v>
      </c>
      <c r="BQ1" s="198">
        <v>68</v>
      </c>
      <c r="BR1" s="198">
        <v>69</v>
      </c>
      <c r="BS1" s="198">
        <v>70</v>
      </c>
      <c r="BT1" s="198">
        <v>71</v>
      </c>
      <c r="BU1" s="198">
        <v>72</v>
      </c>
      <c r="BV1" s="198">
        <v>73</v>
      </c>
      <c r="BW1" s="198">
        <v>74</v>
      </c>
      <c r="BX1" s="198">
        <v>75</v>
      </c>
      <c r="BY1" s="198">
        <v>76</v>
      </c>
      <c r="BZ1" s="198">
        <v>77</v>
      </c>
      <c r="CA1" s="198">
        <v>78</v>
      </c>
      <c r="CB1" s="198">
        <v>79</v>
      </c>
      <c r="CC1" s="198">
        <v>80</v>
      </c>
      <c r="CD1" s="198">
        <v>81</v>
      </c>
      <c r="CE1" s="198">
        <v>82</v>
      </c>
      <c r="CF1" s="198">
        <v>83</v>
      </c>
      <c r="CG1" s="198">
        <v>84</v>
      </c>
      <c r="CH1" s="198">
        <v>85</v>
      </c>
      <c r="CI1" s="198">
        <v>86</v>
      </c>
      <c r="CJ1" s="198">
        <v>87</v>
      </c>
      <c r="CK1" s="198">
        <v>88</v>
      </c>
      <c r="CL1" s="198">
        <v>89</v>
      </c>
      <c r="CM1" s="198">
        <v>90</v>
      </c>
      <c r="CN1" s="198">
        <v>91</v>
      </c>
      <c r="CO1" s="198">
        <v>92</v>
      </c>
      <c r="CP1" s="198">
        <v>93</v>
      </c>
      <c r="CQ1" s="198">
        <v>94</v>
      </c>
      <c r="CR1" s="198">
        <v>95</v>
      </c>
      <c r="CS1" s="198">
        <v>96</v>
      </c>
      <c r="CT1" s="198">
        <v>97</v>
      </c>
      <c r="CU1" s="198">
        <v>98</v>
      </c>
      <c r="CV1" s="198">
        <v>99</v>
      </c>
      <c r="CW1" s="198">
        <v>100</v>
      </c>
      <c r="CX1" s="198">
        <v>101</v>
      </c>
      <c r="CY1" s="198">
        <v>102</v>
      </c>
      <c r="CZ1" s="198">
        <v>103</v>
      </c>
      <c r="DA1" s="198">
        <v>104</v>
      </c>
      <c r="DB1" s="198">
        <v>105</v>
      </c>
      <c r="DC1" s="198">
        <v>106</v>
      </c>
      <c r="DD1" s="198">
        <v>107</v>
      </c>
      <c r="DE1" s="198">
        <v>108</v>
      </c>
      <c r="DF1" s="198">
        <v>109</v>
      </c>
      <c r="DG1" s="198">
        <v>110</v>
      </c>
      <c r="DH1" s="198">
        <v>111</v>
      </c>
      <c r="DI1" s="198">
        <v>112</v>
      </c>
      <c r="DJ1" s="198">
        <v>113</v>
      </c>
      <c r="DK1" s="198">
        <v>114</v>
      </c>
      <c r="DL1" s="198">
        <v>115</v>
      </c>
      <c r="DM1" s="198">
        <v>116</v>
      </c>
      <c r="DN1" s="198">
        <v>117</v>
      </c>
      <c r="DO1" s="198">
        <v>118</v>
      </c>
      <c r="DP1" s="198">
        <v>119</v>
      </c>
      <c r="DQ1" s="198">
        <v>120</v>
      </c>
      <c r="DR1" s="198">
        <v>121</v>
      </c>
      <c r="DS1" s="198">
        <v>122</v>
      </c>
      <c r="DT1" s="198">
        <v>123</v>
      </c>
      <c r="DU1" s="198">
        <v>124</v>
      </c>
      <c r="DV1" s="198">
        <v>125</v>
      </c>
      <c r="DW1" s="198">
        <v>126</v>
      </c>
      <c r="DX1" s="198">
        <v>127</v>
      </c>
      <c r="DY1" s="198">
        <v>128</v>
      </c>
      <c r="DZ1" s="198">
        <v>129</v>
      </c>
      <c r="EA1" s="198">
        <v>130</v>
      </c>
      <c r="EB1" s="198">
        <v>131</v>
      </c>
      <c r="EC1" s="198">
        <v>132</v>
      </c>
      <c r="ED1" s="198">
        <v>133</v>
      </c>
      <c r="EE1" s="198">
        <v>134</v>
      </c>
      <c r="EF1" s="198">
        <v>135</v>
      </c>
      <c r="EG1" s="198">
        <v>136</v>
      </c>
      <c r="EH1" s="198">
        <v>137</v>
      </c>
      <c r="EI1" s="198">
        <v>138</v>
      </c>
      <c r="EJ1" s="198">
        <v>139</v>
      </c>
      <c r="EK1" s="198">
        <v>140</v>
      </c>
    </row>
    <row r="2" spans="1:144" ht="102">
      <c r="A2" s="194" t="s">
        <v>259</v>
      </c>
      <c r="B2" s="150" t="s">
        <v>22</v>
      </c>
      <c r="C2" s="150" t="s">
        <v>23</v>
      </c>
      <c r="D2" s="150" t="s">
        <v>24</v>
      </c>
      <c r="E2" s="150" t="s">
        <v>25</v>
      </c>
      <c r="F2" s="150" t="s">
        <v>26</v>
      </c>
      <c r="G2" s="150" t="s">
        <v>27</v>
      </c>
      <c r="H2" s="150" t="s">
        <v>28</v>
      </c>
      <c r="I2" s="157" t="s">
        <v>29</v>
      </c>
      <c r="J2" s="158" t="s">
        <v>30</v>
      </c>
      <c r="K2" s="158" t="s">
        <v>31</v>
      </c>
      <c r="L2" s="158" t="s">
        <v>32</v>
      </c>
      <c r="M2" s="157" t="s">
        <v>33</v>
      </c>
      <c r="N2" s="157" t="s">
        <v>34</v>
      </c>
      <c r="O2" s="157" t="s">
        <v>35</v>
      </c>
      <c r="P2" s="157" t="s">
        <v>36</v>
      </c>
      <c r="Q2" s="158" t="s">
        <v>37</v>
      </c>
      <c r="R2" s="158" t="s">
        <v>38</v>
      </c>
      <c r="S2" s="157" t="s">
        <v>39</v>
      </c>
      <c r="T2" s="158" t="s">
        <v>40</v>
      </c>
      <c r="U2" s="158" t="s">
        <v>41</v>
      </c>
      <c r="V2" s="158" t="s">
        <v>42</v>
      </c>
      <c r="W2" s="158" t="s">
        <v>43</v>
      </c>
      <c r="X2" s="160" t="s">
        <v>44</v>
      </c>
      <c r="Y2" s="160" t="s">
        <v>45</v>
      </c>
      <c r="Z2" s="160" t="s">
        <v>46</v>
      </c>
      <c r="AA2" s="161" t="s">
        <v>47</v>
      </c>
      <c r="AB2" s="162" t="s">
        <v>48</v>
      </c>
      <c r="AC2" s="161" t="s">
        <v>49</v>
      </c>
      <c r="AD2" s="161" t="s">
        <v>50</v>
      </c>
      <c r="AE2" s="161" t="s">
        <v>51</v>
      </c>
      <c r="AF2" s="163" t="s">
        <v>52</v>
      </c>
      <c r="AG2" s="157" t="s">
        <v>53</v>
      </c>
      <c r="AH2" s="163" t="s">
        <v>54</v>
      </c>
      <c r="AI2" s="163" t="s">
        <v>55</v>
      </c>
      <c r="AJ2" s="163" t="s">
        <v>56</v>
      </c>
      <c r="AK2" s="163" t="s">
        <v>57</v>
      </c>
      <c r="AL2" s="158" t="s">
        <v>58</v>
      </c>
      <c r="AM2" s="150" t="s">
        <v>59</v>
      </c>
      <c r="AN2" s="157" t="s">
        <v>60</v>
      </c>
      <c r="AO2" s="158" t="s">
        <v>61</v>
      </c>
      <c r="AP2" s="157" t="s">
        <v>62</v>
      </c>
      <c r="AQ2" s="157" t="s">
        <v>63</v>
      </c>
      <c r="AR2" s="157" t="s">
        <v>64</v>
      </c>
      <c r="AS2" s="165" t="s">
        <v>65</v>
      </c>
      <c r="AT2" s="157" t="s">
        <v>66</v>
      </c>
      <c r="AU2" s="158" t="s">
        <v>67</v>
      </c>
      <c r="AV2" s="157" t="s">
        <v>68</v>
      </c>
      <c r="AW2" s="157" t="s">
        <v>69</v>
      </c>
      <c r="AX2" s="157" t="s">
        <v>70</v>
      </c>
      <c r="AY2" s="157" t="s">
        <v>71</v>
      </c>
      <c r="AZ2" s="157" t="s">
        <v>72</v>
      </c>
      <c r="BA2" s="157" t="s">
        <v>73</v>
      </c>
      <c r="BB2" s="157" t="s">
        <v>74</v>
      </c>
      <c r="BC2" s="157" t="s">
        <v>75</v>
      </c>
      <c r="BD2" s="157" t="s">
        <v>76</v>
      </c>
      <c r="BE2" s="158" t="s">
        <v>77</v>
      </c>
      <c r="BF2" s="158" t="s">
        <v>78</v>
      </c>
      <c r="BG2" s="165" t="s">
        <v>79</v>
      </c>
      <c r="BH2" s="157" t="s">
        <v>80</v>
      </c>
      <c r="BI2" s="165" t="s">
        <v>45</v>
      </c>
      <c r="BJ2" s="157" t="s">
        <v>81</v>
      </c>
      <c r="BK2" s="158" t="s">
        <v>82</v>
      </c>
      <c r="BL2" s="158" t="s">
        <v>83</v>
      </c>
      <c r="BM2" s="158" t="s">
        <v>84</v>
      </c>
      <c r="BN2" s="163" t="s">
        <v>85</v>
      </c>
      <c r="BO2" s="165" t="s">
        <v>46</v>
      </c>
      <c r="BP2" s="157" t="s">
        <v>47</v>
      </c>
      <c r="BQ2" s="158" t="s">
        <v>48</v>
      </c>
      <c r="BR2" s="157" t="s">
        <v>49</v>
      </c>
      <c r="BS2" s="157" t="s">
        <v>50</v>
      </c>
      <c r="BT2" s="157" t="s">
        <v>51</v>
      </c>
      <c r="BU2" s="163" t="s">
        <v>86</v>
      </c>
      <c r="BV2" s="163" t="s">
        <v>87</v>
      </c>
      <c r="BW2" s="157" t="s">
        <v>88</v>
      </c>
      <c r="BX2" s="163" t="s">
        <v>89</v>
      </c>
      <c r="BY2" s="163" t="s">
        <v>90</v>
      </c>
      <c r="BZ2" s="163" t="s">
        <v>91</v>
      </c>
      <c r="CA2" s="157" t="s">
        <v>92</v>
      </c>
      <c r="CB2" s="157" t="s">
        <v>93</v>
      </c>
      <c r="CC2" s="163" t="s">
        <v>94</v>
      </c>
      <c r="CD2" s="163" t="s">
        <v>95</v>
      </c>
      <c r="CE2" s="163" t="s">
        <v>96</v>
      </c>
      <c r="CF2" s="157" t="s">
        <v>60</v>
      </c>
      <c r="CG2" s="158" t="s">
        <v>97</v>
      </c>
      <c r="CH2" s="157" t="s">
        <v>62</v>
      </c>
      <c r="CI2" s="157" t="s">
        <v>98</v>
      </c>
      <c r="CJ2" s="163" t="s">
        <v>99</v>
      </c>
      <c r="CK2" s="163" t="s">
        <v>100</v>
      </c>
      <c r="CL2" s="157" t="s">
        <v>101</v>
      </c>
      <c r="CM2" s="157" t="s">
        <v>102</v>
      </c>
      <c r="CN2" s="158" t="s">
        <v>103</v>
      </c>
      <c r="CO2" s="163" t="s">
        <v>104</v>
      </c>
      <c r="CP2" s="158" t="s">
        <v>105</v>
      </c>
      <c r="CQ2" s="158" t="s">
        <v>106</v>
      </c>
      <c r="CR2" s="150" t="s">
        <v>107</v>
      </c>
      <c r="CS2" s="150" t="s">
        <v>108</v>
      </c>
      <c r="CT2" s="165" t="s">
        <v>46</v>
      </c>
      <c r="CU2" s="157" t="s">
        <v>47</v>
      </c>
      <c r="CV2" s="158" t="s">
        <v>48</v>
      </c>
      <c r="CW2" s="157" t="s">
        <v>49</v>
      </c>
      <c r="CX2" s="157" t="s">
        <v>50</v>
      </c>
      <c r="CY2" s="157" t="s">
        <v>51</v>
      </c>
      <c r="CZ2" s="157" t="s">
        <v>109</v>
      </c>
      <c r="DA2" s="158" t="s">
        <v>30</v>
      </c>
      <c r="DB2" s="158" t="s">
        <v>110</v>
      </c>
      <c r="DC2" s="157" t="s">
        <v>111</v>
      </c>
      <c r="DD2" s="157" t="s">
        <v>112</v>
      </c>
      <c r="DE2" s="157" t="s">
        <v>113</v>
      </c>
      <c r="DF2" s="163" t="s">
        <v>114</v>
      </c>
      <c r="DG2" s="157" t="s">
        <v>115</v>
      </c>
      <c r="DH2" s="158" t="s">
        <v>116</v>
      </c>
      <c r="DI2" s="157" t="s">
        <v>117</v>
      </c>
      <c r="DJ2" s="157" t="s">
        <v>29</v>
      </c>
      <c r="DK2" s="157" t="s">
        <v>118</v>
      </c>
      <c r="DL2" s="157" t="s">
        <v>119</v>
      </c>
      <c r="DM2" s="157" t="s">
        <v>120</v>
      </c>
      <c r="DN2" s="157" t="s">
        <v>121</v>
      </c>
      <c r="DO2" s="150" t="s">
        <v>122</v>
      </c>
      <c r="DP2" s="150" t="s">
        <v>123</v>
      </c>
      <c r="DQ2" s="150" t="s">
        <v>124</v>
      </c>
      <c r="DR2" s="150" t="s">
        <v>125</v>
      </c>
      <c r="DS2" s="150" t="s">
        <v>126</v>
      </c>
      <c r="DT2" s="150" t="s">
        <v>127</v>
      </c>
      <c r="DU2" s="150" t="s">
        <v>128</v>
      </c>
      <c r="DV2" s="150" t="s">
        <v>129</v>
      </c>
      <c r="DW2" s="150" t="s">
        <v>130</v>
      </c>
      <c r="DX2" s="150" t="s">
        <v>131</v>
      </c>
      <c r="DY2" s="150" t="s">
        <v>132</v>
      </c>
      <c r="DZ2" s="150" t="s">
        <v>133</v>
      </c>
      <c r="EA2" s="150" t="s">
        <v>134</v>
      </c>
      <c r="EB2" s="150" t="s">
        <v>108</v>
      </c>
      <c r="EC2" s="150" t="s">
        <v>135</v>
      </c>
      <c r="ED2" s="150" t="s">
        <v>136</v>
      </c>
      <c r="EE2" s="150" t="s">
        <v>137</v>
      </c>
      <c r="EF2" s="150"/>
      <c r="EG2" s="150"/>
      <c r="EH2" s="150"/>
      <c r="EI2" s="150" t="s">
        <v>138</v>
      </c>
      <c r="EJ2" s="150" t="s">
        <v>139</v>
      </c>
      <c r="EK2" s="150" t="s">
        <v>140</v>
      </c>
      <c r="EL2" s="171"/>
      <c r="EM2" s="171"/>
      <c r="EN2" s="171"/>
    </row>
    <row r="3" spans="1:144">
      <c r="A3" s="194" t="s">
        <v>17</v>
      </c>
      <c r="B3" s="34" t="s">
        <v>17</v>
      </c>
      <c r="C3" s="34"/>
      <c r="D3" s="34"/>
      <c r="E3" s="34"/>
      <c r="F3" s="34"/>
      <c r="G3" s="34"/>
      <c r="H3" s="34"/>
      <c r="I3" s="34" t="s">
        <v>17</v>
      </c>
      <c r="J3" s="34"/>
      <c r="K3" s="34"/>
      <c r="L3" s="34"/>
      <c r="M3" s="193" t="s">
        <v>17</v>
      </c>
      <c r="N3" s="34" t="s">
        <v>17</v>
      </c>
      <c r="O3" s="34"/>
      <c r="P3" s="34"/>
      <c r="Q3" s="34"/>
      <c r="R3" s="34"/>
      <c r="S3" s="34" t="s">
        <v>17</v>
      </c>
      <c r="T3" s="34" t="s">
        <v>17</v>
      </c>
      <c r="U3" s="190"/>
      <c r="V3" s="34"/>
      <c r="W3" s="34"/>
      <c r="X3" s="34"/>
      <c r="Y3" s="34" t="s">
        <v>17</v>
      </c>
      <c r="Z3" s="37"/>
      <c r="AA3" s="37"/>
      <c r="AB3" s="37"/>
      <c r="AC3" s="37"/>
      <c r="AD3" s="37" t="s">
        <v>18</v>
      </c>
      <c r="AE3" s="37" t="s">
        <v>17</v>
      </c>
      <c r="AF3" s="34"/>
      <c r="AG3" s="34" t="s">
        <v>19</v>
      </c>
      <c r="AH3" s="34"/>
      <c r="AI3" s="34"/>
      <c r="AJ3" s="34"/>
      <c r="AK3" s="34"/>
      <c r="AL3" s="34"/>
      <c r="AM3" s="34"/>
      <c r="AN3" s="34" t="s">
        <v>17</v>
      </c>
      <c r="AO3" s="34"/>
      <c r="AP3" s="34" t="s">
        <v>17</v>
      </c>
      <c r="AQ3" s="40"/>
      <c r="AR3" s="40"/>
      <c r="AS3" s="40"/>
      <c r="AT3" s="40"/>
      <c r="AU3" s="40"/>
      <c r="AV3" s="40"/>
      <c r="AW3" s="40" t="s">
        <v>18</v>
      </c>
      <c r="AX3" s="40" t="s">
        <v>17</v>
      </c>
      <c r="AY3" s="40"/>
      <c r="AZ3" s="40"/>
      <c r="BA3" s="40" t="s">
        <v>17</v>
      </c>
      <c r="BB3" s="40"/>
      <c r="BC3" s="40"/>
      <c r="BD3" s="40"/>
      <c r="BE3" s="40"/>
      <c r="BF3" s="40"/>
      <c r="BG3" s="40"/>
      <c r="BH3" s="40"/>
      <c r="BI3" s="40"/>
      <c r="BJ3" s="40"/>
      <c r="BK3" s="40"/>
      <c r="BL3" s="40"/>
      <c r="BM3" s="40"/>
      <c r="BN3" s="40" t="s">
        <v>17</v>
      </c>
      <c r="BO3" s="40"/>
      <c r="BP3" s="40"/>
      <c r="BQ3" s="40"/>
      <c r="BR3" s="40"/>
      <c r="BS3" s="40" t="s">
        <v>18</v>
      </c>
      <c r="BT3" s="40" t="s">
        <v>17</v>
      </c>
      <c r="BU3" s="40"/>
      <c r="BV3" s="40" t="s">
        <v>17</v>
      </c>
      <c r="BW3" s="40" t="s">
        <v>19</v>
      </c>
      <c r="BX3" s="40"/>
      <c r="BY3" s="40"/>
      <c r="BZ3" s="40" t="s">
        <v>17</v>
      </c>
      <c r="CA3" s="40" t="s">
        <v>17</v>
      </c>
      <c r="CB3" s="40" t="s">
        <v>19</v>
      </c>
      <c r="CC3" s="178" t="s">
        <v>17</v>
      </c>
      <c r="CD3" s="40"/>
      <c r="CE3" s="40"/>
      <c r="CF3" s="40" t="s">
        <v>17</v>
      </c>
      <c r="CG3" s="40" t="s">
        <v>17</v>
      </c>
      <c r="CH3" s="40" t="s">
        <v>17</v>
      </c>
      <c r="CI3" s="40" t="s">
        <v>19</v>
      </c>
      <c r="CJ3" s="40"/>
      <c r="CK3" s="40"/>
      <c r="CL3" s="40" t="s">
        <v>18</v>
      </c>
      <c r="CM3" s="40" t="s">
        <v>17</v>
      </c>
      <c r="CN3" s="40"/>
      <c r="CO3" s="40"/>
      <c r="CP3" s="40"/>
      <c r="CQ3" s="40"/>
      <c r="CR3" s="40"/>
      <c r="CS3" s="40"/>
      <c r="CT3" s="40"/>
      <c r="CU3" s="40"/>
      <c r="CV3" s="40"/>
      <c r="CW3" s="40"/>
      <c r="CX3" s="40"/>
      <c r="CY3" s="40"/>
      <c r="CZ3" s="40" t="s">
        <v>20</v>
      </c>
      <c r="DA3" s="40"/>
      <c r="DB3" s="40"/>
      <c r="DC3" s="40"/>
      <c r="DD3" s="40"/>
      <c r="DE3" s="40"/>
      <c r="DF3" s="40" t="s">
        <v>19</v>
      </c>
      <c r="DG3" s="40"/>
      <c r="DH3" s="40"/>
      <c r="DI3" s="40" t="s">
        <v>17</v>
      </c>
      <c r="DJ3" s="40"/>
      <c r="DK3" s="40"/>
      <c r="DL3" s="40"/>
      <c r="DM3" s="40"/>
      <c r="DN3" s="40"/>
      <c r="DO3" s="40"/>
      <c r="DP3" s="40"/>
      <c r="DQ3" s="40"/>
      <c r="DR3" s="196"/>
      <c r="DS3" s="40"/>
      <c r="DT3" s="40" t="s">
        <v>17</v>
      </c>
      <c r="DU3" s="40"/>
      <c r="DV3" s="40"/>
      <c r="DW3" s="40"/>
      <c r="DX3" s="40"/>
      <c r="DY3" s="40"/>
      <c r="DZ3" s="40"/>
      <c r="EA3" s="178" t="s">
        <v>17</v>
      </c>
      <c r="EB3" s="178" t="s">
        <v>17</v>
      </c>
      <c r="EC3" s="40"/>
      <c r="ED3" s="40"/>
      <c r="EE3" s="40"/>
      <c r="EF3" s="40"/>
      <c r="EG3" s="40"/>
      <c r="EH3" s="40"/>
      <c r="EI3" s="40"/>
      <c r="EJ3" s="40"/>
      <c r="EK3" s="197"/>
    </row>
    <row r="4" spans="1:144">
      <c r="A4" s="194" t="s">
        <v>244</v>
      </c>
      <c r="B4" s="34" t="s">
        <v>21</v>
      </c>
      <c r="C4" s="34" t="s">
        <v>21</v>
      </c>
      <c r="D4" s="34" t="s">
        <v>21</v>
      </c>
      <c r="E4" s="34" t="s">
        <v>21</v>
      </c>
      <c r="F4" s="34"/>
      <c r="G4" s="34" t="s">
        <v>21</v>
      </c>
      <c r="H4" s="190"/>
      <c r="I4" s="34" t="s">
        <v>21</v>
      </c>
      <c r="J4" s="34"/>
      <c r="K4" s="34" t="s">
        <v>21</v>
      </c>
      <c r="L4" s="34" t="s">
        <v>21</v>
      </c>
      <c r="M4" s="193" t="s">
        <v>21</v>
      </c>
      <c r="N4" s="34"/>
      <c r="O4" s="190"/>
      <c r="P4" s="34"/>
      <c r="Q4" s="34"/>
      <c r="R4" s="190"/>
      <c r="S4" s="34" t="s">
        <v>21</v>
      </c>
      <c r="T4" s="34" t="s">
        <v>21</v>
      </c>
      <c r="U4" s="34"/>
      <c r="V4" s="34"/>
      <c r="W4" s="193" t="s">
        <v>21</v>
      </c>
      <c r="X4" s="34"/>
      <c r="Y4" s="34"/>
      <c r="Z4" s="37"/>
      <c r="AA4" s="37"/>
      <c r="AB4" s="37"/>
      <c r="AC4" s="37" t="s">
        <v>21</v>
      </c>
      <c r="AD4" s="37" t="s">
        <v>21</v>
      </c>
      <c r="AE4" s="37" t="s">
        <v>21</v>
      </c>
      <c r="AF4" s="34"/>
      <c r="AG4" s="34" t="s">
        <v>21</v>
      </c>
      <c r="AH4" s="34"/>
      <c r="AI4" s="34" t="s">
        <v>21</v>
      </c>
      <c r="AJ4" s="34" t="s">
        <v>21</v>
      </c>
      <c r="AK4" s="34" t="s">
        <v>21</v>
      </c>
      <c r="AL4" s="34"/>
      <c r="AM4" s="34" t="s">
        <v>21</v>
      </c>
      <c r="AN4" s="34" t="s">
        <v>21</v>
      </c>
      <c r="AO4" s="34"/>
      <c r="AP4" s="34" t="s">
        <v>21</v>
      </c>
      <c r="AQ4" s="193" t="s">
        <v>21</v>
      </c>
      <c r="AR4" s="192"/>
      <c r="AS4" s="40"/>
      <c r="AT4" s="40"/>
      <c r="AU4" s="40"/>
      <c r="AV4" s="40" t="s">
        <v>21</v>
      </c>
      <c r="AW4" s="40" t="s">
        <v>21</v>
      </c>
      <c r="AX4" s="40" t="s">
        <v>21</v>
      </c>
      <c r="AY4" s="40"/>
      <c r="AZ4" s="40"/>
      <c r="BA4" s="40" t="s">
        <v>21</v>
      </c>
      <c r="BB4" s="40"/>
      <c r="BC4" s="193" t="s">
        <v>21</v>
      </c>
      <c r="BD4" s="193" t="s">
        <v>21</v>
      </c>
      <c r="BE4" s="193" t="s">
        <v>21</v>
      </c>
      <c r="BF4" s="192"/>
      <c r="BG4" s="40" t="s">
        <v>21</v>
      </c>
      <c r="BH4" s="40"/>
      <c r="BI4" s="40" t="s">
        <v>21</v>
      </c>
      <c r="BJ4" s="40"/>
      <c r="BK4" s="40"/>
      <c r="BL4" s="40"/>
      <c r="BM4" s="40"/>
      <c r="BN4" s="40" t="s">
        <v>21</v>
      </c>
      <c r="BO4" s="193" t="s">
        <v>21</v>
      </c>
      <c r="BP4" s="40"/>
      <c r="BQ4" s="40"/>
      <c r="BR4" s="192"/>
      <c r="BS4" s="192"/>
      <c r="BT4" s="192"/>
      <c r="BU4" s="40"/>
      <c r="BV4" s="40"/>
      <c r="BW4" s="192"/>
      <c r="BX4" s="40"/>
      <c r="BY4" s="40"/>
      <c r="BZ4" s="178" t="s">
        <v>21</v>
      </c>
      <c r="CA4" s="40"/>
      <c r="CB4" s="192"/>
      <c r="CC4" s="40" t="s">
        <v>21</v>
      </c>
      <c r="CD4" s="40" t="s">
        <v>21</v>
      </c>
      <c r="CE4" s="40" t="s">
        <v>21</v>
      </c>
      <c r="CF4" s="192"/>
      <c r="CG4" s="40"/>
      <c r="CH4" s="192"/>
      <c r="CI4" s="192"/>
      <c r="CJ4" s="40"/>
      <c r="CK4" s="40" t="s">
        <v>21</v>
      </c>
      <c r="CL4" s="192"/>
      <c r="CM4" s="192"/>
      <c r="CN4" s="192"/>
      <c r="CO4" s="40" t="s">
        <v>21</v>
      </c>
      <c r="CP4" s="40"/>
      <c r="CQ4" s="40"/>
      <c r="CR4" s="40" t="s">
        <v>21</v>
      </c>
      <c r="CS4" s="40" t="s">
        <v>21</v>
      </c>
      <c r="CT4" s="40" t="s">
        <v>21</v>
      </c>
      <c r="CU4" s="40"/>
      <c r="CV4" s="40"/>
      <c r="CW4" s="192"/>
      <c r="CX4" s="192"/>
      <c r="CY4" s="192"/>
      <c r="CZ4" s="193" t="s">
        <v>21</v>
      </c>
      <c r="DA4" s="40"/>
      <c r="DB4" s="40"/>
      <c r="DC4" s="40"/>
      <c r="DD4" s="192"/>
      <c r="DE4" s="40"/>
      <c r="DF4" s="40" t="s">
        <v>21</v>
      </c>
      <c r="DG4" s="193" t="s">
        <v>21</v>
      </c>
      <c r="DH4" s="40" t="s">
        <v>21</v>
      </c>
      <c r="DI4" s="40" t="s">
        <v>21</v>
      </c>
      <c r="DJ4" s="40" t="s">
        <v>21</v>
      </c>
      <c r="DK4" s="40" t="s">
        <v>21</v>
      </c>
      <c r="DL4" s="40" t="s">
        <v>21</v>
      </c>
      <c r="DM4" s="40" t="s">
        <v>21</v>
      </c>
      <c r="DN4" s="40" t="s">
        <v>21</v>
      </c>
      <c r="DO4" s="40" t="s">
        <v>21</v>
      </c>
      <c r="DP4" s="40" t="s">
        <v>21</v>
      </c>
      <c r="DQ4" s="40" t="s">
        <v>21</v>
      </c>
      <c r="DR4" s="196" t="s">
        <v>21</v>
      </c>
      <c r="DS4" s="40"/>
      <c r="DT4" s="40"/>
      <c r="DU4" s="40"/>
      <c r="DV4" s="40"/>
      <c r="DW4" s="40" t="s">
        <v>21</v>
      </c>
      <c r="DX4" s="40" t="s">
        <v>21</v>
      </c>
      <c r="DY4" s="40"/>
      <c r="DZ4" s="40" t="s">
        <v>21</v>
      </c>
      <c r="EA4" s="40" t="s">
        <v>21</v>
      </c>
      <c r="EB4" s="40" t="s">
        <v>21</v>
      </c>
      <c r="EC4" s="40" t="s">
        <v>21</v>
      </c>
      <c r="ED4" s="40"/>
      <c r="EE4" s="40"/>
      <c r="EF4" s="40"/>
      <c r="EG4" s="40"/>
      <c r="EH4" s="40"/>
      <c r="EI4" s="40"/>
      <c r="EJ4" s="40"/>
      <c r="EK4" s="197" t="s">
        <v>21</v>
      </c>
    </row>
    <row r="6" spans="1:144">
      <c r="A6" t="s">
        <v>283</v>
      </c>
    </row>
    <row r="7" spans="1:144">
      <c r="A7" t="s">
        <v>284</v>
      </c>
    </row>
  </sheetData>
  <conditionalFormatting sqref="C2:D2">
    <cfRule type="containsText" dxfId="0" priority="1" operator="containsText" text="Projeto">
      <formula>NOT(ISERROR(SEARCH("Projeto",C2)))</formula>
    </cfRule>
  </conditionalFormatting>
  <pageMargins left="0.511811024" right="0.511811024" top="0.78740157499999996" bottom="0.78740157499999996" header="0.31496062000000002" footer="0.31496062000000002"/>
  <pageSetup paperSize="9" orientation="portrait" verticalDpi="597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>
  <sheetPr codeName="Plan8"/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9</vt:i4>
      </vt:variant>
      <vt:variant>
        <vt:lpstr>Intervalos nomeados</vt:lpstr>
      </vt:variant>
      <vt:variant>
        <vt:i4>1</vt:i4>
      </vt:variant>
    </vt:vector>
  </HeadingPairs>
  <TitlesOfParts>
    <vt:vector size="10" baseType="lpstr">
      <vt:lpstr>INFOs</vt:lpstr>
      <vt:lpstr>BD</vt:lpstr>
      <vt:lpstr>documentacao</vt:lpstr>
      <vt:lpstr>controle hiperlinks</vt:lpstr>
      <vt:lpstr>hiperlinks</vt:lpstr>
      <vt:lpstr>SUPERADO_controle</vt:lpstr>
      <vt:lpstr>SUPERADO_exemplos</vt:lpstr>
      <vt:lpstr>SUPERADO</vt:lpstr>
      <vt:lpstr>Plan1</vt:lpstr>
      <vt:lpstr>BD!Area_de_impressao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x432524</dc:creator>
  <cp:lastModifiedBy>x370077</cp:lastModifiedBy>
  <dcterms:created xsi:type="dcterms:W3CDTF">2018-05-14T20:12:51Z</dcterms:created>
  <dcterms:modified xsi:type="dcterms:W3CDTF">2018-06-20T21:38:45Z</dcterms:modified>
</cp:coreProperties>
</file>