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3785" yWindow="435"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hiperlinks!$A$1:$M$432</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iterateCount="117"/>
</workbook>
</file>

<file path=xl/calcChain.xml><?xml version="1.0" encoding="utf-8"?>
<calcChain xmlns="http://schemas.openxmlformats.org/spreadsheetml/2006/main">
  <c r="K433" i="12"/>
  <c r="E433"/>
  <c r="B433"/>
  <c r="B430"/>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4"/>
  <c r="B4"/>
  <c r="E4"/>
  <c r="M4"/>
  <c r="T5"/>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I28"/>
  <c r="H28"/>
  <c r="G28"/>
  <c r="F28"/>
  <c r="E28"/>
  <c r="D28"/>
  <c r="C28"/>
  <c r="B28"/>
  <c r="A28"/>
  <c r="EW27"/>
  <c r="EV27"/>
  <c r="EU27"/>
  <c r="ET27"/>
  <c r="ES27"/>
  <c r="ER27"/>
  <c r="EQ27"/>
  <c r="EP27"/>
  <c r="EO27"/>
  <c r="EM110" s="1"/>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EX25" s="1"/>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EX24" s="1"/>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EX23" s="1"/>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EX21" s="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EX14" s="1"/>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EX13" s="1"/>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EX12" s="1"/>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93" i="18"/>
  <c r="EX34"/>
  <c r="EX33"/>
  <c r="EX32"/>
  <c r="EX31"/>
  <c r="EX30"/>
  <c r="EX28"/>
  <c r="EX27"/>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s="1"/>
  <c r="B6"/>
  <c r="C6"/>
  <c r="D6"/>
  <c r="E6"/>
  <c r="F6"/>
  <c r="G6"/>
  <c r="B7"/>
  <c r="C7"/>
  <c r="D7"/>
  <c r="E7"/>
  <c r="F7"/>
  <c r="G7"/>
  <c r="B8"/>
  <c r="C8"/>
  <c r="D8"/>
  <c r="E8"/>
  <c r="F8"/>
  <c r="G8" s="1"/>
  <c r="B9"/>
  <c r="C9"/>
  <c r="D9"/>
  <c r="E9"/>
  <c r="F9"/>
  <c r="G9" s="1"/>
  <c r="B10"/>
  <c r="C10"/>
  <c r="D10"/>
  <c r="E10"/>
  <c r="F10"/>
  <c r="G10"/>
  <c r="B11"/>
  <c r="C11"/>
  <c r="D11"/>
  <c r="E11"/>
  <c r="F11"/>
  <c r="G11"/>
  <c r="B12"/>
  <c r="C12"/>
  <c r="D12"/>
  <c r="E12"/>
  <c r="F12"/>
  <c r="G12" s="1"/>
  <c r="B13"/>
  <c r="C13"/>
  <c r="D13"/>
  <c r="E13"/>
  <c r="F13"/>
  <c r="G13" s="1"/>
  <c r="B14"/>
  <c r="C14"/>
  <c r="D14"/>
  <c r="E14"/>
  <c r="F14"/>
  <c r="G14"/>
  <c r="B15"/>
  <c r="C15"/>
  <c r="D15"/>
  <c r="E15"/>
  <c r="F15"/>
  <c r="G15"/>
  <c r="B16"/>
  <c r="C16"/>
  <c r="D16"/>
  <c r="E16"/>
  <c r="F16"/>
  <c r="G16" s="1"/>
  <c r="B17"/>
  <c r="C17"/>
  <c r="D17"/>
  <c r="E17"/>
  <c r="F17"/>
  <c r="G17" s="1"/>
  <c r="B18"/>
  <c r="C18"/>
  <c r="D18"/>
  <c r="E18"/>
  <c r="F18"/>
  <c r="G18"/>
  <c r="B19"/>
  <c r="C19"/>
  <c r="D19"/>
  <c r="E19"/>
  <c r="F19"/>
  <c r="G19"/>
  <c r="B20"/>
  <c r="C20"/>
  <c r="D20"/>
  <c r="E20"/>
  <c r="F20"/>
  <c r="G20" s="1"/>
  <c r="B21"/>
  <c r="C21"/>
  <c r="D21"/>
  <c r="E21"/>
  <c r="F21"/>
  <c r="G21" s="1"/>
  <c r="B22"/>
  <c r="C22"/>
  <c r="D22"/>
  <c r="E22"/>
  <c r="F22"/>
  <c r="G22"/>
  <c r="B23"/>
  <c r="C23"/>
  <c r="D23"/>
  <c r="E23"/>
  <c r="F23"/>
  <c r="G23"/>
  <c r="B24"/>
  <c r="C24"/>
  <c r="D24"/>
  <c r="E24"/>
  <c r="F24"/>
  <c r="G24" s="1"/>
  <c r="B25"/>
  <c r="C25"/>
  <c r="D25"/>
  <c r="E25"/>
  <c r="F25"/>
  <c r="G25" s="1"/>
  <c r="B26"/>
  <c r="C26"/>
  <c r="D26"/>
  <c r="E26"/>
  <c r="F26"/>
  <c r="G26"/>
  <c r="B27"/>
  <c r="C27"/>
  <c r="D27"/>
  <c r="E27"/>
  <c r="F27"/>
  <c r="G27" s="1"/>
  <c r="B28"/>
  <c r="C28"/>
  <c r="D28"/>
  <c r="E28"/>
  <c r="F28"/>
  <c r="G28" s="1"/>
  <c r="B29"/>
  <c r="C29"/>
  <c r="D29"/>
  <c r="E29"/>
  <c r="F29"/>
  <c r="G29" s="1"/>
  <c r="B30"/>
  <c r="C30"/>
  <c r="D30"/>
  <c r="E30"/>
  <c r="F30"/>
  <c r="G30" s="1"/>
  <c r="B31"/>
  <c r="C31"/>
  <c r="D31"/>
  <c r="E31"/>
  <c r="F31"/>
  <c r="G31"/>
  <c r="B32"/>
  <c r="C32"/>
  <c r="D32"/>
  <c r="E32"/>
  <c r="F32"/>
  <c r="G32" s="1"/>
  <c r="B33"/>
  <c r="C33"/>
  <c r="D33"/>
  <c r="E33"/>
  <c r="F33"/>
  <c r="G33" s="1"/>
  <c r="B34"/>
  <c r="C34"/>
  <c r="D34"/>
  <c r="E34"/>
  <c r="F34"/>
  <c r="G34" s="1"/>
  <c r="B35"/>
  <c r="C35"/>
  <c r="D35"/>
  <c r="E35"/>
  <c r="F35"/>
  <c r="G35"/>
  <c r="B36"/>
  <c r="C36"/>
  <c r="D36"/>
  <c r="E36"/>
  <c r="F36"/>
  <c r="G36" s="1"/>
  <c r="B37"/>
  <c r="C37"/>
  <c r="D37"/>
  <c r="E37"/>
  <c r="F37"/>
  <c r="G37" s="1"/>
  <c r="B38"/>
  <c r="C38"/>
  <c r="D38"/>
  <c r="E38"/>
  <c r="F38"/>
  <c r="G38" s="1"/>
  <c r="B39"/>
  <c r="C39"/>
  <c r="D39"/>
  <c r="E39"/>
  <c r="F39"/>
  <c r="G39"/>
  <c r="B40"/>
  <c r="C40"/>
  <c r="D40"/>
  <c r="E40"/>
  <c r="F40"/>
  <c r="G40" s="1"/>
  <c r="B41"/>
  <c r="C41"/>
  <c r="D41"/>
  <c r="E41"/>
  <c r="F41"/>
  <c r="G41" s="1"/>
  <c r="B42"/>
  <c r="C42"/>
  <c r="D42"/>
  <c r="E42"/>
  <c r="F42"/>
  <c r="G42" s="1"/>
  <c r="B43"/>
  <c r="C43"/>
  <c r="D43"/>
  <c r="E43"/>
  <c r="F43"/>
  <c r="G43"/>
  <c r="B44"/>
  <c r="C44"/>
  <c r="D44"/>
  <c r="E44"/>
  <c r="F44"/>
  <c r="I44" s="1"/>
  <c r="B45"/>
  <c r="C45"/>
  <c r="D45"/>
  <c r="E45"/>
  <c r="F45"/>
  <c r="G45" s="1"/>
  <c r="B46"/>
  <c r="C46"/>
  <c r="D46"/>
  <c r="E46"/>
  <c r="F46"/>
  <c r="G46" s="1"/>
  <c r="B47"/>
  <c r="C47"/>
  <c r="D47"/>
  <c r="E47"/>
  <c r="F47"/>
  <c r="G47" s="1"/>
  <c r="B48"/>
  <c r="C48"/>
  <c r="D48"/>
  <c r="E48"/>
  <c r="F48"/>
  <c r="G48" s="1"/>
  <c r="B49"/>
  <c r="C49"/>
  <c r="D49"/>
  <c r="E49"/>
  <c r="F49"/>
  <c r="G49" s="1"/>
  <c r="B50"/>
  <c r="C50"/>
  <c r="D50"/>
  <c r="E50"/>
  <c r="F50"/>
  <c r="G50" s="1"/>
  <c r="B51"/>
  <c r="C51"/>
  <c r="D51"/>
  <c r="E51"/>
  <c r="F51"/>
  <c r="G51" s="1"/>
  <c r="B52"/>
  <c r="C52"/>
  <c r="D52"/>
  <c r="E52"/>
  <c r="F52"/>
  <c r="G52" s="1"/>
  <c r="B53"/>
  <c r="C53"/>
  <c r="D53"/>
  <c r="E53"/>
  <c r="F53"/>
  <c r="G53" s="1"/>
  <c r="B54"/>
  <c r="C54"/>
  <c r="D54"/>
  <c r="E54"/>
  <c r="F54"/>
  <c r="G54" s="1"/>
  <c r="B55"/>
  <c r="C55"/>
  <c r="D55"/>
  <c r="E55"/>
  <c r="F55"/>
  <c r="G55" s="1"/>
  <c r="B56"/>
  <c r="C56"/>
  <c r="D56"/>
  <c r="E56"/>
  <c r="F56"/>
  <c r="G56" s="1"/>
  <c r="B57"/>
  <c r="C57"/>
  <c r="D57"/>
  <c r="E57"/>
  <c r="F57"/>
  <c r="G57" s="1"/>
  <c r="B58"/>
  <c r="C58"/>
  <c r="D58"/>
  <c r="E58"/>
  <c r="F58"/>
  <c r="G58" s="1"/>
  <c r="B59"/>
  <c r="C59"/>
  <c r="D59"/>
  <c r="E59"/>
  <c r="F59"/>
  <c r="G59" s="1"/>
  <c r="B60"/>
  <c r="C60"/>
  <c r="D60"/>
  <c r="E60"/>
  <c r="F60"/>
  <c r="G60" s="1"/>
  <c r="B61"/>
  <c r="C61"/>
  <c r="D61"/>
  <c r="E61"/>
  <c r="F61"/>
  <c r="G61" s="1"/>
  <c r="B62"/>
  <c r="C62"/>
  <c r="D62"/>
  <c r="E62"/>
  <c r="F62"/>
  <c r="G62" s="1"/>
  <c r="B63"/>
  <c r="C63"/>
  <c r="D63"/>
  <c r="E63"/>
  <c r="F63"/>
  <c r="G63" s="1"/>
  <c r="B64"/>
  <c r="C64"/>
  <c r="D64"/>
  <c r="E64"/>
  <c r="F64"/>
  <c r="G64" s="1"/>
  <c r="B65"/>
  <c r="C65"/>
  <c r="D65"/>
  <c r="E65"/>
  <c r="F65"/>
  <c r="I65" s="1"/>
  <c r="B66"/>
  <c r="C66"/>
  <c r="D66"/>
  <c r="E66"/>
  <c r="F66"/>
  <c r="G66" s="1"/>
  <c r="B67"/>
  <c r="C67"/>
  <c r="D67"/>
  <c r="E67"/>
  <c r="F67"/>
  <c r="G67" s="1"/>
  <c r="B68"/>
  <c r="C68"/>
  <c r="D68"/>
  <c r="E68"/>
  <c r="F68"/>
  <c r="G68" s="1"/>
  <c r="B69"/>
  <c r="C69"/>
  <c r="D69"/>
  <c r="E69"/>
  <c r="F69"/>
  <c r="G69" s="1"/>
  <c r="B70"/>
  <c r="C70"/>
  <c r="D70"/>
  <c r="E70"/>
  <c r="F70"/>
  <c r="G70" s="1"/>
  <c r="B71"/>
  <c r="C71"/>
  <c r="D71"/>
  <c r="E71"/>
  <c r="F71"/>
  <c r="G71" s="1"/>
  <c r="B72"/>
  <c r="C72"/>
  <c r="D72"/>
  <c r="E72"/>
  <c r="F72"/>
  <c r="G72" s="1"/>
  <c r="B73"/>
  <c r="C73"/>
  <c r="D73"/>
  <c r="E73"/>
  <c r="F73"/>
  <c r="G73" s="1"/>
  <c r="B74"/>
  <c r="C74"/>
  <c r="D74"/>
  <c r="E74"/>
  <c r="F74"/>
  <c r="G74" s="1"/>
  <c r="B75"/>
  <c r="C75"/>
  <c r="D75"/>
  <c r="E75"/>
  <c r="F75"/>
  <c r="G75" s="1"/>
  <c r="B76"/>
  <c r="C76"/>
  <c r="D76"/>
  <c r="E76"/>
  <c r="F76"/>
  <c r="G76" s="1"/>
  <c r="B77"/>
  <c r="C77"/>
  <c r="D77"/>
  <c r="E77"/>
  <c r="F77"/>
  <c r="G77" s="1"/>
  <c r="B78"/>
  <c r="C78"/>
  <c r="D78"/>
  <c r="E78"/>
  <c r="F78"/>
  <c r="G78" s="1"/>
  <c r="B79"/>
  <c r="C79"/>
  <c r="D79"/>
  <c r="E79"/>
  <c r="F79"/>
  <c r="G79" s="1"/>
  <c r="B80"/>
  <c r="C80"/>
  <c r="D80"/>
  <c r="E80"/>
  <c r="F80"/>
  <c r="G80" s="1"/>
  <c r="B81"/>
  <c r="C81"/>
  <c r="D81"/>
  <c r="E81"/>
  <c r="F81"/>
  <c r="J81" s="1"/>
  <c r="B82"/>
  <c r="C82"/>
  <c r="D82"/>
  <c r="E82"/>
  <c r="F82"/>
  <c r="G82" s="1"/>
  <c r="B83"/>
  <c r="C83"/>
  <c r="D83"/>
  <c r="E83"/>
  <c r="F83"/>
  <c r="G83" s="1"/>
  <c r="B84"/>
  <c r="C84"/>
  <c r="D84"/>
  <c r="E84"/>
  <c r="F84"/>
  <c r="G84" s="1"/>
  <c r="B85"/>
  <c r="C85"/>
  <c r="D85"/>
  <c r="E85"/>
  <c r="F85"/>
  <c r="G85" s="1"/>
  <c r="B86"/>
  <c r="C86"/>
  <c r="D86"/>
  <c r="E86"/>
  <c r="F86"/>
  <c r="G86" s="1"/>
  <c r="B87"/>
  <c r="C87"/>
  <c r="D87"/>
  <c r="E87"/>
  <c r="F87"/>
  <c r="G87" s="1"/>
  <c r="B88"/>
  <c r="C88"/>
  <c r="D88"/>
  <c r="E88"/>
  <c r="F88"/>
  <c r="G88" s="1"/>
  <c r="B89"/>
  <c r="C89"/>
  <c r="D89"/>
  <c r="E89"/>
  <c r="F89"/>
  <c r="I89" s="1"/>
  <c r="B90"/>
  <c r="C90"/>
  <c r="D90"/>
  <c r="E90"/>
  <c r="F90"/>
  <c r="G90" s="1"/>
  <c r="B91"/>
  <c r="C91"/>
  <c r="D91"/>
  <c r="E91"/>
  <c r="F91"/>
  <c r="G91" s="1"/>
  <c r="B92"/>
  <c r="C92"/>
  <c r="D92"/>
  <c r="E92"/>
  <c r="F92"/>
  <c r="G92" s="1"/>
  <c r="B93"/>
  <c r="C93"/>
  <c r="D93"/>
  <c r="E93"/>
  <c r="F93"/>
  <c r="G93" s="1"/>
  <c r="B94"/>
  <c r="C94"/>
  <c r="D94"/>
  <c r="E94"/>
  <c r="F94"/>
  <c r="G94" s="1"/>
  <c r="B95"/>
  <c r="C95"/>
  <c r="D95"/>
  <c r="E95"/>
  <c r="F95"/>
  <c r="G95" s="1"/>
  <c r="B96"/>
  <c r="C96"/>
  <c r="D96"/>
  <c r="E96"/>
  <c r="F96"/>
  <c r="G96" s="1"/>
  <c r="B97"/>
  <c r="C97"/>
  <c r="D97"/>
  <c r="E97"/>
  <c r="F97"/>
  <c r="G97" s="1"/>
  <c r="B98"/>
  <c r="C98"/>
  <c r="D98"/>
  <c r="E98"/>
  <c r="F98"/>
  <c r="G98" s="1"/>
  <c r="B99"/>
  <c r="C99"/>
  <c r="D99"/>
  <c r="E99"/>
  <c r="F99"/>
  <c r="G99" s="1"/>
  <c r="B100"/>
  <c r="C100"/>
  <c r="D100"/>
  <c r="E100"/>
  <c r="F100"/>
  <c r="G100" s="1"/>
  <c r="B101"/>
  <c r="C101"/>
  <c r="D101"/>
  <c r="E101"/>
  <c r="F101"/>
  <c r="G101" s="1"/>
  <c r="B102"/>
  <c r="C102"/>
  <c r="D102"/>
  <c r="E102"/>
  <c r="F102"/>
  <c r="G102" s="1"/>
  <c r="B103"/>
  <c r="C103"/>
  <c r="D103"/>
  <c r="E103"/>
  <c r="F103"/>
  <c r="G103" s="1"/>
  <c r="B104"/>
  <c r="C104"/>
  <c r="D104"/>
  <c r="E104"/>
  <c r="F104"/>
  <c r="G104" s="1"/>
  <c r="B105"/>
  <c r="C105"/>
  <c r="D105"/>
  <c r="E105"/>
  <c r="F105"/>
  <c r="G105" s="1"/>
  <c r="B106"/>
  <c r="C106"/>
  <c r="D106"/>
  <c r="E106"/>
  <c r="F106"/>
  <c r="G106" s="1"/>
  <c r="B107"/>
  <c r="C107"/>
  <c r="D107"/>
  <c r="E107"/>
  <c r="F107"/>
  <c r="G107" s="1"/>
  <c r="B108"/>
  <c r="C108"/>
  <c r="D108"/>
  <c r="E108"/>
  <c r="F108"/>
  <c r="G108" s="1"/>
  <c r="B109"/>
  <c r="C109"/>
  <c r="D109"/>
  <c r="E109"/>
  <c r="F109"/>
  <c r="G109" s="1"/>
  <c r="B110"/>
  <c r="C110"/>
  <c r="D110"/>
  <c r="E110"/>
  <c r="F110"/>
  <c r="G110" s="1"/>
  <c r="B111"/>
  <c r="C111"/>
  <c r="D111"/>
  <c r="E111"/>
  <c r="F111"/>
  <c r="G111" s="1"/>
  <c r="B112"/>
  <c r="C112"/>
  <c r="D112"/>
  <c r="E112"/>
  <c r="F112"/>
  <c r="G112" s="1"/>
  <c r="B113"/>
  <c r="C113"/>
  <c r="D113"/>
  <c r="E113"/>
  <c r="F113"/>
  <c r="G113" s="1"/>
  <c r="B114"/>
  <c r="C114"/>
  <c r="D114"/>
  <c r="E114"/>
  <c r="F114"/>
  <c r="G114" s="1"/>
  <c r="B115"/>
  <c r="C115"/>
  <c r="D115"/>
  <c r="E115"/>
  <c r="F115"/>
  <c r="G115" s="1"/>
  <c r="B116"/>
  <c r="C116"/>
  <c r="D116"/>
  <c r="E116"/>
  <c r="F116"/>
  <c r="G116" s="1"/>
  <c r="B117"/>
  <c r="C117"/>
  <c r="D117"/>
  <c r="E117"/>
  <c r="F117"/>
  <c r="G117" s="1"/>
  <c r="B118"/>
  <c r="C118"/>
  <c r="D118"/>
  <c r="E118"/>
  <c r="F118"/>
  <c r="G118" s="1"/>
  <c r="B119"/>
  <c r="C119"/>
  <c r="D119"/>
  <c r="E119"/>
  <c r="F119"/>
  <c r="G119" s="1"/>
  <c r="B120"/>
  <c r="C120"/>
  <c r="D120"/>
  <c r="E120"/>
  <c r="F120"/>
  <c r="G120" s="1"/>
  <c r="B121"/>
  <c r="C121"/>
  <c r="D121"/>
  <c r="E121"/>
  <c r="F121"/>
  <c r="G121" s="1"/>
  <c r="B122"/>
  <c r="C122"/>
  <c r="D122"/>
  <c r="E122"/>
  <c r="F122"/>
  <c r="G122" s="1"/>
  <c r="B123"/>
  <c r="C123"/>
  <c r="D123"/>
  <c r="E123"/>
  <c r="F123"/>
  <c r="G123" s="1"/>
  <c r="B124"/>
  <c r="C124"/>
  <c r="D124"/>
  <c r="E124"/>
  <c r="F124"/>
  <c r="G124" s="1"/>
  <c r="B125"/>
  <c r="C125"/>
  <c r="D125"/>
  <c r="E125"/>
  <c r="F125"/>
  <c r="G125" s="1"/>
  <c r="B126"/>
  <c r="C126"/>
  <c r="D126"/>
  <c r="E126"/>
  <c r="F126"/>
  <c r="G126" s="1"/>
  <c r="B127"/>
  <c r="C127"/>
  <c r="D127"/>
  <c r="E127"/>
  <c r="F127"/>
  <c r="G127" s="1"/>
  <c r="B128"/>
  <c r="C128"/>
  <c r="D128"/>
  <c r="E128"/>
  <c r="F128"/>
  <c r="G128" s="1"/>
  <c r="B129"/>
  <c r="C129"/>
  <c r="D129"/>
  <c r="E129"/>
  <c r="F129"/>
  <c r="G129" s="1"/>
  <c r="B130"/>
  <c r="C130"/>
  <c r="D130"/>
  <c r="E130"/>
  <c r="F130"/>
  <c r="G130" s="1"/>
  <c r="B131"/>
  <c r="C131"/>
  <c r="D131"/>
  <c r="E131"/>
  <c r="F131"/>
  <c r="G131" s="1"/>
  <c r="B132"/>
  <c r="C132"/>
  <c r="D132"/>
  <c r="E132"/>
  <c r="F132"/>
  <c r="G132" s="1"/>
  <c r="B133"/>
  <c r="C133"/>
  <c r="D133"/>
  <c r="E133"/>
  <c r="F133"/>
  <c r="G133" s="1"/>
  <c r="B134"/>
  <c r="C134"/>
  <c r="D134"/>
  <c r="E134"/>
  <c r="F134"/>
  <c r="G134" s="1"/>
  <c r="B135"/>
  <c r="C135"/>
  <c r="D135"/>
  <c r="E135"/>
  <c r="F135"/>
  <c r="G135" s="1"/>
  <c r="B136"/>
  <c r="C136"/>
  <c r="D136"/>
  <c r="E136"/>
  <c r="F136"/>
  <c r="G136" s="1"/>
  <c r="B137"/>
  <c r="C137"/>
  <c r="D137"/>
  <c r="E137"/>
  <c r="F137"/>
  <c r="G137" s="1"/>
  <c r="B138"/>
  <c r="C138"/>
  <c r="D138"/>
  <c r="E138"/>
  <c r="F138"/>
  <c r="G138" s="1"/>
  <c r="B139"/>
  <c r="C139"/>
  <c r="D139"/>
  <c r="E139"/>
  <c r="F139"/>
  <c r="G139" s="1"/>
  <c r="B140"/>
  <c r="C140"/>
  <c r="D140"/>
  <c r="E140"/>
  <c r="F140"/>
  <c r="G140" s="1"/>
  <c r="B141"/>
  <c r="C141"/>
  <c r="D141"/>
  <c r="E141"/>
  <c r="F141"/>
  <c r="G141" s="1"/>
  <c r="B142"/>
  <c r="C142"/>
  <c r="D142"/>
  <c r="E142"/>
  <c r="F142"/>
  <c r="G142" s="1"/>
  <c r="B143"/>
  <c r="C143"/>
  <c r="D143"/>
  <c r="E143"/>
  <c r="F143"/>
  <c r="G143" s="1"/>
  <c r="B144"/>
  <c r="C144"/>
  <c r="D144"/>
  <c r="E144"/>
  <c r="F144"/>
  <c r="G144" s="1"/>
  <c r="B145"/>
  <c r="C145"/>
  <c r="D145"/>
  <c r="E145"/>
  <c r="F145"/>
  <c r="G145" s="1"/>
  <c r="B146"/>
  <c r="C146"/>
  <c r="D146"/>
  <c r="E146"/>
  <c r="F146"/>
  <c r="G146" s="1"/>
  <c r="B147"/>
  <c r="C147"/>
  <c r="D147"/>
  <c r="E147"/>
  <c r="F147"/>
  <c r="G147" s="1"/>
  <c r="B148"/>
  <c r="C148"/>
  <c r="D148"/>
  <c r="E148"/>
  <c r="F148"/>
  <c r="G148" s="1"/>
  <c r="B149"/>
  <c r="C149"/>
  <c r="D149"/>
  <c r="E149"/>
  <c r="F149"/>
  <c r="G149" s="1"/>
  <c r="B150"/>
  <c r="C150"/>
  <c r="D150"/>
  <c r="E150"/>
  <c r="F150"/>
  <c r="G150" s="1"/>
  <c r="B151"/>
  <c r="C151"/>
  <c r="D151"/>
  <c r="E151"/>
  <c r="F151"/>
  <c r="G151" s="1"/>
  <c r="B152"/>
  <c r="C152"/>
  <c r="D152"/>
  <c r="E152"/>
  <c r="F152"/>
  <c r="G152" s="1"/>
  <c r="B153"/>
  <c r="C153"/>
  <c r="D153"/>
  <c r="E153"/>
  <c r="F153"/>
  <c r="G153" s="1"/>
  <c r="B154"/>
  <c r="C154"/>
  <c r="D154"/>
  <c r="E154"/>
  <c r="F154"/>
  <c r="G154" s="1"/>
  <c r="B155"/>
  <c r="C155"/>
  <c r="D155"/>
  <c r="E155"/>
  <c r="F155"/>
  <c r="G155" s="1"/>
  <c r="B156"/>
  <c r="C156"/>
  <c r="D156"/>
  <c r="E156"/>
  <c r="F156"/>
  <c r="G156" s="1"/>
  <c r="B157"/>
  <c r="C157"/>
  <c r="D157"/>
  <c r="E157"/>
  <c r="F157"/>
  <c r="G157" s="1"/>
  <c r="F4"/>
  <c r="G4" s="1"/>
  <c r="E4"/>
  <c r="D4"/>
  <c r="C4"/>
  <c r="B4"/>
  <c r="I11"/>
  <c r="I22"/>
  <c r="I34"/>
  <c r="I46"/>
  <c r="I54"/>
  <c r="I58"/>
  <c r="I71"/>
  <c r="I76"/>
  <c r="I79"/>
  <c r="I80"/>
  <c r="K81"/>
  <c r="I84"/>
  <c r="I85"/>
  <c r="I90"/>
  <c r="I91"/>
  <c r="I92"/>
  <c r="I95"/>
  <c r="I96"/>
  <c r="I115"/>
  <c r="I129"/>
  <c r="J44"/>
  <c r="I37"/>
  <c r="J37"/>
  <c r="I118"/>
  <c r="J118"/>
  <c r="J86"/>
  <c r="I86"/>
  <c r="I81"/>
  <c r="J77"/>
  <c r="I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2" i="12"/>
  <c r="T230"/>
  <c r="T229"/>
  <c r="T228"/>
  <c r="T220"/>
  <c r="T219"/>
  <c r="T218"/>
  <c r="T136"/>
  <c r="T135"/>
  <c r="T134"/>
  <c r="T133"/>
  <c r="T132"/>
  <c r="T131"/>
  <c r="T130"/>
  <c r="T129"/>
  <c r="T128"/>
  <c r="T127"/>
  <c r="T126"/>
  <c r="T125"/>
  <c r="T124"/>
  <c r="T123"/>
  <c r="T122"/>
  <c r="T121"/>
  <c r="T25"/>
  <c r="T24"/>
  <c r="T23"/>
  <c r="T22"/>
  <c r="T21"/>
  <c r="T20"/>
  <c r="T19"/>
  <c r="T17"/>
  <c r="T16"/>
  <c r="T15"/>
  <c r="T8"/>
  <c r="T7"/>
  <c r="T6"/>
  <c r="T3"/>
  <c r="H55" i="7"/>
  <c r="H77"/>
  <c r="EJ13" i="1"/>
  <c r="EJ7"/>
  <c r="M2" i="12"/>
  <c r="M10" s="1"/>
  <c r="M5"/>
  <c r="M6"/>
  <c r="M9"/>
  <c r="M11"/>
  <c r="M12"/>
  <c r="M13"/>
  <c r="M15"/>
  <c r="M16"/>
  <c r="M28"/>
  <c r="M31"/>
  <c r="M32"/>
  <c r="M35"/>
  <c r="M38"/>
  <c r="M53"/>
  <c r="M58"/>
  <c r="M62"/>
  <c r="M65"/>
  <c r="M66"/>
  <c r="M69"/>
  <c r="M74"/>
  <c r="M79"/>
  <c r="M83"/>
  <c r="M85"/>
  <c r="M88"/>
  <c r="M89"/>
  <c r="M94"/>
  <c r="M99"/>
  <c r="M116"/>
  <c r="M118"/>
  <c r="M119"/>
  <c r="M123"/>
  <c r="M127"/>
  <c r="M132"/>
  <c r="M137"/>
  <c r="M140"/>
  <c r="M166"/>
  <c r="M171"/>
  <c r="M172"/>
  <c r="M173"/>
  <c r="M179"/>
  <c r="M180"/>
  <c r="M196"/>
  <c r="M197"/>
  <c r="M198"/>
  <c r="M201"/>
  <c r="M210"/>
  <c r="M211"/>
  <c r="M213"/>
  <c r="M217"/>
  <c r="M218"/>
  <c r="M221"/>
  <c r="M229"/>
  <c r="M230"/>
  <c r="M231"/>
  <c r="M235"/>
  <c r="M237"/>
  <c r="M240"/>
  <c r="M247"/>
  <c r="M249"/>
  <c r="M250"/>
  <c r="M384"/>
  <c r="M410"/>
  <c r="M385"/>
  <c r="M391"/>
  <c r="M402"/>
  <c r="M415"/>
  <c r="M404"/>
  <c r="M417"/>
  <c r="M395"/>
  <c r="M270"/>
  <c r="M271"/>
  <c r="M272"/>
  <c r="M273"/>
  <c r="M274"/>
  <c r="M276"/>
  <c r="M281"/>
  <c r="M282"/>
  <c r="M288"/>
  <c r="M289"/>
  <c r="M294"/>
  <c r="M296"/>
  <c r="M304"/>
  <c r="M305"/>
  <c r="M306"/>
  <c r="M307"/>
  <c r="M43"/>
  <c r="M46"/>
  <c r="M411"/>
  <c r="M399"/>
  <c r="M412"/>
  <c r="M400"/>
  <c r="M256"/>
  <c r="M258"/>
  <c r="M185"/>
  <c r="M186"/>
  <c r="M188"/>
  <c r="M189"/>
  <c r="M195"/>
  <c r="EX11" i="18"/>
  <c r="EX15"/>
  <c r="EX17"/>
  <c r="EX18"/>
  <c r="EX19"/>
  <c r="EX20"/>
  <c r="EX22"/>
  <c r="EM85" l="1"/>
  <c r="EM61"/>
  <c r="EM53"/>
  <c r="EM77"/>
  <c r="EM45"/>
  <c r="EM109"/>
  <c r="EM69"/>
  <c r="EM37"/>
  <c r="EM101"/>
  <c r="G89" i="7"/>
  <c r="G81"/>
  <c r="G65"/>
  <c r="G44"/>
  <c r="M190" i="12"/>
  <c r="M421"/>
  <c r="M284"/>
  <c r="M386"/>
  <c r="M243"/>
  <c r="M225"/>
  <c r="M203"/>
  <c r="M129"/>
  <c r="M96"/>
  <c r="M75"/>
  <c r="M54"/>
  <c r="M24"/>
  <c r="M194"/>
  <c r="M255"/>
  <c r="M285"/>
  <c r="M401"/>
  <c r="M245"/>
  <c r="M226"/>
  <c r="M209"/>
  <c r="M175"/>
  <c r="M130"/>
  <c r="M97"/>
  <c r="M77"/>
  <c r="M56"/>
  <c r="M25"/>
  <c r="M393"/>
  <c r="M397"/>
  <c r="M238"/>
  <c r="M222"/>
  <c r="M208"/>
  <c r="M176"/>
  <c r="M133"/>
  <c r="M117"/>
  <c r="M87"/>
  <c r="M67"/>
  <c r="M41"/>
  <c r="M23"/>
  <c r="M101"/>
  <c r="M257"/>
  <c r="M47"/>
  <c r="M295"/>
  <c r="M280"/>
  <c r="M394"/>
  <c r="M390"/>
  <c r="M248"/>
  <c r="M234"/>
  <c r="M219"/>
  <c r="M207"/>
  <c r="M178"/>
  <c r="M138"/>
  <c r="M121"/>
  <c r="M95"/>
  <c r="M78"/>
  <c r="M63"/>
  <c r="M37"/>
  <c r="M22"/>
  <c r="M187"/>
  <c r="M420"/>
  <c r="M42"/>
  <c r="M292"/>
  <c r="M279"/>
  <c r="M405"/>
  <c r="M414"/>
  <c r="M254"/>
  <c r="M239"/>
  <c r="M227"/>
  <c r="M216"/>
  <c r="M202"/>
  <c r="M177"/>
  <c r="M139"/>
  <c r="M126"/>
  <c r="M98"/>
  <c r="M86"/>
  <c r="M72"/>
  <c r="M57"/>
  <c r="M33"/>
  <c r="M21"/>
  <c r="M191"/>
  <c r="M259"/>
  <c r="M413"/>
  <c r="M44"/>
  <c r="M297"/>
  <c r="M286"/>
  <c r="M277"/>
  <c r="M406"/>
  <c r="M403"/>
  <c r="M387"/>
  <c r="M251"/>
  <c r="M241"/>
  <c r="M232"/>
  <c r="M223"/>
  <c r="M214"/>
  <c r="M205"/>
  <c r="M181"/>
  <c r="M134"/>
  <c r="M124"/>
  <c r="M114"/>
  <c r="M90"/>
  <c r="M80"/>
  <c r="M70"/>
  <c r="M59"/>
  <c r="M39"/>
  <c r="M29"/>
  <c r="M19"/>
  <c r="M193"/>
  <c r="M260"/>
  <c r="M407"/>
  <c r="M45"/>
  <c r="M298"/>
  <c r="M287"/>
  <c r="M278"/>
  <c r="M419"/>
  <c r="M416"/>
  <c r="M389"/>
  <c r="M252"/>
  <c r="M242"/>
  <c r="M233"/>
  <c r="M224"/>
  <c r="M215"/>
  <c r="M206"/>
  <c r="M183"/>
  <c r="M135"/>
  <c r="M125"/>
  <c r="M115"/>
  <c r="M93"/>
  <c r="M81"/>
  <c r="M71"/>
  <c r="M61"/>
  <c r="M40"/>
  <c r="M30"/>
  <c r="M20"/>
  <c r="M131"/>
  <c r="M122"/>
  <c r="M102"/>
  <c r="M91"/>
  <c r="M82"/>
  <c r="M73"/>
  <c r="M64"/>
  <c r="M55"/>
  <c r="M36"/>
  <c r="M27"/>
  <c r="M17"/>
  <c r="EM52" i="18"/>
  <c r="EM68"/>
  <c r="EM84"/>
  <c r="EM108"/>
  <c r="EM35"/>
  <c r="EM59"/>
  <c r="EM83"/>
  <c r="EM107"/>
  <c r="EM50"/>
  <c r="EM74"/>
  <c r="EM90"/>
  <c r="EM40"/>
  <c r="EM48"/>
  <c r="EM56"/>
  <c r="EM64"/>
  <c r="EM72"/>
  <c r="EM80"/>
  <c r="EM88"/>
  <c r="EM96"/>
  <c r="EM104"/>
  <c r="EM36"/>
  <c r="EM92"/>
  <c r="EM43"/>
  <c r="EM67"/>
  <c r="EM91"/>
  <c r="EM58"/>
  <c r="EM98"/>
  <c r="EM41"/>
  <c r="EM49"/>
  <c r="EM57"/>
  <c r="EM65"/>
  <c r="EM73"/>
  <c r="EM81"/>
  <c r="EM89"/>
  <c r="EM97"/>
  <c r="EM105"/>
  <c r="EM39"/>
  <c r="EM47"/>
  <c r="EM55"/>
  <c r="EM63"/>
  <c r="EM71"/>
  <c r="EM79"/>
  <c r="EM87"/>
  <c r="EM95"/>
  <c r="EM103"/>
  <c r="EM111"/>
  <c r="EM44"/>
  <c r="EM60"/>
  <c r="EM76"/>
  <c r="EM100"/>
  <c r="EM51"/>
  <c r="EM75"/>
  <c r="EM99"/>
  <c r="EM42"/>
  <c r="EM66"/>
  <c r="EM82"/>
  <c r="EM106"/>
  <c r="EM38"/>
  <c r="EM46"/>
  <c r="EM54"/>
  <c r="EM62"/>
  <c r="EM70"/>
  <c r="EM78"/>
  <c r="EM86"/>
  <c r="EM94"/>
  <c r="EM102"/>
  <c r="M14" i="12"/>
  <c r="M8"/>
  <c r="M192"/>
  <c r="M184"/>
  <c r="M408"/>
  <c r="M398"/>
  <c r="M293"/>
  <c r="M283"/>
  <c r="M418"/>
  <c r="M392"/>
  <c r="M388"/>
  <c r="M253"/>
  <c r="M244"/>
  <c r="M236"/>
  <c r="M228"/>
  <c r="M220"/>
  <c r="M212"/>
  <c r="M204"/>
  <c r="M182"/>
  <c r="M136"/>
  <c r="M128"/>
  <c r="M120"/>
  <c r="M100"/>
  <c r="M92"/>
  <c r="M84"/>
  <c r="M76"/>
  <c r="M68"/>
  <c r="M60"/>
  <c r="M52"/>
  <c r="M34"/>
  <c r="M26"/>
  <c r="M18"/>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charset val="1"/>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charset val="1"/>
          </rPr>
          <t>e058912:</t>
        </r>
        <r>
          <rPr>
            <sz val="9"/>
            <color indexed="81"/>
            <rFont val="Tahoma"/>
            <charset val="1"/>
          </rPr>
          <t xml:space="preserve">
Sei no. 1 - tecnico/particpativo
Sei no. 2 - juridico </t>
        </r>
      </text>
    </comment>
    <comment ref="L15" authorId="0">
      <text>
        <r>
          <rPr>
            <b/>
            <sz val="9"/>
            <color indexed="81"/>
            <rFont val="Tahoma"/>
            <charset val="1"/>
          </rPr>
          <t>e058912:</t>
        </r>
        <r>
          <rPr>
            <sz val="9"/>
            <color indexed="81"/>
            <rFont val="Tahoma"/>
            <charset val="1"/>
          </rPr>
          <t xml:space="preserve">
Tabela de hiperlinks: OK!
</t>
        </r>
      </text>
    </comment>
    <comment ref="O15" authorId="0">
      <text>
        <r>
          <rPr>
            <b/>
            <sz val="9"/>
            <color indexed="81"/>
            <rFont val="Tahoma"/>
            <charset val="1"/>
          </rPr>
          <t>e058912:</t>
        </r>
        <r>
          <rPr>
            <sz val="9"/>
            <color indexed="81"/>
            <rFont val="Tahoma"/>
            <charset val="1"/>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charset val="1"/>
          </rPr>
          <t>e058912:</t>
        </r>
        <r>
          <rPr>
            <sz val="9"/>
            <color indexed="81"/>
            <rFont val="Tahoma"/>
            <charset val="1"/>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charset val="1"/>
          </rPr>
          <t>x432524:</t>
        </r>
        <r>
          <rPr>
            <sz val="9"/>
            <color indexed="81"/>
            <rFont val="Tahoma"/>
            <charset val="1"/>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charset val="1"/>
          </rPr>
          <t>e058912:</t>
        </r>
        <r>
          <rPr>
            <sz val="9"/>
            <color indexed="81"/>
            <rFont val="Tahoma"/>
            <charset val="1"/>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charset val="1"/>
          </rPr>
          <t>e058912:</t>
        </r>
        <r>
          <rPr>
            <sz val="9"/>
            <color indexed="81"/>
            <rFont val="Tahoma"/>
            <charset val="1"/>
          </rPr>
          <t xml:space="preserve">
precisar em função do oficio de inicio</t>
        </r>
      </text>
    </comment>
    <comment ref="O29" authorId="0">
      <text>
        <r>
          <rPr>
            <b/>
            <sz val="9"/>
            <color indexed="81"/>
            <rFont val="Tahoma"/>
            <charset val="1"/>
          </rPr>
          <t>e058912:</t>
        </r>
        <r>
          <rPr>
            <sz val="9"/>
            <color indexed="81"/>
            <rFont val="Tahoma"/>
            <charset val="1"/>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<sst xmlns="http://schemas.openxmlformats.org/spreadsheetml/2006/main" count="6575" uniqueCount="1641">
  <si>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</si>
  <si>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</si>
  <si>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</si>
  <si>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</si>
  <si>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</si>
  <si>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</si>
  <si>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</si>
  <si>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</si>
  <si>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</si>
  <si>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</si>
  <si>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</si>
  <si>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</si>
  <si>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</si>
  <si>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</si>
  <si>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</si>
  <si>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</si>
  <si>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</si>
  <si>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</si>
  <si>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</si>
  <si>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</si>
  <si>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</si>
  <si>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</si>
  <si>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</si>
  <si>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</si>
  <si>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</si>
  <si>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</si>
  <si>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</si>
  <si>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</si>
  <si>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</si>
  <si>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</si>
  <si>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</si>
  <si>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</si>
  <si>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</si>
  <si>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</si>
  <si>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</si>
  <si>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</si>
  <si>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</si>
  <si>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</si>
  <si>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</si>
  <si>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</si>
  <si>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</si>
  <si>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</si>
  <si>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</si>
  <si>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</si>
  <si>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</si>
  <si>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</si>
  <si>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</si>
  <si>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</si>
  <si>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</si>
  <si>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</si>
  <si>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</si>
  <si>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</si>
  <si>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</si>
  <si>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</si>
  <si>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</si>
  <si>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</si>
  <si>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</si>
  <si>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</si>
  <si>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</si>
  <si>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</si>
  <si>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</si>
  <si>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</si>
  <si>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</si>
  <si>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</si>
  <si>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</si>
  <si>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</si>
  <si>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</si>
  <si>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</si>
  <si>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</si>
  <si>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</si>
  <si>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</si>
  <si>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</si>
  <si>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</si>
  <si>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</si>
  <si>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</si>
  <si>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</si>
  <si>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</si>
  <si>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</si>
  <si>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</si>
  <si>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</si>
  <si>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</si>
  <si>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</si>
  <si>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</si>
  <si>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</si>
  <si>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</si>
  <si>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</si>
  <si>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</si>
  <si>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</si>
  <si>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</si>
  <si>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</si>
  <si>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</si>
  <si>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</si>
  <si>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</si>
  <si>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</si>
  <si>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</si>
  <si>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</si>
  <si>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</si>
  <si>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</si>
  <si>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</si>
  <si>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</si>
  <si>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</si>
  <si>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</si>
  <si>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</si>
  <si>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</si>
  <si>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</si>
  <si>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</si>
  <si>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</si>
  <si>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</si>
  <si>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</si>
  <si>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</si>
  <si>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</si>
  <si>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</si>
  <si>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</si>
  <si>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</si>
  <si>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</si>
  <si>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</si>
  <si>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</si>
  <si>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</si>
  <si>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</si>
  <si>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</si>
  <si>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</si>
  <si>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</si>
  <si>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</si>
  <si>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</si>
  <si>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</si>
  <si>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</si>
  <si>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</si>
  <si>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</si>
  <si>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</si>
  <si>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</si>
  <si>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</si>
  <si>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</si>
  <si>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</si>
  <si>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</si>
  <si>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</si>
  <si>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</si>
  <si>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</si>
  <si>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</si>
  <si>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</si>
  <si>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</si>
  <si>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</si>
  <si>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</si>
  <si>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</si>
  <si>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</si>
  <si>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</si>
  <si>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</si>
  <si>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</si>
  <si>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</si>
  <si>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</si>
  <si>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</si>
  <si>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</si>
  <si>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</si>
  <si>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</si>
  <si>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</si>
  <si>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</si>
  <si>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</si>
  <si>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</si>
  <si>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</si>
  <si>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</si>
  <si>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</si>
  <si>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</si>
  <si>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</si>
  <si>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</si>
  <si>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</si>
  <si>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</si>
  <si>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</si>
  <si>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</si>
  <si>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</si>
  <si>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</si>
  <si>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</si>
  <si>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</si>
  <si>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</si>
  <si>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</si>
  <si>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</si>
  <si>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</si>
  <si>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</si>
  <si>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</si>
  <si>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</si>
  <si>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</si>
  <si>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</si>
  <si>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</si>
  <si>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</si>
  <si>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</si>
  <si>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</si>
  <si>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</si>
  <si>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</si>
  <si>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</si>
  <si>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</si>
  <si>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</si>
  <si>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</si>
  <si>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</si>
  <si>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</si>
  <si>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</si>
  <si>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</si>
  <si>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</si>
  <si>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</si>
  <si>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</si>
  <si>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</si>
  <si>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</si>
  <si>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</si>
  <si>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</si>
  <si>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</si>
  <si>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</si>
  <si>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</si>
  <si>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</si>
  <si>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</si>
  <si>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</si>
  <si>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</si>
  <si>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</si>
  <si>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</si>
  <si>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</si>
  <si>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</si>
  <si>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</si>
  <si>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</si>
  <si>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</si>
  <si>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</si>
  <si>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</si>
  <si>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</si>
  <si>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</si>
  <si>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</si>
  <si>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</si>
  <si>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</si>
  <si>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</si>
  <si>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</si>
  <si>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</si>
  <si>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</si>
  <si>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</si>
  <si>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</si>
  <si>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</si>
  <si>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</si>
  <si>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</si>
  <si>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</si>
  <si>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</si>
  <si>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</si>
  <si>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</si>
  <si>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</si>
  <si>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</si>
  <si>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</si>
  <si>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</si>
  <si>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</si>
  <si>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</si>
  <si>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</si>
  <si>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</si>
  <si>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</si>
  <si>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</si>
  <si>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</si>
  <si>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</si>
  <si>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</si>
  <si>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</si>
  <si>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</si>
  <si>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</si>
  <si>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</si>
  <si>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</si>
  <si>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</si>
  <si>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</si>
  <si>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</si>
  <si>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</si>
  <si>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</si>
  <si>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</si>
  <si>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</si>
  <si>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</si>
  <si>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</si>
  <si>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</si>
  <si>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</si>
  <si>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</si>
  <si>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</si>
  <si>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</si>
  <si>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</si>
  <si>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</si>
  <si>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</si>
  <si>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</si>
  <si>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</si>
  <si>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</si>
  <si>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</si>
  <si>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</si>
  <si>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</si>
  <si>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</si>
  <si>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</si>
  <si>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</si>
  <si>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</si>
  <si>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</si>
  <si>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</si>
  <si>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</si>
  <si>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</si>
  <si>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</si>
  <si>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</si>
  <si>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</si>
  <si>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</si>
  <si>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</si>
  <si>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</si>
  <si>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</si>
  <si>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</si>
  <si>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</si>
  <si>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</si>
  <si>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</si>
  <si>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</si>
  <si>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</si>
  <si>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</si>
  <si>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</si>
  <si>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</si>
  <si>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</si>
  <si>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</si>
  <si>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</si>
  <si>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</si>
  <si>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</si>
  <si>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</si>
  <si>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</si>
  <si>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</si>
  <si>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</si>
  <si>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</si>
  <si>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</si>
  <si>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</si>
  <si>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</si>
  <si>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</si>
  <si>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</si>
  <si>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</si>
  <si>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</si>
  <si>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</si>
  <si>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</si>
  <si>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</si>
  <si>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</si>
  <si>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</si>
  <si>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</si>
  <si>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</si>
  <si>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</si>
  <si>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</si>
  <si>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</si>
  <si>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</si>
  <si>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</si>
  <si>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</si>
  <si>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</si>
  <si>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</si>
  <si>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</si>
  <si>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</si>
  <si>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</si>
  <si>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</si>
  <si>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</si>
  <si>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</si>
  <si>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</si>
  <si>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</si>
  <si>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print DOSP</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</si>
  <si>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</si>
  <si>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</si>
  <si>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</si>
  <si>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</si>
  <si>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</si>
  <si>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</si>
  <si>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</si>
  <si>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</si>
  <si>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</si>
  <si>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</si>
  <si>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</si>
  <si>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</si>
  <si>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</si>
  <si>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</si>
  <si>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</si>
  <si>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</si>
  <si>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</si>
  <si>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</si>
  <si>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</si>
  <si>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</si>
  <si>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</si>
  <si>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</si>
  <si>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</si>
  <si>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</si>
  <si>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</si>
  <si>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</si>
  <si>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</si>
  <si>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</si>
  <si>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</si>
  <si>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</si>
  <si>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</si>
  <si>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</si>
  <si>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</si>
  <si>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</si>
  <si>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</si>
  <si>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</si>
  <si>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</si>
  <si>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</si>
  <si>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</si>
  <si>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</si>
  <si>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</si>
  <si>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</si>
  <si>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</si>
  <si>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</si>
  <si>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</si>
  <si>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</si>
  <si>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</si>
  <si>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</si>
  <si>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</si>
  <si>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</si>
  <si>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</si>
  <si>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</si>
  <si>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</si>
  <si>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</si>
  <si>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</si>
  <si>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</si>
  <si>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</si>
  <si>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</si>
  <si>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</si>
  <si>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</si>
  <si>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</si>
  <si>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</si>
  <si>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</si>
  <si>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</si>
  <si>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</si>
  <si>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</si>
  <si>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</si>
  <si>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</si>
  <si>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</si>
  <si>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</si>
  <si>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</si>
  <si>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</si>
  <si>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</si>
  <si>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</si>
  <si>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</si>
  <si>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</si>
  <si>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</si>
  <si>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</si>
  <si>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</si>
  <si>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</si>
  <si>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</si>
  <si>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</si>
  <si>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</si>
  <si>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</si>
  <si>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</si>
  <si>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</si>
  <si>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</si>
  <si>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</si>
  <si>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</si>
  <si>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</si>
  <si>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</si>
  <si>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</si>
  <si>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</si>
  <si>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</si>
  <si>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</si>
  <si>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</si>
  <si>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</si>
  <si>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</si>
  <si>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</si>
  <si>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</si>
  <si>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</si>
  <si>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</si>
  <si>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</si>
  <si>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</si>
  <si>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</si>
  <si>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</si>
  <si>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</si>
  <si>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</si>
  <si>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</si>
  <si>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</si>
  <si>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</si>
  <si>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</si>
  <si>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</si>
  <si>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</si>
  <si>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</si>
  <si>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</si>
  <si>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</si>
  <si>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</si>
  <si>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</si>
  <si>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</si>
  <si>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</si>
  <si>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</si>
  <si>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</si>
  <si>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</si>
  <si>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</si>
  <si>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</si>
  <si>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</si>
  <si>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</si>
  <si>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</si>
  <si>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</si>
  <si>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</si>
  <si>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</si>
  <si>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</si>
  <si>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</si>
  <si>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</si>
  <si>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</si>
  <si>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</si>
  <si>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</si>
  <si>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</si>
  <si>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</si>
  <si>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</si>
  <si>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</si>
  <si>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</si>
  <si>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</si>
  <si>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</si>
  <si>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</si>
  <si>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</si>
  <si>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</si>
  <si>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</si>
  <si>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</si>
  <si>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</si>
  <si>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</si>
  <si>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</si>
  <si>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</si>
  <si>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</si>
  <si>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</si>
  <si>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</si>
  <si>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</si>
  <si>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</si>
  <si>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</si>
  <si>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</si>
  <si>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</si>
  <si>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</si>
  <si>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</si>
  <si>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</si>
  <si>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</si>
  <si>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</si>
  <si>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</si>
  <si>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</si>
  <si>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</si>
  <si>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</si>
  <si>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</si>
  <si>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</si>
  <si>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</si>
  <si>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</si>
  <si>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</si>
  <si>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</si>
  <si>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</si>
  <si>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</si>
  <si>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</si>
  <si>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</si>
  <si>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</si>
  <si>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</si>
  <si>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</si>
  <si>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</si>
  <si>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</si>
  <si>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</si>
  <si>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</si>
  <si>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</si>
  <si>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</si>
  <si>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</si>
  <si>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</si>
  <si>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</si>
  <si>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</si>
  <si>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</si>
  <si>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</si>
  <si>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</si>
  <si>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</si>
  <si>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</si>
  <si>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</si>
  <si>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</si>
  <si>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</si>
  <si>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</si>
  <si>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</si>
  <si>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</si>
  <si>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</si>
  <si>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</si>
  <si>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</si>
  <si>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</si>
  <si>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</si>
  <si>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</si>
  <si>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</si>
  <si>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</si>
  <si>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</si>
  <si>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</si>
  <si>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</si>
  <si>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</si>
  <si>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</si>
  <si>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</si>
  <si>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</si>
  <si>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</si>
  <si>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</si>
  <si>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</si>
  <si>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</si>
  <si>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</si>
  <si>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</si>
  <si>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</si>
  <si>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</si>
  <si>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</si>
  <si>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</si>
  <si>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</si>
  <si>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</si>
  <si>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</si>
  <si>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</si>
  <si>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</si>
  <si>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</si>
  <si>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</si>
  <si>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</si>
  <si>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</si>
  <si>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</si>
  <si>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</si>
  <si>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</si>
  <si>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</si>
  <si>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</si>
  <si>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</si>
  <si>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</si>
  <si>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</si>
  <si>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</si>
  <si>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</si>
  <si>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</si>
  <si>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</si>
  <si>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</si>
  <si>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</si>
  <si>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</si>
  <si>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</si>
  <si>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</si>
  <si>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</si>
  <si>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</si>
  <si>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</si>
  <si>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</si>
  <si>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</si>
  <si>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</si>
  <si>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</si>
  <si>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</si>
  <si>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</si>
  <si>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</si>
  <si>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</si>
  <si>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</si>
  <si>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</si>
  <si>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</si>
  <si>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</si>
  <si>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</si>
  <si>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</si>
  <si>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</si>
  <si>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</si>
  <si>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</si>
  <si>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</si>
  <si>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</si>
  <si>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</si>
  <si>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</si>
  <si>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</si>
  <si>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</si>
  <si>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</si>
  <si>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</si>
  <si>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</si>
  <si>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</si>
  <si>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</si>
  <si>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</si>
  <si>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</si>
  <si>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</si>
  <si>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</si>
  <si>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</si>
  <si>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</si>
  <si>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</si>
  <si>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</si>
  <si>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</si>
  <si>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</si>
  <si>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</si>
  <si>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</si>
  <si>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</si>
  <si>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</si>
  <si>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</si>
  <si>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</si>
  <si>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</si>
  <si>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</si>
  <si>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</si>
  <si>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</si>
  <si>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</si>
  <si>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</si>
  <si>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</si>
  <si>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</si>
  <si>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</si>
  <si>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</si>
  <si>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</si>
  <si>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</si>
  <si>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</si>
  <si>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</si>
  <si>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</si>
  <si>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</si>
  <si>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</si>
  <si>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</si>
  <si>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</si>
  <si>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</si>
  <si>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</si>
  <si>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</si>
  <si>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</si>
  <si>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</si>
  <si>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</si>
  <si>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</si>
  <si>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</si>
  <si>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</si>
  <si>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</si>
  <si>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</si>
  <si>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</si>
  <si>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</si>
  <si>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</si>
  <si>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</si>
  <si>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</si>
  <si>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</si>
  <si>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</si>
  <si>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</si>
  <si>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</si>
  <si>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</si>
  <si>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</si>
  <si>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</si>
  <si>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</si>
  <si>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</si>
  <si>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</si>
  <si>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</si>
  <si>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</si>
  <si>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</si>
  <si>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</si>
  <si>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</si>
  <si>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</si>
  <si>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</si>
  <si>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</si>
  <si>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</si>
  <si>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</si>
  <si>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</si>
  <si>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</si>
  <si>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</si>
  <si>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</si>
  <si>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</si>
  <si>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</si>
  <si>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</si>
  <si>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</si>
  <si>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</si>
  <si>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</si>
  <si>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</si>
  <si>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</si>
  <si>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</si>
  <si>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</si>
  <si>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</si>
  <si>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</si>
  <si>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</si>
  <si>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</si>
  <si>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</si>
  <si>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</si>
  <si>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</si>
  <si>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</si>
  <si>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</si>
  <si>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</si>
  <si>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</si>
  <si>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</si>
  <si>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</si>
  <si>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</si>
  <si>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</si>
  <si>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</si>
  <si>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</si>
  <si>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</si>
  <si>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</si>
  <si>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</si>
  <si>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</si>
  <si>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</si>
  <si>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</si>
  <si>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</si>
  <si>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</si>
  <si>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</si>
  <si>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</si>
  <si>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</si>
  <si>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</si>
  <si>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</si>
  <si>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</si>
  <si>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</si>
  <si>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</si>
  <si>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</si>
  <si>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</si>
  <si>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</si>
  <si>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</si>
  <si>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</si>
  <si>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</si>
  <si>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</si>
  <si>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</si>
  <si>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</si>
  <si>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</si>
  <si>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</si>
  <si>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</si>
  <si>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</si>
  <si>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</si>
  <si>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</si>
  <si>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</si>
  <si>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</si>
  <si>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</si>
  <si>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</si>
  <si>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</si>
  <si>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</si>
  <si>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</si>
  <si>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</si>
  <si>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</si>
  <si>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</si>
  <si>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</si>
  <si>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</si>
  <si>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</si>
  <si>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</si>
  <si>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</si>
  <si>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</si>
  <si>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</si>
  <si>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</si>
  <si>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</si>
  <si>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</si>
  <si>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</si>
  <si>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</si>
  <si>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</si>
  <si>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</si>
  <si>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</si>
  <si>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</si>
  <si>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</si>
  <si>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</si>
  <si>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</si>
  <si>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</si>
  <si>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</si>
  <si>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</si>
  <si>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</si>
  <si>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</si>
  <si>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</si>
  <si>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</si>
  <si>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</si>
  <si>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</si>
  <si>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</si>
  <si>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</si>
  <si>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</si>
  <si>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</si>
  <si>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</si>
  <si>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</si>
  <si>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</si>
  <si>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</si>
  <si>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</si>
  <si>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</si>
  <si>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</si>
  <si>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</si>
  <si>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</si>
  <si>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</si>
  <si>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</si>
  <si>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</si>
  <si>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</si>
  <si>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</si>
  <si>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</si>
  <si>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</si>
  <si>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</si>
  <si>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</si>
  <si>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</si>
  <si>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</si>
  <si>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</si>
  <si>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</si>
  <si>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</si>
  <si>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</si>
  <si>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</si>
  <si>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</si>
  <si>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</si>
  <si>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</si>
  <si>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</si>
  <si>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</si>
  <si>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</si>
  <si>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</si>
  <si>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</si>
  <si>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</si>
  <si>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</si>
  <si>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</si>
  <si>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</si>
  <si>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</si>
  <si>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</si>
  <si>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</si>
  <si>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</si>
  <si>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</si>
  <si>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</si>
  <si>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</si>
  <si>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</si>
  <si>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</si>
  <si>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</si>
  <si>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</si>
  <si>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</si>
  <si>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</si>
  <si>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</si>
  <si>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</si>
  <si>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</si>
  <si>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</si>
  <si>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</si>
  <si>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</si>
  <si>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</si>
  <si>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</si>
  <si>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</si>
  <si>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</si>
  <si>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</si>
  <si>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</si>
  <si>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</si>
  <si>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</si>
  <si>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</si>
  <si>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</si>
  <si>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</si>
  <si>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</si>
  <si>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</si>
  <si>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</si>
  <si>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</si>
  <si>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</si>
  <si>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</si>
  <si>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</si>
  <si>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</si>
  <si>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</si>
  <si>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</si>
  <si>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</si>
  <si>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</si>
  <si>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</si>
  <si>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</si>
  <si>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</si>
  <si>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</si>
  <si>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</si>
  <si>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</si>
  <si>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</si>
  <si>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</si>
  <si>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</si>
  <si>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</si>
  <si>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</si>
  <si>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</si>
  <si>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</si>
  <si>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</si>
  <si>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</si>
  <si>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</si>
  <si>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</si>
  <si>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</si>
  <si>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</si>
  <si>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</si>
  <si>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</si>
  <si>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</si>
  <si>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</si>
  <si>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</si>
  <si>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</si>
  <si>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</si>
  <si>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</si>
  <si>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</si>
  <si>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</si>
  <si>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</si>
  <si>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</si>
  <si>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</si>
  <si>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</si>
  <si>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</si>
  <si>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</si>
  <si>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</si>
  <si>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</si>
  <si>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</si>
  <si>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</si>
  <si>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</si>
  <si>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</si>
  <si>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</si>
  <si>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</si>
  <si>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</si>
  <si>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</si>
  <si>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</si>
  <si>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</si>
  <si>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</si>
  <si>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</si>
  <si>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</si>
  <si>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</si>
  <si>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</si>
  <si>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</si>
  <si>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</si>
  <si>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</si>
  <si>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</si>
  <si>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</si>
  <si>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</si>
  <si>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</si>
  <si>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</si>
  <si>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</si>
  <si>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</si>
  <si>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</si>
  <si>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</si>
  <si>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</si>
  <si>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</si>
  <si>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</si>
  <si>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</si>
  <si>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</si>
  <si>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</si>
  <si>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</si>
  <si>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</si>
  <si>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</si>
  <si>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</si>
  <si>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</si>
  <si>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</si>
  <si>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</si>
  <si>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</si>
  <si>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</si>
  <si>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</si>
  <si>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</si>
  <si>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</si>
  <si>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</si>
  <si>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</si>
  <si>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</si>
  <si>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</si>
  <si>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</si>
  <si>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</si>
  <si>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</si>
  <si>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</si>
  <si>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</si>
  <si>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</si>
  <si>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</si>
  <si>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</si>
  <si>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</si>
  <si>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</si>
  <si>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</si>
  <si>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</si>
  <si>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</si>
  <si>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</si>
  <si>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</si>
  <si>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</si>
  <si>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</si>
  <si>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</si>
  <si>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</si>
  <si>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</si>
  <si>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</si>
  <si>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</si>
  <si>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</si>
  <si>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</si>
  <si>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</si>
  <si>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</si>
  <si>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</si>
  <si>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</si>
  <si>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</si>
  <si>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</si>
  <si>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</si>
  <si>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</si>
  <si>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</si>
  <si>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</si>
  <si>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</si>
  <si>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</si>
  <si>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</si>
  <si>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</si>
  <si>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</si>
  <si>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</si>
  <si>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</si>
  <si>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</si>
  <si>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</si>
  <si>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</si>
  <si>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</si>
  <si>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</si>
  <si>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</si>
  <si>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</si>
  <si>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</si>
  <si>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</si>
  <si>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</si>
  <si>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</si>
  <si>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</si>
  <si>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</si>
  <si>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</si>
  <si>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</si>
  <si>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</si>
  <si>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</si>
  <si>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</si>
  <si>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</si>
  <si>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</si>
  <si>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</si>
  <si>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</si>
  <si>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</si>
  <si>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</si>
  <si>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</si>
  <si>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</si>
  <si>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</si>
  <si>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</si>
  <si>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</si>
  <si>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</si>
  <si>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</si>
  <si>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</si>
  <si>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</si>
  <si>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</si>
  <si>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</si>
  <si>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</si>
  <si>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</si>
  <si>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</si>
  <si>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</si>
  <si>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</si>
  <si>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</si>
  <si>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</si>
  <si>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</si>
  <si>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</si>
  <si>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</si>
  <si>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</si>
  <si>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</si>
  <si>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</si>
  <si>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</si>
  <si>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</si>
  <si>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</si>
  <si>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</si>
  <si>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</si>
  <si>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</si>
  <si>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</si>
  <si>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</si>
  <si>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</si>
  <si>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</si>
  <si>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</si>
  <si>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</si>
  <si>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</si>
  <si>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</si>
  <si>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</si>
  <si>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</si>
  <si>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</si>
  <si>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</si>
  <si>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</si>
  <si>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</si>
  <si>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</si>
  <si>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</si>
  <si>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</si>
  <si>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</si>
  <si>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</si>
  <si>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</si>
  <si>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</si>
  <si>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</si>
  <si>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</si>
  <si>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</si>
  <si>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</si>
  <si>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</si>
  <si>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</si>
  <si>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</si>
  <si>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</si>
  <si>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</si>
  <si>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</si>
  <si>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</si>
  <si>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</si>
  <si>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</si>
  <si>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</si>
  <si>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</si>
  <si>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</si>
  <si>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</si>
  <si>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</si>
  <si>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</si>
  <si>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</si>
  <si>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</si>
  <si>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</si>
  <si>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</si>
  <si>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</si>
  <si>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</si>
  <si>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</si>
  <si>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</si>
  <si>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</si>
  <si>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</si>
  <si>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</si>
  <si>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</si>
  <si>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</si>
  <si>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</si>
  <si>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</si>
  <si>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</si>
  <si>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</si>
  <si>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</si>
  <si>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</si>
  <si>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</si>
  <si>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</si>
  <si>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</si>
  <si>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</si>
  <si>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</si>
  <si>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</si>
  <si>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</si>
  <si>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</si>
  <si>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</si>
  <si>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</si>
  <si>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</si>
  <si>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</si>
  <si>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</si>
  <si>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</si>
  <si>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</si>
  <si>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</si>
  <si>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</si>
  <si>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</si>
  <si>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</si>
  <si>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</si>
  <si>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</si>
  <si>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</si>
  <si>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</si>
  <si>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</si>
  <si>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</si>
  <si>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</si>
  <si>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</si>
  <si>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</si>
  <si>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</si>
  <si>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</si>
  <si>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</si>
  <si>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</si>
  <si>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</si>
  <si>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</si>
  <si>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</si>
  <si>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</si>
  <si>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</si>
  <si>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</si>
  <si>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</si>
  <si>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</si>
  <si>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</si>
  <si>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</si>
  <si>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</si>
  <si>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</si>
  <si>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</si>
  <si>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</si>
  <si>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</si>
  <si>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</si>
  <si>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</si>
  <si>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</si>
  <si>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</si>
  <si>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</si>
  <si>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</si>
  <si>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</si>
  <si>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</si>
  <si>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</si>
  <si>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</si>
  <si>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</si>
  <si>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</si>
  <si>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</si>
  <si>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</si>
  <si>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</si>
  <si>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</si>
  <si>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</si>
  <si>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</si>
  <si>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</si>
  <si>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</si>
  <si>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</si>
  <si>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</si>
  <si>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</si>
  <si>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</si>
  <si>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</si>
  <si>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</si>
  <si>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</si>
  <si>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</si>
  <si>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</si>
  <si>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</si>
  <si>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</si>
  <si>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</si>
  <si>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</si>
  <si>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</si>
  <si>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</si>
  <si>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</si>
  <si>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</si>
  <si>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</si>
  <si>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</si>
  <si>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</si>
  <si>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</si>
  <si>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</si>
  <si>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</si>
  <si>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</si>
  <si>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</si>
  <si>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</si>
  <si>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</si>
  <si>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</si>
  <si>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</si>
  <si>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</si>
  <si>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</si>
  <si>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</si>
  <si>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</si>
  <si>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</si>
  <si>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</si>
  <si>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</si>
  <si>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</si>
  <si>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</si>
  <si>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</si>
  <si>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</si>
  <si>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</si>
  <si>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</si>
  <si>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</si>
  <si>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</si>
  <si>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</si>
  <si>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</si>
  <si>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</si>
  <si>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</si>
  <si>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</si>
  <si>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</si>
  <si>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</si>
  <si>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</si>
  <si>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</si>
  <si>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</si>
  <si>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</si>
  <si>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</si>
  <si>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</si>
  <si>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</si>
  <si>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</si>
  <si>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</si>
  <si>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</si>
  <si>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</si>
  <si>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</si>
  <si>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</si>
  <si>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</si>
  <si>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</si>
  <si>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</si>
  <si>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</si>
  <si>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</si>
  <si>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</si>
  <si>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</si>
  <si>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</si>
  <si>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</si>
  <si>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</si>
  <si>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</si>
  <si>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</si>
  <si>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</si>
  <si>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</si>
  <si>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</si>
  <si>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</si>
  <si>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</si>
  <si>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</si>
  <si>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</si>
  <si>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</si>
  <si>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</si>
  <si>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</si>
  <si>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</si>
  <si>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</si>
  <si>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</si>
  <si>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</si>
  <si>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</si>
  <si>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</si>
  <si>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</si>
  <si>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</si>
  <si>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</si>
  <si>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</si>
  <si>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</si>
  <si>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</si>
  <si>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</si>
  <si>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</si>
  <si>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</si>
  <si>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</si>
  <si>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</si>
  <si>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</si>
  <si>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</si>
  <si>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</si>
  <si>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</si>
  <si>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</si>
  <si>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</si>
  <si>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</si>
  <si>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</si>
  <si>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</si>
  <si>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</si>
  <si>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</si>
  <si>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</si>
  <si>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</si>
  <si>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</si>
  <si>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</si>
  <si>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</si>
  <si>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</si>
  <si>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</si>
  <si>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</si>
  <si>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</si>
  <si>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</si>
  <si>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</si>
  <si>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</si>
  <si>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</si>
  <si>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</si>
  <si>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</si>
  <si>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</si>
  <si>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</si>
  <si>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</si>
  <si>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</si>
  <si>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</si>
  <si>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</si>
  <si>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</si>
  <si>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</si>
  <si>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</si>
  <si>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</si>
  <si>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</si>
  <si>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</si>
  <si>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</si>
  <si>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</si>
  <si>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</si>
  <si>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</si>
  <si>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</si>
  <si>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</si>
  <si>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</si>
  <si>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</si>
  <si>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</si>
  <si>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</si>
  <si>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</si>
  <si>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</si>
  <si>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</si>
  <si>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</si>
  <si>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</si>
  <si>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</si>
  <si>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</si>
  <si>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</si>
  <si>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</si>
  <si>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</si>
  <si>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</si>
  <si>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</si>
  <si>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</si>
  <si>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</si>
  <si>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</si>
  <si>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</si>
  <si>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</si>
  <si>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</si>
  <si>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</si>
  <si>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</si>
  <si>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</si>
  <si>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</si>
  <si>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</si>
  <si>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</si>
  <si>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</si>
  <si>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</si>
  <si>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</si>
  <si>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</si>
  <si>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</si>
  <si>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</si>
  <si>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</si>
  <si>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</si>
  <si>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</si>
  <si>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</si>
  <si>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</si>
  <si>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</si>
  <si>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</si>
  <si>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</si>
  <si>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</si>
  <si>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</si>
  <si>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</si>
  <si>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</si>
  <si>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</si>
  <si>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</si>
  <si>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</si>
  <si>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</si>
  <si>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</si>
  <si>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</si>
  <si>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</si>
  <si>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</si>
  <si>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</si>
  <si>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</si>
  <si>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</si>
  <si>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</si>
  <si>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</si>
  <si>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</si>
  <si>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</si>
  <si>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</si>
  <si>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</si>
  <si>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</si>
  <si>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</si>
  <si>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</si>
  <si>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</si>
  <si>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</si>
  <si>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</si>
  <si>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</si>
  <si>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</si>
  <si>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</si>
  <si>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</si>
  <si>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</si>
  <si>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</si>
  <si>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</si>
  <si>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</si>
  <si>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</si>
  <si>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</si>
  <si>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</si>
  <si>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</si>
  <si>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</si>
  <si>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</si>
  <si>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</si>
  <si>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</si>
  <si>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</si>
  <si>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</si>
  <si>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</si>
  <si>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</si>
  <si>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</si>
  <si>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</si>
  <si>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</si>
  <si>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</si>
  <si>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</si>
  <si>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</si>
  <si>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</si>
  <si>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</si>
  <si>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</si>
  <si>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</si>
  <si>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</si>
  <si>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</si>
  <si>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</si>
  <si>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</si>
  <si>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</si>
  <si>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</si>
  <si>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</si>
  <si>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</si>
  <si>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</si>
  <si>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</si>
  <si>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</si>
  <si>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</si>
  <si>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</si>
  <si>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</si>
  <si>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</si>
  <si>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</si>
  <si>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</si>
  <si>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</si>
  <si>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</si>
  <si>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</si>
  <si>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</si>
  <si>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</si>
  <si>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</si>
  <si>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</si>
  <si>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</si>
  <si>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</si>
  <si>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</si>
  <si>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</si>
  <si>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</si>
  <si>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</si>
  <si>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</si>
  <si>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</si>
  <si>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</si>
  <si>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</si>
  <si>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</si>
  <si>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</si>
  <si>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</si>
  <si>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</si>
  <si>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</si>
  <si>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</si>
  <si>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</si>
  <si>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</si>
  <si>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</si>
  <si>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</si>
  <si>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</si>
  <si>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</si>
  <si>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</si>
  <si>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</si>
  <si>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</si>
  <si>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</si>
  <si>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</si>
  <si>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</si>
  <si>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</si>
  <si>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</si>
  <si>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</si>
  <si>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</si>
  <si>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</si>
  <si>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</si>
  <si>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</si>
  <si>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</si>
  <si>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</si>
  <si>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</si>
  <si>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</si>
  <si>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</si>
  <si>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</si>
  <si>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</si>
  <si>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</si>
  <si>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</si>
  <si>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</si>
  <si>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</si>
  <si>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</si>
  <si>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</si>
  <si>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</si>
  <si>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</si>
  <si>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</si>
  <si>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</si>
  <si>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</si>
  <si>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</si>
  <si>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</si>
  <si>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</si>
  <si>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</si>
  <si>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</si>
  <si>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</si>
  <si>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</si>
  <si>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</si>
  <si>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</si>
  <si>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</si>
  <si>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</si>
  <si>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</si>
  <si>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</si>
  <si>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</si>
  <si>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</si>
  <si>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</si>
  <si>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</si>
  <si>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</si>
  <si>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</si>
  <si>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</si>
  <si>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</si>
  <si>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</si>
  <si>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</si>
  <si>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</si>
  <si>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</si>
  <si>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</si>
  <si>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</si>
  <si>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</si>
  <si>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</si>
  <si>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</si>
  <si>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</si>
  <si>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</si>
  <si>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</si>
  <si>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</si>
  <si>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</si>
  <si>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</si>
  <si>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</si>
  <si>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</si>
  <si>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</si>
  <si>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</si>
  <si>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</si>
  <si>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</si>
  <si>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</si>
  <si>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</si>
  <si>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</si>
  <si>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</si>
  <si>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</si>
  <si>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</si>
  <si>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</si>
  <si>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</si>
  <si>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</si>
  <si>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</si>
  <si>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</si>
  <si>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</si>
  <si>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</si>
  <si>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</si>
  <si>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</si>
  <si>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</si>
  <si>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</si>
  <si>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</si>
  <si>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</si>
  <si>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</si>
  <si>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</si>
  <si>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</si>
  <si>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</si>
  <si>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</si>
  <si>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</si>
  <si>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</si>
  <si>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</si>
  <si>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</si>
  <si>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</si>
  <si>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</si>
  <si>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</si>
  <si>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</si>
  <si>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</si>
  <si>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</si>
  <si>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</si>
  <si>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</si>
  <si>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</si>
  <si>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</si>
  <si>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</si>
  <si>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</si>
  <si>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</si>
  <si>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</si>
  <si>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</si>
  <si>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</si>
  <si>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</si>
  <si>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</si>
  <si>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</si>
  <si>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</si>
  <si>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</si>
  <si>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</si>
  <si>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</si>
  <si>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</si>
  <si>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</si>
  <si>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</si>
  <si>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</si>
  <si>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</si>
  <si>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</si>
  <si>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</si>
  <si>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</si>
  <si>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</si>
  <si>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</si>
  <si>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</si>
  <si>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</si>
  <si>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</si>
  <si>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</si>
  <si>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</si>
  <si>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</si>
  <si>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</si>
  <si>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</si>
  <si>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</si>
  <si>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</si>
  <si>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</si>
  <si>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</si>
  <si>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</si>
  <si>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</si>
  <si>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</si>
  <si>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</si>
  <si>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</si>
  <si>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</si>
  <si>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http://www.capital.sp.gov.br/noticia/seminario-debate-propostas-sobre-o-centro-internacional-de-tecnologia-e-inovacao-de-sao-paulo-sp-citi</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</si>
  <si>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</si>
  <si>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</si>
  <si>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</si>
  <si>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</si>
  <si>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</si>
  <si>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</si>
  <si>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http://minuta.gestaourbana.prefeitura.sp.gov.br/piu-setor-central</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</si>
</sst>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7">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9"/>
      <color indexed="81"/>
      <name val="Tahoma"/>
      <charset val="1"/>
    </font>
    <font>
      <sz val="9"/>
      <color indexed="81"/>
      <name val="Tahoma"/>
      <charset val="1"/>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80">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3" fillId="2" borderId="8" xfId="0" applyFont="1" applyFill="1" applyBorder="1" applyAlignment="1">
      <alignment horizontal="center"/>
    </xf>
    <xf numFmtId="0" fontId="58" fillId="0" borderId="28" xfId="0" applyFont="1" applyFill="1" applyBorder="1" applyAlignment="1">
      <alignment horizontal="left" vertical="center" wrapText="1"/>
    </xf>
    <xf numFmtId="0" fontId="64"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5" fillId="0" borderId="28" xfId="3" applyFont="1" applyFill="1" applyBorder="1" applyAlignment="1" applyProtection="1">
      <alignment horizontal="right" vertical="center"/>
    </xf>
    <xf numFmtId="0" fontId="66" fillId="0" borderId="28" xfId="3" applyFont="1" applyFill="1" applyBorder="1" applyAlignment="1" applyProtection="1">
      <alignment horizontal="right" vertical="center"/>
    </xf>
    <xf numFmtId="0" fontId="53" fillId="17" borderId="28" xfId="0" applyFont="1" applyFill="1" applyBorder="1"/>
    <xf numFmtId="14" fontId="55" fillId="17" borderId="28" xfId="0" applyNumberFormat="1" applyFont="1" applyFill="1" applyBorder="1" applyAlignment="1">
      <alignment horizontal="center"/>
    </xf>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7"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8" fillId="8" borderId="21" xfId="0" applyFont="1" applyFill="1" applyBorder="1" applyAlignment="1">
      <alignment horizontal="center" vertical="top"/>
    </xf>
    <xf numFmtId="0" fontId="71" fillId="0" borderId="0" xfId="0" applyFont="1" applyFill="1" applyBorder="1" applyAlignment="1">
      <alignment horizontal="center" vertical="top"/>
    </xf>
    <xf numFmtId="14" fontId="68"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3" fillId="10" borderId="21" xfId="2" applyFont="1" applyFill="1" applyBorder="1" applyAlignment="1" applyProtection="1">
      <alignment horizontal="center" vertical="top"/>
    </xf>
    <xf numFmtId="0" fontId="68" fillId="30" borderId="21" xfId="0" applyFont="1" applyFill="1" applyBorder="1" applyAlignment="1">
      <alignment horizontal="center" vertical="top" wrapText="1"/>
    </xf>
    <xf numFmtId="0" fontId="68" fillId="30" borderId="21" xfId="0" applyFont="1" applyFill="1" applyBorder="1" applyAlignment="1">
      <alignment horizontal="center" vertical="top"/>
    </xf>
    <xf numFmtId="0" fontId="68" fillId="30" borderId="22" xfId="0" applyFont="1" applyFill="1" applyBorder="1" applyAlignment="1">
      <alignment horizontal="center" vertical="top"/>
    </xf>
    <xf numFmtId="0" fontId="68" fillId="30" borderId="24"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0" xfId="0" applyFont="1" applyFill="1" applyBorder="1" applyAlignment="1">
      <alignment horizontal="center" vertical="top" wrapText="1"/>
    </xf>
    <xf numFmtId="0" fontId="68" fillId="30" borderId="22" xfId="0" applyFont="1" applyFill="1" applyBorder="1" applyAlignment="1">
      <alignment horizontal="center" vertical="top" wrapText="1"/>
    </xf>
    <xf numFmtId="1" fontId="68" fillId="30" borderId="21" xfId="0" applyNumberFormat="1" applyFont="1" applyFill="1" applyBorder="1" applyAlignment="1">
      <alignment horizontal="center" vertical="top" wrapText="1"/>
    </xf>
    <xf numFmtId="14" fontId="68" fillId="30" borderId="21" xfId="0" applyNumberFormat="1" applyFont="1" applyFill="1" applyBorder="1" applyAlignment="1">
      <alignment horizontal="center" vertical="top" wrapText="1"/>
    </xf>
    <xf numFmtId="14" fontId="68" fillId="30" borderId="23" xfId="0" applyNumberFormat="1" applyFont="1" applyFill="1" applyBorder="1" applyAlignment="1">
      <alignment horizontal="center" vertical="top" wrapText="1"/>
    </xf>
    <xf numFmtId="14" fontId="68" fillId="30" borderId="20" xfId="0" applyNumberFormat="1" applyFont="1" applyFill="1" applyBorder="1" applyAlignment="1">
      <alignment horizontal="center" vertical="top" wrapText="1"/>
    </xf>
    <xf numFmtId="0" fontId="68" fillId="30" borderId="24" xfId="0" applyFont="1" applyFill="1" applyBorder="1" applyAlignment="1">
      <alignment horizontal="center" vertical="top"/>
    </xf>
    <xf numFmtId="14" fontId="68" fillId="30" borderId="21" xfId="0" applyNumberFormat="1" applyFont="1" applyFill="1" applyBorder="1" applyAlignment="1">
      <alignment horizontal="center" vertical="top"/>
    </xf>
    <xf numFmtId="1" fontId="68" fillId="30" borderId="21" xfId="0" applyNumberFormat="1" applyFont="1" applyFill="1" applyBorder="1" applyAlignment="1">
      <alignment horizontal="center" vertical="top"/>
    </xf>
    <xf numFmtId="14" fontId="68" fillId="30" borderId="22" xfId="0" applyNumberFormat="1" applyFont="1" applyFill="1" applyBorder="1" applyAlignment="1">
      <alignment horizontal="center" vertical="top"/>
    </xf>
    <xf numFmtId="14" fontId="68" fillId="30" borderId="20" xfId="0" applyNumberFormat="1" applyFont="1" applyFill="1" applyBorder="1" applyAlignment="1">
      <alignment horizontal="center" vertical="top"/>
    </xf>
    <xf numFmtId="0" fontId="69" fillId="30" borderId="21" xfId="2" applyFont="1" applyFill="1" applyBorder="1" applyAlignment="1" applyProtection="1">
      <alignment horizontal="center" vertical="top" wrapText="1"/>
    </xf>
    <xf numFmtId="0" fontId="68" fillId="30" borderId="23" xfId="0" applyFont="1" applyFill="1" applyBorder="1" applyAlignment="1">
      <alignment horizontal="center" vertical="top" wrapText="1"/>
    </xf>
    <xf numFmtId="14" fontId="68"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70" fillId="30" borderId="23" xfId="0" applyFont="1" applyFill="1" applyBorder="1" applyAlignment="1">
      <alignment horizontal="center" vertical="top"/>
    </xf>
    <xf numFmtId="0" fontId="70"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70" fillId="30" borderId="24" xfId="0" applyFont="1" applyFill="1" applyBorder="1" applyAlignment="1">
      <alignment horizontal="center" vertical="top"/>
    </xf>
    <xf numFmtId="0" fontId="68" fillId="30" borderId="20" xfId="0" applyFont="1" applyFill="1" applyBorder="1" applyAlignment="1">
      <alignment horizontal="center" vertical="top"/>
    </xf>
    <xf numFmtId="14" fontId="68"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71" fillId="30" borderId="0" xfId="0" applyFont="1" applyFill="1" applyAlignment="1">
      <alignment horizontal="center" vertical="top"/>
    </xf>
    <xf numFmtId="0" fontId="68" fillId="30" borderId="21" xfId="0" applyNumberFormat="1" applyFont="1" applyFill="1" applyBorder="1" applyAlignment="1">
      <alignment horizontal="center" vertical="top"/>
    </xf>
    <xf numFmtId="14" fontId="72" fillId="30" borderId="21" xfId="0" applyNumberFormat="1" applyFont="1" applyFill="1" applyBorder="1" applyAlignment="1">
      <alignment horizontal="center" vertical="top"/>
    </xf>
    <xf numFmtId="14" fontId="72" fillId="30" borderId="24" xfId="0" applyNumberFormat="1" applyFont="1" applyFill="1" applyBorder="1" applyAlignment="1">
      <alignment horizontal="center" vertical="top"/>
    </xf>
    <xf numFmtId="14" fontId="68" fillId="30" borderId="22" xfId="0" applyNumberFormat="1" applyFont="1" applyFill="1" applyBorder="1" applyAlignment="1">
      <alignment horizontal="center" vertical="top" wrapText="1"/>
    </xf>
    <xf numFmtId="14" fontId="68" fillId="30" borderId="24" xfId="0" applyNumberFormat="1" applyFont="1" applyFill="1" applyBorder="1" applyAlignment="1">
      <alignment horizontal="center" vertical="top"/>
    </xf>
    <xf numFmtId="0" fontId="68"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8" fillId="30" borderId="37" xfId="0" applyFont="1" applyFill="1" applyBorder="1" applyAlignment="1">
      <alignment horizontal="center" vertical="top"/>
    </xf>
    <xf numFmtId="0" fontId="72"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8" fillId="31" borderId="21" xfId="0" applyFont="1" applyFill="1" applyBorder="1" applyAlignment="1">
      <alignment horizontal="center" vertical="top"/>
    </xf>
    <xf numFmtId="0" fontId="68" fillId="31" borderId="22" xfId="0" applyFont="1" applyFill="1" applyBorder="1" applyAlignment="1">
      <alignment horizontal="center" vertical="top"/>
    </xf>
    <xf numFmtId="14" fontId="68" fillId="31" borderId="21" xfId="0" applyNumberFormat="1" applyFont="1" applyFill="1" applyBorder="1" applyAlignment="1">
      <alignment horizontal="center" vertical="top"/>
    </xf>
    <xf numFmtId="0" fontId="68" fillId="31" borderId="23" xfId="0" applyFont="1" applyFill="1" applyBorder="1" applyAlignment="1">
      <alignment horizontal="center" vertical="top"/>
    </xf>
    <xf numFmtId="0" fontId="68" fillId="31" borderId="20" xfId="0" applyFont="1" applyFill="1" applyBorder="1" applyAlignment="1">
      <alignment horizontal="center" vertical="top"/>
    </xf>
    <xf numFmtId="0" fontId="68"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8"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8"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8" fillId="31" borderId="47" xfId="0" applyFont="1" applyFill="1" applyBorder="1" applyAlignment="1">
      <alignment horizontal="center" vertical="top"/>
    </xf>
    <xf numFmtId="0" fontId="68" fillId="31" borderId="43" xfId="0" applyFont="1" applyFill="1" applyBorder="1" applyAlignment="1">
      <alignment horizontal="center" vertical="top"/>
    </xf>
    <xf numFmtId="0" fontId="68" fillId="31" borderId="45" xfId="0" applyFont="1" applyFill="1" applyBorder="1" applyAlignment="1">
      <alignment horizontal="center" vertical="top"/>
    </xf>
    <xf numFmtId="0" fontId="68" fillId="31" borderId="46" xfId="0" applyFont="1" applyFill="1" applyBorder="1" applyAlignment="1">
      <alignment horizontal="center" vertical="top"/>
    </xf>
    <xf numFmtId="0" fontId="68"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6"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7" fillId="29" borderId="21" xfId="2" applyFont="1" applyFill="1" applyBorder="1" applyAlignment="1" applyProtection="1">
      <alignment horizontal="center" vertical="top"/>
    </xf>
    <xf numFmtId="0" fontId="69" fillId="29" borderId="21" xfId="2" applyFont="1" applyFill="1" applyBorder="1" applyAlignment="1" applyProtection="1">
      <alignment horizontal="center" vertical="top"/>
    </xf>
    <xf numFmtId="14" fontId="69" fillId="29" borderId="21" xfId="2" applyNumberFormat="1" applyFont="1" applyFill="1" applyBorder="1" applyAlignment="1" applyProtection="1">
      <alignment horizontal="center" vertical="top"/>
    </xf>
    <xf numFmtId="14" fontId="68" fillId="29" borderId="21" xfId="0" applyNumberFormat="1" applyFont="1" applyFill="1" applyBorder="1" applyAlignment="1">
      <alignment horizontal="center" vertical="top"/>
    </xf>
    <xf numFmtId="0" fontId="68"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8"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9" fillId="0" borderId="28" xfId="0" applyFont="1" applyBorder="1" applyAlignment="1">
      <alignment horizontal="center"/>
    </xf>
    <xf numFmtId="0" fontId="59" fillId="0" borderId="28" xfId="0" applyFont="1" applyFill="1" applyBorder="1" applyAlignment="1">
      <alignment horizontal="left" vertical="center" wrapText="1"/>
    </xf>
    <xf numFmtId="14" fontId="68" fillId="10" borderId="21" xfId="0" applyNumberFormat="1" applyFont="1" applyFill="1" applyBorder="1" applyAlignment="1">
      <alignment horizontal="center" vertical="top"/>
    </xf>
    <xf numFmtId="0" fontId="69"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80" fillId="0" borderId="28" xfId="0" applyFont="1" applyBorder="1"/>
    <xf numFmtId="0" fontId="58" fillId="0" borderId="28" xfId="0" applyFont="1" applyBorder="1"/>
    <xf numFmtId="0" fontId="56" fillId="0" borderId="28" xfId="0" applyFont="1" applyBorder="1"/>
    <xf numFmtId="0" fontId="80"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81"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8" fillId="0" borderId="28" xfId="3" applyFont="1" applyFill="1" applyBorder="1" applyAlignment="1" applyProtection="1">
      <alignment horizontal="right" vertical="center"/>
    </xf>
    <xf numFmtId="0" fontId="56" fillId="0" borderId="28" xfId="0" applyFont="1" applyBorder="1" applyAlignment="1">
      <alignment horizontal="right"/>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0" fontId="56" fillId="17" borderId="28" xfId="0" applyFont="1" applyFill="1" applyBorder="1" applyAlignment="1">
      <alignment horizontal="right"/>
    </xf>
    <xf numFmtId="0" fontId="58" fillId="0" borderId="28" xfId="3" applyFont="1" applyFill="1" applyBorder="1" applyAlignment="1" applyProtection="1">
      <alignment horizontal="right"/>
    </xf>
    <xf numFmtId="14" fontId="8" fillId="29" borderId="21" xfId="0" applyNumberFormat="1" applyFont="1" applyFill="1" applyBorder="1" applyAlignment="1">
      <alignment horizontal="center" vertical="top" wrapText="1"/>
    </xf>
    <xf numFmtId="0" fontId="68" fillId="0" borderId="21" xfId="0" applyFont="1" applyFill="1" applyBorder="1" applyAlignment="1">
      <alignment horizontal="center" vertical="top"/>
    </xf>
    <xf numFmtId="14" fontId="68" fillId="0" borderId="21" xfId="0" applyNumberFormat="1" applyFont="1" applyFill="1" applyBorder="1" applyAlignment="1">
      <alignment horizontal="center" vertical="top"/>
    </xf>
    <xf numFmtId="0" fontId="68"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2" fillId="0" borderId="21" xfId="0" applyFont="1" applyFill="1" applyBorder="1" applyAlignment="1">
      <alignment horizontal="center" vertical="top"/>
    </xf>
    <xf numFmtId="14" fontId="69" fillId="0" borderId="21" xfId="2" applyNumberFormat="1" applyFont="1" applyFill="1" applyBorder="1" applyAlignment="1" applyProtection="1">
      <alignment horizontal="center" vertical="top" wrapText="1"/>
    </xf>
    <xf numFmtId="0" fontId="83"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5" fillId="0" borderId="28" xfId="2" applyFont="1" applyBorder="1" applyAlignment="1" applyProtection="1">
      <alignment horizontal="right"/>
    </xf>
    <xf numFmtId="0" fontId="68"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56" fillId="0" borderId="28" xfId="0" applyFont="1" applyFill="1" applyBorder="1" applyAlignment="1">
      <alignment horizontal="right" vertical="center"/>
    </xf>
    <xf numFmtId="0" fontId="54" fillId="0" borderId="28" xfId="2" applyFont="1" applyFill="1" applyBorder="1" applyAlignment="1" applyProtection="1">
      <alignment horizontal="right" vertical="center"/>
    </xf>
    <xf numFmtId="0" fontId="15" fillId="0" borderId="28" xfId="2" applyFont="1" applyBorder="1" applyAlignment="1" applyProtection="1">
      <alignment horizontal="right"/>
    </xf>
    <xf numFmtId="0" fontId="84"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4" fillId="0" borderId="28" xfId="0" applyFont="1" applyBorder="1" applyAlignment="1">
      <alignment horizontal="right"/>
    </xf>
    <xf numFmtId="0" fontId="15" fillId="0" borderId="28" xfId="2" applyFont="1" applyFill="1" applyBorder="1" applyAlignment="1" applyProtection="1"/>
    <xf numFmtId="0" fontId="64"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4" fillId="0" borderId="28" xfId="3" applyFont="1" applyFill="1" applyBorder="1" applyAlignment="1" applyProtection="1">
      <alignment horizontal="right"/>
    </xf>
    <xf numFmtId="0" fontId="54" fillId="0" borderId="28" xfId="2" applyFont="1" applyFill="1" applyBorder="1" applyAlignment="1" applyProtection="1">
      <alignment horizontal="right"/>
    </xf>
    <xf numFmtId="0" fontId="78"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5"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6" fillId="0" borderId="28" xfId="0" applyNumberFormat="1" applyFont="1" applyFill="1" applyBorder="1" applyAlignment="1">
      <alignment horizontal="center"/>
    </xf>
    <xf numFmtId="0" fontId="30" fillId="2" borderId="24" xfId="0" applyFont="1" applyFill="1" applyBorder="1" applyAlignment="1">
      <alignment horizontal="left" vertical="center"/>
    </xf>
    <xf numFmtId="0" fontId="30" fillId="2" borderId="37" xfId="0" applyFont="1" applyFill="1" applyBorder="1" applyAlignment="1">
      <alignment horizontal="left" vertical="center"/>
    </xf>
    <xf numFmtId="14" fontId="23" fillId="0" borderId="34" xfId="0" applyNumberFormat="1" applyFont="1" applyBorder="1" applyAlignment="1">
      <alignment horizontal="left" vertical="center" wrapText="1"/>
    </xf>
    <xf numFmtId="14" fontId="23" fillId="0" borderId="30" xfId="0" applyNumberFormat="1" applyFont="1" applyBorder="1" applyAlignment="1">
      <alignment horizontal="left" vertical="center" wrapText="1"/>
    </xf>
    <xf numFmtId="0" fontId="13" fillId="2" borderId="21" xfId="0" applyFont="1" applyFill="1"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35"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16" xfId="0" applyFont="1" applyBorder="1" applyAlignment="1">
      <alignment horizontal="center" vertical="center" wrapText="1"/>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199">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urbsp01\PIUs_Monitoramento\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sheetData sheetId="1">
        <row r="1">
          <cell r="A1" t="str">
            <v>ID_rev</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Consolidação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T14" t="str">
            <v>-</v>
          </cell>
          <cell r="DU14" t="str">
            <v>-</v>
          </cell>
          <cell r="DV14" t="str">
            <v>-</v>
          </cell>
          <cell r="DW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B18" t="str">
            <v>-</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L23" t="str">
            <v>Operação Urbana</v>
          </cell>
          <cell r="EM23" t="str">
            <v>Lei</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Consolidação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Consolidação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Consolidação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sheetData sheetId="3"/>
      <sheetData sheetId="4"/>
      <sheetData sheetId="5"/>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8</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7"/>
      <sheetData sheetId="8"/>
      <sheetData sheetId="9"/>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v>0</v>
          </cell>
          <cell r="H5" t="str">
            <v>x</v>
          </cell>
          <cell r="I5" t="str">
            <v>http://gestaourbana.prefeitura.sp.gov.br/wp-content/uploads/2016/03/01_-MIP_PIU_Vila-Leopoldina-Villa-Lobos_motiva%C3%A7%C3%A3o.pdf</v>
          </cell>
          <cell r="J5">
            <v>0</v>
          </cell>
          <cell r="K5" t="str">
            <v>x</v>
          </cell>
          <cell r="L5" t="str">
            <v>http://gestaourbana.prefeitura.sp.gov.br/wp-content/uploads/2016/03/PIU_NESP_REQUERIMENTO-1.pdf</v>
          </cell>
          <cell r="M5" t="str">
            <v>nsa</v>
          </cell>
          <cell r="N5">
            <v>0</v>
          </cell>
          <cell r="O5" t="str">
            <v>nsa</v>
          </cell>
          <cell r="P5">
            <v>0</v>
          </cell>
        </row>
        <row r="6">
          <cell r="E6">
            <v>0</v>
          </cell>
          <cell r="F6">
            <v>0</v>
          </cell>
          <cell r="G6">
            <v>0</v>
          </cell>
          <cell r="H6">
            <v>0</v>
          </cell>
          <cell r="I6">
            <v>0</v>
          </cell>
          <cell r="J6">
            <v>0</v>
          </cell>
          <cell r="K6">
            <v>0</v>
          </cell>
          <cell r="L6">
            <v>0</v>
          </cell>
          <cell r="M6">
            <v>0</v>
          </cell>
          <cell r="N6">
            <v>0</v>
          </cell>
          <cell r="O6">
            <v>0</v>
          </cell>
          <cell r="P6">
            <v>0</v>
          </cell>
        </row>
        <row r="7">
          <cell r="E7" t="str">
            <v>Procedimento de Manifestação de Interesse</v>
          </cell>
          <cell r="F7" t="str">
            <v>nsa</v>
          </cell>
          <cell r="G7">
            <v>0</v>
          </cell>
          <cell r="H7" t="str">
            <v>nsa</v>
          </cell>
          <cell r="I7">
            <v>0</v>
          </cell>
          <cell r="J7">
            <v>0</v>
          </cell>
          <cell r="K7" t="str">
            <v>nsa</v>
          </cell>
          <cell r="L7">
            <v>0</v>
          </cell>
          <cell r="M7" t="str">
            <v>nsa</v>
          </cell>
          <cell r="N7">
            <v>0</v>
          </cell>
          <cell r="O7" t="str">
            <v>x</v>
          </cell>
          <cell r="P7" t="str">
            <v>http://www.prefeitura.sp.gov.br/cidade/secretarias/upload/chamadas/pacaembu_-_pmi_-_edital_e_anexos_-_v3_-_30-05_edital_1496235565_1496343025.pdf</v>
          </cell>
        </row>
        <row r="8">
          <cell r="E8">
            <v>0</v>
          </cell>
          <cell r="F8">
            <v>0</v>
          </cell>
          <cell r="G8">
            <v>0</v>
          </cell>
          <cell r="H8">
            <v>0</v>
          </cell>
          <cell r="I8">
            <v>0</v>
          </cell>
          <cell r="J8">
            <v>0</v>
          </cell>
          <cell r="K8">
            <v>0</v>
          </cell>
          <cell r="L8">
            <v>0</v>
          </cell>
          <cell r="M8">
            <v>0</v>
          </cell>
          <cell r="N8">
            <v>0</v>
          </cell>
          <cell r="O8">
            <v>0</v>
          </cell>
          <cell r="P8">
            <v>0</v>
          </cell>
        </row>
        <row r="9">
          <cell r="E9" t="str">
            <v>Programa de Interesse Público</v>
          </cell>
          <cell r="F9" t="str">
            <v>w</v>
          </cell>
          <cell r="G9">
            <v>0</v>
          </cell>
          <cell r="H9" t="str">
            <v>w</v>
          </cell>
          <cell r="I9">
            <v>0</v>
          </cell>
          <cell r="J9">
            <v>0</v>
          </cell>
          <cell r="K9" t="str">
            <v>w</v>
          </cell>
          <cell r="L9">
            <v>0</v>
          </cell>
          <cell r="M9" t="str">
            <v>-</v>
          </cell>
          <cell r="N9">
            <v>0</v>
          </cell>
          <cell r="O9" t="str">
            <v>w</v>
          </cell>
          <cell r="P9">
            <v>0</v>
          </cell>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v>0</v>
          </cell>
          <cell r="K10" t="str">
            <v>x</v>
          </cell>
          <cell r="L10" t="str">
            <v>http://gestaourbana.prefeitura.sp.gov.br/wp-content/uploads/2016/03/PIU_NESP_DIAGN%C3%93STICO-1.pdf</v>
          </cell>
          <cell r="M10" t="str">
            <v>-</v>
          </cell>
          <cell r="N10">
            <v>0</v>
          </cell>
          <cell r="O10" t="str">
            <v>w</v>
          </cell>
          <cell r="P10">
            <v>0</v>
          </cell>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v>0</v>
          </cell>
          <cell r="K11" t="str">
            <v>x</v>
          </cell>
          <cell r="L11" t="str">
            <v>http://gestaourbana.prefeitura.sp.gov.br/wp-content/uploads/2016/03/PIU_NESP_PER%C3%8DMETRO-1.pdf</v>
          </cell>
          <cell r="M11" t="str">
            <v>-</v>
          </cell>
          <cell r="N11">
            <v>0</v>
          </cell>
          <cell r="O11" t="str">
            <v>-</v>
          </cell>
          <cell r="P11">
            <v>0</v>
          </cell>
        </row>
        <row r="12">
          <cell r="E12">
            <v>0</v>
          </cell>
          <cell r="F12">
            <v>0</v>
          </cell>
          <cell r="G12">
            <v>0</v>
          </cell>
          <cell r="H12">
            <v>0</v>
          </cell>
          <cell r="I12">
            <v>0</v>
          </cell>
          <cell r="J12">
            <v>0</v>
          </cell>
          <cell r="K12">
            <v>0</v>
          </cell>
          <cell r="L12">
            <v>0</v>
          </cell>
          <cell r="M12">
            <v>0</v>
          </cell>
          <cell r="N12">
            <v>0</v>
          </cell>
          <cell r="O12">
            <v>0</v>
          </cell>
          <cell r="P12">
            <v>0</v>
          </cell>
        </row>
        <row r="13">
          <cell r="E13">
            <v>0</v>
          </cell>
          <cell r="F13">
            <v>0</v>
          </cell>
          <cell r="G13">
            <v>0</v>
          </cell>
          <cell r="H13">
            <v>0</v>
          </cell>
          <cell r="I13">
            <v>0</v>
          </cell>
          <cell r="J13">
            <v>0</v>
          </cell>
          <cell r="K13">
            <v>0</v>
          </cell>
          <cell r="L13">
            <v>0</v>
          </cell>
          <cell r="M13">
            <v>0</v>
          </cell>
          <cell r="N13">
            <v>0</v>
          </cell>
          <cell r="O13">
            <v>0</v>
          </cell>
          <cell r="P13">
            <v>0</v>
          </cell>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v>0</v>
          </cell>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v>0</v>
          </cell>
        </row>
        <row r="15">
          <cell r="E15" t="str">
            <v>Texto da Consulta Pública</v>
          </cell>
          <cell r="F15" t="str">
            <v>x</v>
          </cell>
          <cell r="G15" t="str">
            <v>http://minutapiuriobranco.gestaourbana.prefeitura.sp.gov.br/</v>
          </cell>
          <cell r="H15" t="str">
            <v>x</v>
          </cell>
          <cell r="I15" t="str">
            <v>http://minuta.gestaourbana.prefeitura.sp.gov.br/piu-leopoldina/</v>
          </cell>
          <cell r="J15">
            <v>0</v>
          </cell>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v>0</v>
          </cell>
          <cell r="K16" t="str">
            <v>-</v>
          </cell>
          <cell r="L16">
            <v>0</v>
          </cell>
          <cell r="M16">
            <v>0</v>
          </cell>
          <cell r="N16">
            <v>0</v>
          </cell>
          <cell r="O16" t="str">
            <v>x</v>
          </cell>
          <cell r="P16" t="str">
            <v>http://minuta.gestaourbana.prefeitura.sp.gov.br/piu-pacaembu/static/xls/piu-pacaembu_consulta_respostas_2018-02-08.zip</v>
          </cell>
        </row>
        <row r="17">
          <cell r="E17" t="str">
            <v>Contribuições Consolidadas</v>
          </cell>
          <cell r="F17" t="str">
            <v>-</v>
          </cell>
          <cell r="G17">
            <v>0</v>
          </cell>
          <cell r="H17" t="str">
            <v>-</v>
          </cell>
          <cell r="I17">
            <v>0</v>
          </cell>
          <cell r="J17">
            <v>0</v>
          </cell>
          <cell r="K17" t="str">
            <v>-</v>
          </cell>
          <cell r="L17">
            <v>0</v>
          </cell>
          <cell r="M17">
            <v>0</v>
          </cell>
          <cell r="N17">
            <v>0</v>
          </cell>
          <cell r="O17" t="str">
            <v>-</v>
          </cell>
          <cell r="P17">
            <v>0</v>
          </cell>
        </row>
        <row r="18">
          <cell r="E18">
            <v>0</v>
          </cell>
          <cell r="F18">
            <v>0</v>
          </cell>
          <cell r="G18">
            <v>0</v>
          </cell>
          <cell r="H18">
            <v>0</v>
          </cell>
          <cell r="I18">
            <v>0</v>
          </cell>
          <cell r="J18">
            <v>0</v>
          </cell>
          <cell r="K18">
            <v>0</v>
          </cell>
          <cell r="L18">
            <v>0</v>
          </cell>
          <cell r="M18">
            <v>0</v>
          </cell>
          <cell r="N18">
            <v>0</v>
          </cell>
          <cell r="O18">
            <v>0</v>
          </cell>
          <cell r="P18">
            <v>0</v>
          </cell>
        </row>
        <row r="19">
          <cell r="E19" t="str">
            <v>Divulgação da Audiência Pública</v>
          </cell>
          <cell r="F19" t="str">
            <v>nsa</v>
          </cell>
          <cell r="G19">
            <v>0</v>
          </cell>
          <cell r="H19" t="str">
            <v>x</v>
          </cell>
          <cell r="I19" t="str">
            <v>print DOSP</v>
          </cell>
          <cell r="J19">
            <v>0</v>
          </cell>
          <cell r="K19" t="str">
            <v>x</v>
          </cell>
          <cell r="L19" t="str">
            <v>print DOSP</v>
          </cell>
          <cell r="M19" t="str">
            <v>x</v>
          </cell>
          <cell r="N19" t="str">
            <v>print DOSP</v>
          </cell>
          <cell r="O19" t="str">
            <v>nsa</v>
          </cell>
          <cell r="P19">
            <v>0</v>
          </cell>
        </row>
        <row r="20">
          <cell r="E20" t="str">
            <v>Apresentação</v>
          </cell>
          <cell r="F20" t="str">
            <v>nsa</v>
          </cell>
          <cell r="G20">
            <v>0</v>
          </cell>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v>0</v>
          </cell>
          <cell r="O20" t="str">
            <v>nsa</v>
          </cell>
          <cell r="P20">
            <v>0</v>
          </cell>
        </row>
        <row r="21">
          <cell r="E21" t="str">
            <v>Lista de Presença</v>
          </cell>
          <cell r="F21" t="str">
            <v>nsa</v>
          </cell>
          <cell r="G21">
            <v>0</v>
          </cell>
          <cell r="H21" t="str">
            <v>x</v>
          </cell>
          <cell r="I21" t="str">
            <v>http://gestaourbana.prefeitura.sp.gov.br/wp-content/uploads/2016/03/Lista-de-Presen%C3%A7a-Sem-contato.pdf</v>
          </cell>
          <cell r="J21">
            <v>0</v>
          </cell>
          <cell r="K21" t="str">
            <v>x</v>
          </cell>
          <cell r="L21" t="str">
            <v>http://gestaourbana.prefeitura.sp.gov.br/wp-content/uploads/2016/03/NESP_lista_presenca_2016_08_27-3.pdf</v>
          </cell>
          <cell r="M21" t="str">
            <v>-</v>
          </cell>
          <cell r="N21">
            <v>0</v>
          </cell>
          <cell r="O21" t="str">
            <v>nsa</v>
          </cell>
          <cell r="P21">
            <v>0</v>
          </cell>
        </row>
        <row r="22">
          <cell r="E22" t="str">
            <v>Ata</v>
          </cell>
          <cell r="F22" t="str">
            <v>nsa</v>
          </cell>
          <cell r="G22">
            <v>0</v>
          </cell>
          <cell r="H22" t="str">
            <v>x</v>
          </cell>
          <cell r="I22" t="str">
            <v>http://gestaourbana.prefeitura.sp.gov.br/wp-content/uploads/2016/03/PIU_VL_ATA_Audiencia01_11_16_rev_GP.pdf</v>
          </cell>
          <cell r="J22">
            <v>0</v>
          </cell>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v>0</v>
          </cell>
        </row>
        <row r="23">
          <cell r="E23" t="str">
            <v xml:space="preserve">Contribuições </v>
          </cell>
          <cell r="F23" t="str">
            <v>nsa</v>
          </cell>
          <cell r="G23">
            <v>0</v>
          </cell>
          <cell r="H23" t="str">
            <v>-</v>
          </cell>
          <cell r="I23">
            <v>0</v>
          </cell>
          <cell r="J23">
            <v>0</v>
          </cell>
          <cell r="K23" t="str">
            <v>x</v>
          </cell>
          <cell r="L23" t="str">
            <v>http://gestaourbana.prefeitura.sp.gov.br/wp-content/uploads/2016/03/NESP_contribuicoes_2016_08_27.pdf</v>
          </cell>
          <cell r="M23" t="str">
            <v>-</v>
          </cell>
          <cell r="N23">
            <v>0</v>
          </cell>
          <cell r="O23" t="str">
            <v>nsa</v>
          </cell>
          <cell r="P23">
            <v>0</v>
          </cell>
        </row>
        <row r="24">
          <cell r="E24">
            <v>0</v>
          </cell>
          <cell r="F24">
            <v>0</v>
          </cell>
          <cell r="G24">
            <v>0</v>
          </cell>
          <cell r="H24">
            <v>0</v>
          </cell>
          <cell r="I24">
            <v>0</v>
          </cell>
          <cell r="J24">
            <v>0</v>
          </cell>
          <cell r="K24">
            <v>0</v>
          </cell>
          <cell r="L24">
            <v>0</v>
          </cell>
          <cell r="M24">
            <v>0</v>
          </cell>
          <cell r="N24">
            <v>0</v>
          </cell>
          <cell r="O24">
            <v>0</v>
          </cell>
          <cell r="P24">
            <v>0</v>
          </cell>
        </row>
        <row r="25">
          <cell r="E25" t="str">
            <v>Proposta - Minuta</v>
          </cell>
          <cell r="F25">
            <v>0</v>
          </cell>
          <cell r="G25">
            <v>0</v>
          </cell>
          <cell r="H25">
            <v>0</v>
          </cell>
          <cell r="I25">
            <v>0</v>
          </cell>
          <cell r="J25">
            <v>0</v>
          </cell>
          <cell r="K25" t="str">
            <v>-</v>
          </cell>
          <cell r="L25">
            <v>0</v>
          </cell>
          <cell r="M25">
            <v>0</v>
          </cell>
          <cell r="N25">
            <v>0</v>
          </cell>
          <cell r="O25" t="str">
            <v>w</v>
          </cell>
          <cell r="P25">
            <v>0</v>
          </cell>
        </row>
        <row r="26">
          <cell r="E26">
            <v>0</v>
          </cell>
          <cell r="F26">
            <v>0</v>
          </cell>
          <cell r="G26">
            <v>0</v>
          </cell>
          <cell r="H26">
            <v>0</v>
          </cell>
          <cell r="I26">
            <v>0</v>
          </cell>
          <cell r="J26">
            <v>0</v>
          </cell>
          <cell r="K26">
            <v>0</v>
          </cell>
          <cell r="L26">
            <v>0</v>
          </cell>
          <cell r="M26">
            <v>0</v>
          </cell>
          <cell r="N26">
            <v>0</v>
          </cell>
          <cell r="O26">
            <v>0</v>
          </cell>
          <cell r="P26">
            <v>0</v>
          </cell>
        </row>
        <row r="27">
          <cell r="E27">
            <v>0</v>
          </cell>
          <cell r="F27">
            <v>0</v>
          </cell>
          <cell r="G27">
            <v>0</v>
          </cell>
          <cell r="H27">
            <v>0</v>
          </cell>
          <cell r="I27">
            <v>0</v>
          </cell>
          <cell r="J27">
            <v>0</v>
          </cell>
          <cell r="K27">
            <v>0</v>
          </cell>
          <cell r="L27">
            <v>0</v>
          </cell>
          <cell r="M27">
            <v>0</v>
          </cell>
          <cell r="N27">
            <v>0</v>
          </cell>
          <cell r="O27">
            <v>0</v>
          </cell>
          <cell r="P27">
            <v>0</v>
          </cell>
        </row>
        <row r="28">
          <cell r="E28" t="str">
            <v xml:space="preserve">Divulgação da Consulta Publica </v>
          </cell>
          <cell r="F28">
            <v>0</v>
          </cell>
          <cell r="G28">
            <v>0</v>
          </cell>
          <cell r="H28">
            <v>0</v>
          </cell>
          <cell r="I28">
            <v>0</v>
          </cell>
          <cell r="J28">
            <v>0</v>
          </cell>
          <cell r="K28" t="str">
            <v>nsa</v>
          </cell>
          <cell r="L28">
            <v>0</v>
          </cell>
          <cell r="M28">
            <v>0</v>
          </cell>
          <cell r="N28">
            <v>0</v>
          </cell>
          <cell r="O28" t="str">
            <v>x</v>
          </cell>
          <cell r="P28" t="str">
            <v>http://gestaourbana.prefeitura.sp.gov.br/noticias/participe-da-consulta-publica-para-o-piu-pacaembu/</v>
          </cell>
        </row>
        <row r="29">
          <cell r="E29" t="str">
            <v>Texto da Consulta Pública</v>
          </cell>
          <cell r="F29">
            <v>0</v>
          </cell>
          <cell r="G29">
            <v>0</v>
          </cell>
          <cell r="H29">
            <v>0</v>
          </cell>
          <cell r="I29">
            <v>0</v>
          </cell>
          <cell r="J29">
            <v>0</v>
          </cell>
          <cell r="K29" t="str">
            <v>nsa</v>
          </cell>
          <cell r="L29">
            <v>0</v>
          </cell>
          <cell r="M29">
            <v>0</v>
          </cell>
          <cell r="N29">
            <v>0</v>
          </cell>
          <cell r="O29" t="str">
            <v>x</v>
          </cell>
          <cell r="P29" t="str">
            <v>http://minuta.gestaourbana.prefeitura.sp.gov.br/piu-pacaembu/#/consulta</v>
          </cell>
        </row>
        <row r="30">
          <cell r="E30" t="str">
            <v>Sistematização das contribuições</v>
          </cell>
          <cell r="F30">
            <v>0</v>
          </cell>
          <cell r="G30">
            <v>0</v>
          </cell>
          <cell r="H30">
            <v>0</v>
          </cell>
          <cell r="I30">
            <v>0</v>
          </cell>
          <cell r="J30">
            <v>0</v>
          </cell>
          <cell r="K30" t="str">
            <v>nsa</v>
          </cell>
          <cell r="L30">
            <v>0</v>
          </cell>
          <cell r="M30">
            <v>0</v>
          </cell>
          <cell r="N30">
            <v>0</v>
          </cell>
          <cell r="O30">
            <v>0</v>
          </cell>
          <cell r="P30">
            <v>0</v>
          </cell>
        </row>
        <row r="31">
          <cell r="E31" t="str">
            <v>Contribuições Consolidadas</v>
          </cell>
          <cell r="F31">
            <v>0</v>
          </cell>
          <cell r="G31">
            <v>0</v>
          </cell>
          <cell r="H31">
            <v>0</v>
          </cell>
          <cell r="I31">
            <v>0</v>
          </cell>
          <cell r="J31">
            <v>0</v>
          </cell>
          <cell r="K31" t="str">
            <v>nsa</v>
          </cell>
          <cell r="L31">
            <v>0</v>
          </cell>
          <cell r="M31">
            <v>0</v>
          </cell>
          <cell r="N31">
            <v>0</v>
          </cell>
          <cell r="O31">
            <v>0</v>
          </cell>
          <cell r="P31">
            <v>0</v>
          </cell>
        </row>
        <row r="32">
          <cell r="E32">
            <v>0</v>
          </cell>
          <cell r="F32">
            <v>0</v>
          </cell>
          <cell r="G32">
            <v>0</v>
          </cell>
          <cell r="H32">
            <v>0</v>
          </cell>
          <cell r="I32">
            <v>0</v>
          </cell>
          <cell r="J32">
            <v>0</v>
          </cell>
          <cell r="K32">
            <v>0</v>
          </cell>
          <cell r="L32">
            <v>0</v>
          </cell>
          <cell r="M32">
            <v>0</v>
          </cell>
          <cell r="N32">
            <v>0</v>
          </cell>
          <cell r="O32">
            <v>0</v>
          </cell>
          <cell r="P32">
            <v>0</v>
          </cell>
        </row>
        <row r="33">
          <cell r="E33" t="str">
            <v>Divulgação da Audiência Pública</v>
          </cell>
          <cell r="F33">
            <v>0</v>
          </cell>
          <cell r="G33">
            <v>0</v>
          </cell>
          <cell r="H33">
            <v>0</v>
          </cell>
          <cell r="I33">
            <v>0</v>
          </cell>
          <cell r="J33">
            <v>0</v>
          </cell>
          <cell r="K33" t="str">
            <v>x</v>
          </cell>
          <cell r="L33" t="str">
            <v>print DOSP</v>
          </cell>
          <cell r="M33">
            <v>0</v>
          </cell>
          <cell r="N33">
            <v>0</v>
          </cell>
          <cell r="O33">
            <v>0</v>
          </cell>
          <cell r="P33">
            <v>0</v>
          </cell>
        </row>
        <row r="34">
          <cell r="E34" t="str">
            <v>Apresentação</v>
          </cell>
          <cell r="F34">
            <v>0</v>
          </cell>
          <cell r="G34">
            <v>0</v>
          </cell>
          <cell r="H34">
            <v>0</v>
          </cell>
          <cell r="I34">
            <v>0</v>
          </cell>
          <cell r="J34">
            <v>0</v>
          </cell>
          <cell r="K34" t="str">
            <v>x</v>
          </cell>
          <cell r="L34" t="str">
            <v>http://gestaourbana.prefeitura.sp.gov.br/wp-content/uploads/2016/03/PIU_NESP_Apresenta%C3%A7%C3%A3oAudiencia171216_SPURB.pdf</v>
          </cell>
          <cell r="M34">
            <v>0</v>
          </cell>
          <cell r="N34">
            <v>0</v>
          </cell>
          <cell r="O34">
            <v>0</v>
          </cell>
          <cell r="P34">
            <v>0</v>
          </cell>
        </row>
        <row r="35">
          <cell r="E35" t="str">
            <v>Lista de Presença</v>
          </cell>
          <cell r="F35">
            <v>0</v>
          </cell>
          <cell r="G35">
            <v>0</v>
          </cell>
          <cell r="H35">
            <v>0</v>
          </cell>
          <cell r="I35">
            <v>0</v>
          </cell>
          <cell r="J35">
            <v>0</v>
          </cell>
          <cell r="K35" t="str">
            <v>-</v>
          </cell>
          <cell r="L35">
            <v>0</v>
          </cell>
          <cell r="M35">
            <v>0</v>
          </cell>
          <cell r="N35">
            <v>0</v>
          </cell>
          <cell r="O35">
            <v>0</v>
          </cell>
          <cell r="P35">
            <v>0</v>
          </cell>
        </row>
        <row r="36">
          <cell r="E36" t="str">
            <v>Ata</v>
          </cell>
          <cell r="F36">
            <v>0</v>
          </cell>
          <cell r="G36">
            <v>0</v>
          </cell>
          <cell r="H36">
            <v>0</v>
          </cell>
          <cell r="I36">
            <v>0</v>
          </cell>
          <cell r="J36">
            <v>0</v>
          </cell>
          <cell r="K36" t="str">
            <v>x</v>
          </cell>
          <cell r="L36" t="str">
            <v>http://gestaourbana.prefeitura.sp.gov.br/wp-content/uploads/2016/03/PIU_NESP_Ata_Audiencia171216.pdf</v>
          </cell>
          <cell r="M36">
            <v>0</v>
          </cell>
          <cell r="N36">
            <v>0</v>
          </cell>
          <cell r="O36">
            <v>0</v>
          </cell>
          <cell r="P36">
            <v>0</v>
          </cell>
        </row>
        <row r="37">
          <cell r="E37" t="str">
            <v>Contribuições</v>
          </cell>
          <cell r="F37">
            <v>0</v>
          </cell>
          <cell r="G37">
            <v>0</v>
          </cell>
          <cell r="H37">
            <v>0</v>
          </cell>
          <cell r="I37">
            <v>0</v>
          </cell>
          <cell r="J37">
            <v>0</v>
          </cell>
          <cell r="K37" t="str">
            <v>-</v>
          </cell>
          <cell r="L37">
            <v>0</v>
          </cell>
          <cell r="M37">
            <v>0</v>
          </cell>
          <cell r="N37">
            <v>0</v>
          </cell>
          <cell r="O37">
            <v>0</v>
          </cell>
          <cell r="P37">
            <v>0</v>
          </cell>
        </row>
        <row r="38">
          <cell r="E38" t="str">
            <v>Projeto Urbanístico Final</v>
          </cell>
          <cell r="F38">
            <v>0</v>
          </cell>
          <cell r="G38">
            <v>0</v>
          </cell>
          <cell r="H38">
            <v>0</v>
          </cell>
          <cell r="I38">
            <v>0</v>
          </cell>
          <cell r="J38">
            <v>0</v>
          </cell>
          <cell r="K38" t="str">
            <v>x</v>
          </cell>
          <cell r="L38" t="str">
            <v>http://gestaourbana.prefeitura.sp.gov.br/wp-content/uploads/2016/03/PIU-NESP-Relat%C3%B3rio-Final_161215_reduzido.pdf</v>
          </cell>
          <cell r="M38">
            <v>0</v>
          </cell>
          <cell r="N38">
            <v>0</v>
          </cell>
          <cell r="O38">
            <v>0</v>
          </cell>
          <cell r="P38">
            <v>0</v>
          </cell>
        </row>
        <row r="39">
          <cell r="E39" t="str">
            <v>Decreto</v>
          </cell>
          <cell r="F39">
            <v>0</v>
          </cell>
          <cell r="G39">
            <v>0</v>
          </cell>
          <cell r="H39">
            <v>0</v>
          </cell>
          <cell r="I39">
            <v>0</v>
          </cell>
          <cell r="J39">
            <v>0</v>
          </cell>
          <cell r="K39" t="str">
            <v>x</v>
          </cell>
          <cell r="L39" t="str">
            <v xml:space="preserve">http://gestaourbana.prefeitura.sp.gov.br/wp-content/uploads/2016/12/DECRETO-N%C2%BA-57569.pdf </v>
          </cell>
          <cell r="M39">
            <v>0</v>
          </cell>
          <cell r="N39">
            <v>0</v>
          </cell>
          <cell r="O39">
            <v>0</v>
          </cell>
          <cell r="P39">
            <v>0</v>
          </cell>
        </row>
        <row r="40">
          <cell r="E40" t="str">
            <v>Anexo Decreto</v>
          </cell>
          <cell r="F40">
            <v>0</v>
          </cell>
          <cell r="G40">
            <v>0</v>
          </cell>
          <cell r="H40">
            <v>0</v>
          </cell>
          <cell r="I40">
            <v>0</v>
          </cell>
          <cell r="J40">
            <v>0</v>
          </cell>
          <cell r="K40" t="str">
            <v>anexo decreto (já esta no projeto urbanistico final)</v>
          </cell>
          <cell r="L40" t="str">
            <v>http://gestaourbana.prefeitura.sp.gov.br/wp-content/uploads/2016/12/mapa-e-quadros.pdf</v>
          </cell>
          <cell r="M40">
            <v>0</v>
          </cell>
          <cell r="N40">
            <v>0</v>
          </cell>
          <cell r="O40">
            <v>0</v>
          </cell>
          <cell r="P40">
            <v>0</v>
          </cell>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file:///\\spurbsp01\PIUs_Monitoramento\01_Documenta&#231;&#227;o\17_PIU_Terminal_Capelinha\2_Consulta%20publica%20inicial\Contribuicoes" TargetMode="External"/><Relationship Id="rId13" Type="http://schemas.openxmlformats.org/officeDocument/2006/relationships/hyperlink" Target="file:///\\spurbsp01\PIUs_Monitoramento\01_Documenta&#231;&#227;o\17_PIU_Terminal_Capelinha\5_Discussao%20publica\Consulta%20P&#250;blica\Arquivos%20Consulta%20P&#250;blica%20Internet" TargetMode="External"/><Relationship Id="rId18" Type="http://schemas.openxmlformats.org/officeDocument/2006/relationships/hyperlink" Target="file:///\\spurbsp01\PIUs_Monitoramento\01_Documenta&#231;&#227;o\011_PIU_Area_Central\2_Consulta%20publica%20inicial\Consulta%20Instancias\CMH-19-6-18-%20DIAGN&#211;STICO%20PIU%20CENTRAL%20-%20SP-URBANISMO.pdf" TargetMode="External"/><Relationship Id="rId3" Type="http://schemas.openxmlformats.org/officeDocument/2006/relationships/hyperlink" Target="file:///\\spurbsp01\PIUs_Monitoramento\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file:///\\spurbsp01\PIUs_Monitoramento\01_Documenta&#231;&#227;o\17_PIU_Terminal_Capelinha\2_Consulta%20publica%20inicial\Contribuicoes" TargetMode="External"/><Relationship Id="rId12" Type="http://schemas.openxmlformats.org/officeDocument/2006/relationships/hyperlink" Target="file:///\\spurbsp01\PIUs_Monitoramento\01_Documenta&#231;&#227;o\17_PIU_Terminal_Capelinha\2_Consulta%20publica%20inicial\Contribuicoes" TargetMode="External"/><Relationship Id="rId17" Type="http://schemas.openxmlformats.org/officeDocument/2006/relationships/hyperlink" Target="file:///\\spurbsp01\PIUs_Monitoramento\01_Documenta&#231;&#227;o\16_Bairros_Tamanduate&#237;\5_Discussao%20publica\Consulta%20Internet%20Minuta\Arquivos%20Consulta%20P&#250;blica%20Internet" TargetMode="External"/><Relationship Id="rId2" Type="http://schemas.openxmlformats.org/officeDocument/2006/relationships/hyperlink" Target="file:///\\spurbsp01\PIUs_Monitoramento\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file:///\\spurbsp01\PIUs_Monitoramento\01_Documenta&#231;&#227;o\03_PIU_Arco_Tiete\5_Discussao%20publica\Audiencias%20Publicas\ACT5_92_Audiencia_Apresentacao.pdf" TargetMode="External"/><Relationship Id="rId6" Type="http://schemas.openxmlformats.org/officeDocument/2006/relationships/hyperlink" Target="file:///\\spurbsp01\PIUs_Monitoramento\01_Documenta&#231;&#227;o\19_PIU_Terminal_Princesa_Isabel\1_Em%20proposicao%20dos%20elementos%20previos\Arquivos%20Consulta%20P&#250;blica%20Internet" TargetMode="External"/><Relationship Id="rId11" Type="http://schemas.openxmlformats.org/officeDocument/2006/relationships/hyperlink" Target="file:///\\spurbsp01\PIUs_Monitoramento\01_Documenta&#231;&#227;o\17_PIU_Terminal_Capelinha\2_Consulta%20publica%20inicial\Contribuicoes" TargetMode="External"/><Relationship Id="rId5" Type="http://schemas.openxmlformats.org/officeDocument/2006/relationships/hyperlink" Target="file:///\\spurbsp01\PIUs_Monitoramento\01_Documenta&#231;&#227;o\18_PIU_Terminal_Campo_Limpo\1_Em%20proposicao%20dos%20elementos%20previos\Arquivos%20Consulta%20P&#250;blica%20Internet" TargetMode="External"/><Relationship Id="rId15" Type="http://schemas.openxmlformats.org/officeDocument/2006/relationships/hyperlink" Target="file:///\\spurbsp01\PIUs_Monitoramento\01_Documenta&#231;&#227;o\19_PIU_Terminal_Princesa_Isabel\5_Discussao%20publica\Consulta%20P&#250;blica\Arquivos%20Consulta%20P&#250;blica%20Internet" TargetMode="External"/><Relationship Id="rId10" Type="http://schemas.openxmlformats.org/officeDocument/2006/relationships/hyperlink" Target="file:///\\spurbsp01\PIUs_Monitoramento\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file:///\\spurbsp01\PIUs_Monitoramento\01_Documenta&#231;&#227;o\17_PIU_Terminal_Capelinha\1_Em%20proposicao%20dos%20elementos%20previos\Arquivos%20Consulta%20P&#250;blica%20Internet" TargetMode="External"/><Relationship Id="rId9" Type="http://schemas.openxmlformats.org/officeDocument/2006/relationships/hyperlink" Target="file:///\\spurbsp01\PIUs_Monitoramento\01_Documenta&#231;&#227;o\17_PIU_Terminal_Capelinha\2_Consulta%20publica%20inicial\Contribuicoes" TargetMode="External"/><Relationship Id="rId14" Type="http://schemas.openxmlformats.org/officeDocument/2006/relationships/hyperlink" Target="file:///\\spurbsp01\PIUs_Monitoramento\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file:///\\spurbsp01\PIUs_Monitoramento\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file:///\\spurbsp01\PIUs_Monitoramento\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file:///\\spurbsp01\PIUs_Monitoramento\01_Documenta&#231;&#227;o\01_PIU_Rio_Branco\2_Consulta%20publica%20inicial\RB_2_41_Consulta_Contribuicoes.pdf" TargetMode="External"/><Relationship Id="rId55" Type="http://schemas.openxmlformats.org/officeDocument/2006/relationships/hyperlink" Target="file:///\\spurbsp01\PIUs_Monitoramento\01_Documenta&#231;&#227;o\010_PIU_Nacoes_Unidas\1_Em%20proposicao%20dos%20elementos%20previos\Arquivos%20Consulta%20Publica" TargetMode="External"/><Relationship Id="rId63" Type="http://schemas.openxmlformats.org/officeDocument/2006/relationships/hyperlink" Target="file:///\\spurbsp01\PIUs_Monitoramento\01_Documenta&#231;&#227;o\06_PIU_Terminais_Pilotos\2_Consulta%20publica%20inicial\Contribuicoes" TargetMode="External"/><Relationship Id="rId68" Type="http://schemas.openxmlformats.org/officeDocument/2006/relationships/hyperlink" Target="file:///\\spurbsp01\PIUs_Monitoramento\01_Documenta&#231;&#227;o\06_PIU_Terminais_Pilotos\2_Consulta%20publica%20inicial\Contribuicoes" TargetMode="External"/><Relationship Id="rId76" Type="http://schemas.openxmlformats.org/officeDocument/2006/relationships/hyperlink" Target="file:///\\spurbsp01\PIUs_Monitoramento\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file:///\\spurbsp01\PIUs_Monitoramento\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file:///\\spurbsp01\PIUs_Monitoramento\01_Documenta&#231;&#227;o\02_PIU_Vila_Leopoldina\4_Elaboracao\Of&#237;cio%20Secretarias" TargetMode="External"/><Relationship Id="rId71" Type="http://schemas.openxmlformats.org/officeDocument/2006/relationships/hyperlink" Target="file:///\\spurbsp01\PIUs_Monitoramento\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file:///\\spurbsp01\PIUs_Monitoramento\01_Documenta&#231;&#227;o\02_PIU_Vila_Leopoldina\1_Em%20proposicao%20dos%20elementos%20previos\VL1_12_MIP.pdf" TargetMode="External"/><Relationship Id="rId16" Type="http://schemas.openxmlformats.org/officeDocument/2006/relationships/hyperlink" Target="file:///\\spurbsp01\PIUs_Monitoramento\01_Documenta&#231;&#227;o\09_PIU_Vila_Olimpia\1_Em%20proposicao%20dos%20elementos%20previos\Parecer" TargetMode="External"/><Relationship Id="rId29" Type="http://schemas.openxmlformats.org/officeDocument/2006/relationships/hyperlink" Target="file:///\\spurbsp01\PIUs_Monitoramento\01_Documenta&#231;&#227;o\04_PIU_NESP\2_Consulta%20publica%20inicial\Audiencia%20Publica\Contribuicoes" TargetMode="External"/><Relationship Id="rId11" Type="http://schemas.openxmlformats.org/officeDocument/2006/relationships/hyperlink" Target="file:///\\spurbsp01\PIUs_Monitoramento\01_Documenta&#231;&#227;o\02_PIU_Vila_Leopoldina\5_Discussao%20publica\Consulta%20P&#250;blica%20Internet\Arquivos%20Consulta%20P&#250;blica%20Internet" TargetMode="External"/><Relationship Id="rId24" Type="http://schemas.openxmlformats.org/officeDocument/2006/relationships/hyperlink" Target="file:///\\spurbsp01\PIUs_Monitoramento\01_Documenta&#231;&#227;o\02_PIU_Vila_Leopoldina\4_Elaboracao\Documenta&#231;&#227;o%20Desenvolvimento%20Inicial" TargetMode="External"/><Relationship Id="rId32" Type="http://schemas.openxmlformats.org/officeDocument/2006/relationships/hyperlink" Target="file:///\\spurbsp01\PIUs_Monitoramento\01_Documenta&#231;&#227;o\04_PIU_NESP\5_Discussao%20publica\5_Audiencia%20Publica\NE5_89_Audiencia_Noticia.pdf" TargetMode="External"/><Relationship Id="rId37" Type="http://schemas.openxmlformats.org/officeDocument/2006/relationships/hyperlink" Target="file:///\\spurbsp01\PIUs_Monitoramento\01_Documenta&#231;&#227;o\05_PIU_Arco_Jurubatuba\5_Discussao%20publica\Consulta%20P&#250;blica\Arquivos%20Consulta%20P&#250;blica%20Internet" TargetMode="External"/><Relationship Id="rId40" Type="http://schemas.openxmlformats.org/officeDocument/2006/relationships/hyperlink" Target="file:///\\spurbsp01\PIUs_Monitoramento\01_Documenta&#231;&#227;o\08_PIU_Pacaembu\1_Em%20proposicao%20dos%20elementos%20previos\PAC1_20_Consulta_Texto.pdf" TargetMode="External"/><Relationship Id="rId45" Type="http://schemas.openxmlformats.org/officeDocument/2006/relationships/hyperlink" Target="file:///\\spurbsp01\PIUs_Monitoramento\01_Documenta&#231;&#227;o\08_PIU_Pacaembu\5_Discussao%20publica\Consulta%20P&#250;blica\PAC5_Consulta_Contribuicoes_8327792.pdf" TargetMode="External"/><Relationship Id="rId53" Type="http://schemas.openxmlformats.org/officeDocument/2006/relationships/hyperlink" Target="file:///\\spurbsp01\PIUs_Monitoramento\01_Documenta&#231;&#227;o\07_PL_Anhembi\1_Em%20proposicao%20dos%20elementos%20previos\ANH1_20_Consulta_Texto.png" TargetMode="External"/><Relationship Id="rId58" Type="http://schemas.openxmlformats.org/officeDocument/2006/relationships/hyperlink" Target="file:///\\spurbsp01\PIUs_Monitoramento\01_Documenta&#231;&#227;o\06_PIU_Terminais_Pilotos\2_Consulta%20publica%20inicial\Contribuicoes" TargetMode="External"/><Relationship Id="rId66" Type="http://schemas.openxmlformats.org/officeDocument/2006/relationships/hyperlink" Target="file:///\\spurbsp01\PIUs_Monitoramento\01_Documenta&#231;&#227;o\06_PIU_Terminais_Pilotos\1_Em%20proposicao%20dos%20elementos%20previos\Arquivos%20Consulta%20P&#250;blica%20Internet" TargetMode="External"/><Relationship Id="rId74" Type="http://schemas.openxmlformats.org/officeDocument/2006/relationships/hyperlink" Target="file:///\\spurbsp01\PIUs_Monitoramento\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file:///\\spurbsp01\PIUs_Monitoramento\01_Documenta&#231;&#227;o\010_PIU_Nacoes_Unidas\1_Em%20proposicao%20dos%20elementos%20previos\A&#231;&#227;o_civil_publica" TargetMode="External"/><Relationship Id="rId5" Type="http://schemas.openxmlformats.org/officeDocument/2006/relationships/hyperlink" Target="file:///\\spurbsp01\PIUs_Monitoramento\01_Documenta&#231;&#227;o\02_PIU_Vila_Leopoldina\2_Consulta%20publica%20inicial\Audi&#234;ncia%20P&#250;blica\Registro%20Contribuicoes" TargetMode="External"/><Relationship Id="rId61" Type="http://schemas.openxmlformats.org/officeDocument/2006/relationships/hyperlink" Target="file:///\\spurbsp01\PIUs_Monitoramento\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file:///\\spurbsp01\PIUs_Monitoramento\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file:///\\spurbsp01\PIUs_Monitoramento\01_Documenta&#231;&#227;o\02_PIU_Vila_Leopoldina\2_Consulta%20publica%20inicial\VL2_Parecer_DEURB.pdf" TargetMode="External"/><Relationship Id="rId27" Type="http://schemas.openxmlformats.org/officeDocument/2006/relationships/hyperlink" Target="file:///\\spurbsp01\PIUs_Monitoramento\01_Documenta&#231;&#227;o\04_PIU_NESP\2_Consulta%20publica%20inicial\Audiencia%20Publica\NE2_34_Audiencia_Noticia.pdf" TargetMode="External"/><Relationship Id="rId30" Type="http://schemas.openxmlformats.org/officeDocument/2006/relationships/hyperlink" Target="file:///\\spurbsp01\PIUs_Monitoramento\01_Documenta&#231;&#227;o\04_PIU_NESP\5_Discussao%20publica\5_Audiencia%20Publica\NE5_92_Audiencia_Apresentacao.pdf" TargetMode="External"/><Relationship Id="rId35" Type="http://schemas.openxmlformats.org/officeDocument/2006/relationships/hyperlink" Target="file:///\\spurbsp01\PIUs_Monitoramento\01_Documenta&#231;&#227;o\05_PIU_Arco_Jurubatuba\2_Consulta%20publica%20inicial\Consulta%20P&#250;blica\Contribuicoes" TargetMode="External"/><Relationship Id="rId43" Type="http://schemas.openxmlformats.org/officeDocument/2006/relationships/hyperlink" Target="file:///\\spurbsp01\PIUs_Monitoramento\01_Documenta&#231;&#227;o\08_PIU_Pacaembu\6_Consolidacao\PAC6_Decreto_SPURB-DDE.pdf" TargetMode="External"/><Relationship Id="rId48" Type="http://schemas.openxmlformats.org/officeDocument/2006/relationships/hyperlink" Target="file:///\\spurbsp01\PIUs_Monitoramento\01_Documenta&#231;&#227;o\01_PIU_Rio_Branco\1_Em%20proposicao%20dos%20elementos%20previos\Arquivos%20Consulta%20P&#250;blica" TargetMode="External"/><Relationship Id="rId56" Type="http://schemas.openxmlformats.org/officeDocument/2006/relationships/hyperlink" Target="file:///\\spurbsp01\PIUs_Monitoramento\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file:///\\spurbsp01\PIUs_Monitoramento\01_Documenta&#231;&#227;o\02_PIU_Vila_Leopoldina\5_Discussao%20publica\VL5_68_CronogramaParticipacao.xlsx" TargetMode="External"/><Relationship Id="rId51" Type="http://schemas.openxmlformats.org/officeDocument/2006/relationships/hyperlink" Target="file:///\\spurbsp01\PIUs_Monitoramento\01_Documenta&#231;&#227;o\05_PIU_Arco_Jurubatuba\5_Discussao%20publica\Audi&#234;ncia%20P&#250;blica\Registro%20Apresentacao" TargetMode="External"/><Relationship Id="rId72" Type="http://schemas.openxmlformats.org/officeDocument/2006/relationships/hyperlink" Target="file:///\\spurbsp01\PIUs_Monitoramento\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file:///\\spurbsp01\PIUs_Monitoramento\01_Documenta&#231;&#227;o\08_PIU_Pacaembu\7_Tramitacao%20Juridica\PAC7_Decreto.pdf" TargetMode="External"/><Relationship Id="rId93" Type="http://schemas.openxmlformats.org/officeDocument/2006/relationships/hyperlink" Target="file:///\\spurbsp01\PIUs_Monitoramento\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file:///\\spurbsp01\PIUs_Monitoramento\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file:///\\spurbsp01\PIUs_Monitoramento\01_Documenta&#231;&#227;o\04_PIU_NESP\1_Em%20proposicao%20dos%20elementos%20previos\NE1_12_MIP.pdf" TargetMode="External"/><Relationship Id="rId33" Type="http://schemas.openxmlformats.org/officeDocument/2006/relationships/hyperlink" Target="file:///\\spurbsp01\PIUs_Monitoramento\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file:///\\spurbsp01\PIUs_Monitoramento\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file:///\\spurbsp01\PIUs_Monitoramento\01_Documenta&#231;&#227;o\02_PIU_Vila_Leopoldina\1_Em%20proposicao%20dos%20elementos%20previos\Parecer" TargetMode="External"/><Relationship Id="rId41" Type="http://schemas.openxmlformats.org/officeDocument/2006/relationships/hyperlink" Target="file:///\\spurbsp01\PIUs_Monitoramento\01_Documenta&#231;&#227;o\08_PIU_Pacaembu\2_Consulta%20publica%20inicial\PAC2_41_Consulta_Contribuicoes.pdf" TargetMode="External"/><Relationship Id="rId54" Type="http://schemas.openxmlformats.org/officeDocument/2006/relationships/hyperlink" Target="file:///\\spurbsp01\PIUs_Monitoramento\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file:///\\spurbsp01\PIUs_Monitoramento\01_Documenta&#231;&#227;o\06_PIU_Terminais_Pilotos\5_Discussao%20publica\Consulta%20P&#250;blica\Arquivos%20Consulta%20P&#250;blica%20Internet" TargetMode="External"/><Relationship Id="rId75" Type="http://schemas.openxmlformats.org/officeDocument/2006/relationships/hyperlink" Target="file:///\\spurbsp01\PIUs_Monitoramento\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file:///\\spurbsp01\PIUs_Monitoramento\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file:///\\spurbsp01\PIUs_Monitoramento\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file:///\\spurbsp01\PIUs_Monitoramento\01_Documenta&#231;&#227;o\02_PIU_Vila_Leopoldina\3_Avaliacao%20SMUL\Parecer" TargetMode="External"/><Relationship Id="rId28" Type="http://schemas.openxmlformats.org/officeDocument/2006/relationships/hyperlink" Target="file:///\\spurbsp01\PIUs_Monitoramento\01_Documenta&#231;&#227;o\04_PIU_NESP\2_Consulta%20publica%20inicial\Audiencia%20Publica\NE2_41_Audiencia_Apresentacao.pdf" TargetMode="External"/><Relationship Id="rId36" Type="http://schemas.openxmlformats.org/officeDocument/2006/relationships/hyperlink" Target="file:///\\spurbsp01\PIUs_Monitoramento\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file:///\\spurbsp01\PIUs_Monitoramento\01_Documenta&#231;&#227;o\04_PIU_NESP\5_Discussao%20publica\5_Audiencia%20Publica\NE5_93_Audiencia_Ata.pdf" TargetMode="External"/><Relationship Id="rId44" Type="http://schemas.openxmlformats.org/officeDocument/2006/relationships/hyperlink" Target="file:///\\spurbsp01\PIUs_Monitoramento\01_Documenta&#231;&#227;o\08_PIU_Pacaembu\7_Tramitacao%20Juridica\DOC-Decreto_Piu-Pacaembu.pdf" TargetMode="External"/><Relationship Id="rId52" Type="http://schemas.openxmlformats.org/officeDocument/2006/relationships/hyperlink" Target="file:///\\spurbsp01\PIUs_Monitoramento\01_Documenta&#231;&#227;o\05_PIU_Arco_Jurubatuba\5_Discussao%20publica\Audi&#234;ncia%20P&#250;blica\Registro%20Contribuicoes" TargetMode="External"/><Relationship Id="rId60" Type="http://schemas.openxmlformats.org/officeDocument/2006/relationships/hyperlink" Target="file:///\\spurbsp01\PIUs_Monitoramento\01_Documenta&#231;&#227;o\06_PIU_Terminais_Pilotos\5_Discussao%20publica\Consulta%20P&#250;blica\Arquivos%20Consulta%20P&#250;blica%20Internet" TargetMode="External"/><Relationship Id="rId65" Type="http://schemas.openxmlformats.org/officeDocument/2006/relationships/hyperlink" Target="file:///\\spurbsp01\PIUs_Monitoramento\01_Documenta&#231;&#227;o\06_PIU_Terminais_Pilotos\5_Discussao%20publica\Consulta%20P&#250;blica\Arquivos%20Consulta%20P&#250;blica%20Internet" TargetMode="External"/><Relationship Id="rId73" Type="http://schemas.openxmlformats.org/officeDocument/2006/relationships/hyperlink" Target="file:///\\spurbsp01\PIUs_Monitoramento\01_Documenta&#231;&#227;o\06_PIU_Terminais_Pilotos\2_Consulta%20publica%20inicial\Contribuicoes" TargetMode="External"/><Relationship Id="rId78" Type="http://schemas.openxmlformats.org/officeDocument/2006/relationships/hyperlink" Target="file:///\\spurbsp01\PIUs_Monitoramento\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file:///\\spurbsp01\PIUs_Monitoramento\01_Documenta&#231;&#227;o\04_PIU_NESP\7_Tramitacao%20Juridica\Projeto%20Urban&#237;stico%20Final" TargetMode="External"/><Relationship Id="rId94" Type="http://schemas.openxmlformats.org/officeDocument/2006/relationships/hyperlink" Target="file:///\\spurbsp01\PIUs_Monitoramento\01_Documenta&#231;&#227;o\07_PL_Anhembi\1_Em%20proposicao%20dos%20elementos%20previos\ANH1_Oficio.pdf" TargetMode="External"/><Relationship Id="rId4" Type="http://schemas.openxmlformats.org/officeDocument/2006/relationships/hyperlink" Target="file:///\\spurbsp01\PIUs_Monitoramento\01_Documenta&#231;&#227;o\02_PIU_Vila_Leopoldina\2_Consulta%20publica%20inicial\Audi&#234;ncia%20P&#250;blica\Apresenta&#231;&#227;o" TargetMode="External"/><Relationship Id="rId9" Type="http://schemas.openxmlformats.org/officeDocument/2006/relationships/hyperlink" Target="file:///\\spurbsp01\PIUs_Monitoramento\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file:///\\spurbsp01\PIUs_Monitoramento\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minuta.gestaourbana.prefeitura.sp.gov.br/decreto-piu-nesp/wp-content/uploads/2016/11/PIU_NESP_Decreto_Quadro4.pdf" TargetMode="External"/><Relationship Id="rId170" Type="http://schemas.openxmlformats.org/officeDocument/2006/relationships/hyperlink" Target="file:///\\spurbsp01\PIUs_Monitoramento\01_Documenta&#231;&#227;o\09_PIU_Vila_Olimpia" TargetMode="External"/><Relationship Id="rId191" Type="http://schemas.openxmlformats.org/officeDocument/2006/relationships/hyperlink" Target="file:///\\spurbsp01\PIUs_Monitoramento\05_Arquivos%20para%20Comunica&#231;&#227;o\4_arquivos%20gestao%20urbana\18_Documentos%20PIU%20Terminal%20Campo%20Limpo" TargetMode="External"/><Relationship Id="rId205" Type="http://schemas.openxmlformats.org/officeDocument/2006/relationships/hyperlink" Target="http://www.prefeitura.sp.gov.br/cidade/secretarias/upload/desenvolvimento_urbano/arquivos/orgaos_colegiados/CMPU_%2027.pdf" TargetMode="External"/><Relationship Id="rId226" Type="http://schemas.openxmlformats.org/officeDocument/2006/relationships/hyperlink" Target="http://gestaourbana.prefeitura.sp.gov.br/wp-content/uploads/2015/09/OUCBT_Ata_Audiencia_Circulo_2015set21.pdf" TargetMode="External"/><Relationship Id="rId247" Type="http://schemas.openxmlformats.org/officeDocument/2006/relationships/hyperlink" Target="http://gestaourbana.prefeitura.sp.gov.br/wp-content/uploads/2014/08/ACT_Contribuicoes_Consolidadas_Out-Dez2016_Rev01.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arquivos/arco_tiete/ARCO_TIETE_2aFase_RelResumo_DO_Nov.pdf" TargetMode="External"/><Relationship Id="rId289" Type="http://schemas.openxmlformats.org/officeDocument/2006/relationships/printerSettings" Target="../printerSettings/printerSettings4.bin"/><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www.prefeitura.sp.gov.br/cidade/secretarias/upload/desenvolvimento_urbano/sp_urbanismo/FARIA_LIMA/2018/GGOUCFL_2a_RE_convocacao_2018_05_22.pdf"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wp-content/uploads/2016/03/C%C3%B3pia-de-Relat%C3%B3rio-de-Coment%C3%A1rios-Decreto-Minuta-PIU-NESP.pdf" TargetMode="External"/><Relationship Id="rId181" Type="http://schemas.openxmlformats.org/officeDocument/2006/relationships/hyperlink" Target="file:///\\spurbsp01\PIUs_Monitoramento\05_Arquivos%20para%20Comunica&#231;&#227;o\4_arquivos%20gestao%20urbana\8_Documentos%20PIU%20Pacaembu" TargetMode="External"/><Relationship Id="rId216" Type="http://schemas.openxmlformats.org/officeDocument/2006/relationships/hyperlink" Target="http://www.prefeitura.sp.gov.br/cidade/secretarias/upload/desenvolvimento_urbano/arquivos/mvc/mvc-habitacao-z/mvc-habitacao-z.pdf" TargetMode="External"/><Relationship Id="rId237"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8" Type="http://schemas.openxmlformats.org/officeDocument/2006/relationships/hyperlink" Target="http://gestaourbana.prefeitura.sp.gov.br/wp-content/uploads/2014/08/ACT_SumarioExecutivo_R5_Z-1.pdf" TargetMode="External"/><Relationship Id="rId279" Type="http://schemas.openxmlformats.org/officeDocument/2006/relationships/hyperlink" Target="http://www.prefeitura.sp.gov.br/cidade/secretarias/upload/urbanismo/arquivos/cmpu/ACJ_PIU_2018_v13_c_CMPU.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vmlDrawing" Target="../drawings/vmlDrawing3.vm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 TargetMode="External"/><Relationship Id="rId171" Type="http://schemas.openxmlformats.org/officeDocument/2006/relationships/hyperlink" Target="file:///\\spurbsp01\PIUs_Monitoramento\01_Documenta&#231;&#227;o\010_PIU_Nacoes_Unidas" TargetMode="External"/><Relationship Id="rId192" Type="http://schemas.openxmlformats.org/officeDocument/2006/relationships/hyperlink" Target="file:///\\spurbsp01\PIUs_Monitoramento\05_Arquivos%20para%20Comunica&#231;&#227;o\4_arquivos%20gestao%20urbana\19_Documentos%20PIU%20Terminal%20-%20Princesa%20Isabel" TargetMode="External"/><Relationship Id="rId206" Type="http://schemas.openxmlformats.org/officeDocument/2006/relationships/hyperlink" Target="http://www.prefeitura.sp.gov.br/cidade/secretarias/upload/desenvolvimento_urbano/arquivos/orgaos_colegiados/CMPU/Apresentacao_26aRE_CMPU.pdf" TargetMode="External"/><Relationship Id="rId227" Type="http://schemas.openxmlformats.org/officeDocument/2006/relationships/hyperlink" Target="http://gestaourbana.prefeitura.sp.gov.br/wp-content/uploads/2015/09/OUCBT_Contribuicoes_Audiencia_Circulo_2015set21.pdf" TargetMode="External"/><Relationship Id="rId248" Type="http://schemas.openxmlformats.org/officeDocument/2006/relationships/hyperlink" Target="http://gestaourbana.prefeitura.sp.gov.br/wp-content/uploads/2016/10/ACT_PIU_SECOVI_2016-10-03.pdf" TargetMode="External"/><Relationship Id="rId269" Type="http://schemas.openxmlformats.org/officeDocument/2006/relationships/hyperlink" Target="http://gestaourbana.prefeitura.sp.gov.br/arquivos/arco_tiete/ACT_2aFase_AP_DO_Nov.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gestaourbana.prefeitura.sp.gov.br/noticias/prefeitura-abre-consulta-publica-do-projeto-de-lei-para-o-piu-anhembi/"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de-sao-paulo-abre-minuta-participativa-do-decreto-sobre-o-projeto-de-intervencao-urbana-novo-entreposto-de-sao-paulo-piu-nesp/" TargetMode="External"/><Relationship Id="rId182" Type="http://schemas.openxmlformats.org/officeDocument/2006/relationships/hyperlink" Target="file:///\\spurbsp01\PIUs_Monitoramento\05_Arquivos%20para%20Comunica&#231;&#227;o\4_arquivos%20gestao%20urbana\3_Documentos%20PIU%20Arco%20Tiete" TargetMode="External"/><Relationship Id="rId217" Type="http://schemas.openxmlformats.org/officeDocument/2006/relationships/hyperlink" Target="http://www.prefeitura.sp.gov.br/cidade/secretarias/upload/desenvolvimento_urbano/arquivos/mvc/mvc-habitacao-z/mvc-habitacao-z.pptx"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gestaourbana.prefeitura.sp.gov.br/noticias/primeira-audiencia-publica-da-operacao-urbana-mooca-vila-carioca-reune-180-pessoas/" TargetMode="External"/><Relationship Id="rId259" Type="http://schemas.openxmlformats.org/officeDocument/2006/relationships/hyperlink" Target="http://gestaourbana.prefeitura.sp.gov.br/wp-content/uploads/2014/08/ACT_02_2U_-RT_001.pdf"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3/12/Tabela-ressarcimento-1%C2%AA-Fase.pdf" TargetMode="External"/><Relationship Id="rId291" Type="http://schemas.openxmlformats.org/officeDocument/2006/relationships/comments" Target="../comments3.xm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anexo_MAPA1.jpg" TargetMode="External"/><Relationship Id="rId172" Type="http://schemas.openxmlformats.org/officeDocument/2006/relationships/hyperlink" Target="file:///\\spurbsp01\PIUs_Monitoramento\01_Documenta&#231;&#227;o\011_PIU_Area_Central" TargetMode="External"/><Relationship Id="rId193" Type="http://schemas.openxmlformats.org/officeDocument/2006/relationships/hyperlink" Target="http://gestaourbana.prefeitura.sp.gov.br/wp-content/uploads/2018/03/PIU_Vila-Olimpia_Devolutiva_Consulta1.pdf" TargetMode="External"/><Relationship Id="rId207" Type="http://schemas.openxmlformats.org/officeDocument/2006/relationships/hyperlink" Target="http://gestaourbana.prefeitura.sp.gov.br/wp-content/uploads/2015/08/MVC_99_6U_AP_Audiencias_2015-09-14.pdf" TargetMode="External"/><Relationship Id="rId228" Type="http://schemas.openxmlformats.org/officeDocument/2006/relationships/hyperlink" Target="http://gestaourbana.prefeitura.sp.gov.br/wp-content/uploads/2015/09/OUCBT_Lista_Presenca_Juventus2015set14.pdf" TargetMode="External"/><Relationship Id="rId249" Type="http://schemas.openxmlformats.org/officeDocument/2006/relationships/hyperlink" Target="http://gestaourbana.prefeitura.sp.gov.br/wp-content/uploads/2016/10/ACT_PIU.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6/01/Arco-Tiete_PL721-15.pdf" TargetMode="External"/><Relationship Id="rId281" Type="http://schemas.openxmlformats.org/officeDocument/2006/relationships/hyperlink" Target="http://minutapiuriobranco.gestaourbana.prefeitura.sp.gov.br/wp-content/uploads/2016/04/PIU_RioBranco_ConsultaPublica_V03.pdf"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0" Type="http://schemas.openxmlformats.org/officeDocument/2006/relationships/hyperlink" Target="http://minuta.gestaourbana.prefeitura.sp.gov.br/piu-vila-olimpia/wp-content/uploads/2018/02/PIU_VO_Consulta_Mapas.pdf"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04" Type="http://schemas.openxmlformats.org/officeDocument/2006/relationships/hyperlink" Target="http://gestaourbana.prefeitura.sp.gov.br/wp-content/uploads/2016/10/Sum%C3%A1rio-Executivo-PIU-ACT.pdf" TargetMode="External"/><Relationship Id="rId120" Type="http://schemas.openxmlformats.org/officeDocument/2006/relationships/hyperlink" Target="http://minuta.gestaourbana.prefeitura.sp.gov.br/piu-act/wp-content/uploads/2016/10/mapas/ACT_99_6U_009_V00.pdf" TargetMode="External"/><Relationship Id="rId125" Type="http://schemas.openxmlformats.org/officeDocument/2006/relationships/hyperlink" Target="http://gestaourbana.prefeitura.sp.gov.br/noticias/prefeitura-lanca-consulta-publica-para-o-piu-vila-leopoldina-villa-lobos/" TargetMode="External"/><Relationship Id="rId141" Type="http://schemas.openxmlformats.org/officeDocument/2006/relationships/hyperlink" Target="http://minuta.gestaourbana.prefeitura.sp.gov.br/piu-terminai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file:///\\spurbsp01\PIUs_Monitoramento\01_Documenta&#231;&#227;o\05_PIU_Arco_Jurubatuba" TargetMode="External"/><Relationship Id="rId188" Type="http://schemas.openxmlformats.org/officeDocument/2006/relationships/hyperlink" Target="file:///\\spurbsp01\PIUs_Monitoramento\05_Arquivos%20para%20Comunica&#231;&#227;o\4_arquivos%20gestao%20urbana\12_Documentos%20PIU%20Arco%20Pinheiro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http://gestaourbana.prefeitura.sp.gov.br/noticias/prefeitura-abre-consulta-publica-sobre-o-projeto-de-intervencao-urbana-piu-arco-tiete/" TargetMode="External"/><Relationship Id="rId183" Type="http://schemas.openxmlformats.org/officeDocument/2006/relationships/hyperlink" Target="file:///\\spurbsp01\PIUs_Monitoramento\05_Arquivos%20para%20Comunica&#231;&#227;o\4_arquivos%20gestao%20urbana\10_Documentos%20P&#205;U%20Nacoes%20Unidas" TargetMode="External"/><Relationship Id="rId213" Type="http://schemas.openxmlformats.org/officeDocument/2006/relationships/hyperlink" Target="http://gestaourbana.prefeitura.sp.gov.br/wp-content/uploads/2014/11/MVC_01_6V_AP_001.pdf" TargetMode="External"/><Relationship Id="rId218" Type="http://schemas.openxmlformats.org/officeDocument/2006/relationships/hyperlink" Target="http://www.prefeitura.sp.gov.br/cidade/secretarias/upload/desenvolvimento_urbano/arquivos/mvc/mvc-sub-se-z/mvc-sub-se-z.ppt" TargetMode="External"/><Relationship Id="rId234" Type="http://schemas.openxmlformats.org/officeDocument/2006/relationships/hyperlink" Target="http://gestaourbana.prefeitura.sp.gov.br/reuniao-com-representantes-dos-movimentos-de-moradia-da-regiao/" TargetMode="External"/><Relationship Id="rId239" Type="http://schemas.openxmlformats.org/officeDocument/2006/relationships/hyperlink" Target="http://gestaourbana.prefeitura.sp.gov.br/wp-content/uploads/2015/08/LAP_01_SVMA-G_2015.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PIU_AUDIENCIAS_COMPLETA.pdf" TargetMode="External"/><Relationship Id="rId255" Type="http://schemas.openxmlformats.org/officeDocument/2006/relationships/hyperlink" Target="http://gestaourbana.prefeitura.sp.gov.br/estruturacao-territorial/arcos/arco-tiete/projeto-de-intervencao-urbana-do-arco-tiete/" TargetMode="External"/><Relationship Id="rId271" Type="http://schemas.openxmlformats.org/officeDocument/2006/relationships/hyperlink" Target="http://gestaourbana.prefeitura.sp.gov.br/wp-content/uploads/2016/10/ACT_PIU_CMPU_2016-09-27.pdf" TargetMode="External"/><Relationship Id="rId276" Type="http://schemas.openxmlformats.org/officeDocument/2006/relationships/hyperlink" Target="http://gestaourbana.prefeitura.sp.gov.br/wp-content/uploads/2015/09/OUCBT_Lista_Presenca_Circulo_2015set21.pdf" TargetMode="Externa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2B.pdf" TargetMode="External"/><Relationship Id="rId178" Type="http://schemas.openxmlformats.org/officeDocument/2006/relationships/hyperlink" Target="file:///\\spurbsp01\PIUs_Monitoramento\05_Arquivos%20para%20Comunica&#231;&#227;o\4_arquivos%20gestao%20urbana\2_Documentos%20PIU%20Vila%20Leopoldin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pdf" TargetMode="External"/><Relationship Id="rId173" Type="http://schemas.openxmlformats.org/officeDocument/2006/relationships/hyperlink" Target="file:///\\spurbsp01\PIUs_Monitoramento\01_Documenta&#231;&#227;o\012_PIU_Arco_Pinheiros" TargetMode="External"/><Relationship Id="rId194" Type="http://schemas.openxmlformats.org/officeDocument/2006/relationships/hyperlink" Target="http://gestaourbana.prefeitura.sp.gov.br/estruturacao-territorial/operacoes-urbanas/oucbt/" TargetMode="External"/><Relationship Id="rId199" Type="http://schemas.openxmlformats.org/officeDocument/2006/relationships/hyperlink" Target="http://gestaourbana.prefeitura.sp.gov.br/noticias/prefeitura-disponibiliza-minuta-participativa-do-projeto-de-lei-da-operacao-urbana-consorciada-bairros-do-tamanduatei/" TargetMode="External"/><Relationship Id="rId203" Type="http://schemas.openxmlformats.org/officeDocument/2006/relationships/hyperlink" Target="http://www.prefeitura.sp.gov.br/cidade/secretarias/urbanismo/participacao_social/conselhos_e_orgaos_colegiados/cmpu/index.php?p=206289" TargetMode="External"/><Relationship Id="rId208" Type="http://schemas.openxmlformats.org/officeDocument/2006/relationships/hyperlink" Target="http://gestaourbana.prefeitura.sp.gov.br/wp-content/uploads/2015/08/MVC_99_6U_AP_Audiencias_2015-09-14.pptx" TargetMode="External"/><Relationship Id="rId229" Type="http://schemas.openxmlformats.org/officeDocument/2006/relationships/hyperlink" Target="http://gestaourbana.prefeitura.sp.gov.br/wp-content/uploads/2015/09/OUCBT_Texto_WandaHerrero_2015set14_autorizado.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www.prefeitura.sp.gov.br/cidade/secretarias/upload/chamadas/mvc_acdm_20140507_z_1405003711.pdf" TargetMode="External"/><Relationship Id="rId240" Type="http://schemas.openxmlformats.org/officeDocument/2006/relationships/hyperlink" Target="http://www.prefeitura.sp.gov.br/cidade/secretarias/upload/desenvolvimento_urbano/arquivos/eia/eia_v1.pdf" TargetMode="External"/><Relationship Id="rId245" Type="http://schemas.openxmlformats.org/officeDocument/2006/relationships/hyperlink" Target="http://gestaourbana.prefeitura.sp.gov.br/noticias/oficina-do-conselho-municipal-de-politica-urbana-debate-a-minuta-de-projeto-de-lei-da-operacao-urbana-consorciada-bairros-do-tamanduatei/" TargetMode="External"/><Relationship Id="rId261" Type="http://schemas.openxmlformats.org/officeDocument/2006/relationships/hyperlink" Target="http://gestaourbana.prefeitura.sp.gov.br/wp-content/uploads/2014/08/ACT_AUN_GU_1_alt-1.pptx" TargetMode="External"/><Relationship Id="rId266" Type="http://schemas.openxmlformats.org/officeDocument/2006/relationships/hyperlink" Target="http://gestaourbana.prefeitura.sp.gov.br/wp-content/uploads/2014/08/ACT_Viabilidade_Relatorio_Final_2016-09-20.pdf" TargetMode="External"/><Relationship Id="rId287" Type="http://schemas.openxmlformats.org/officeDocument/2006/relationships/hyperlink" Target="http://gestaourbana.prefeitura.sp.gov.br/noticias/prefeitura-abre-consulta-publica-do-projeto-de-lei-para-o-piu-anhembi/"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file:///\\spurbsp01\PIUs_Monitoramento\01_Documenta&#231;&#227;o\07_PL_Anhembi" TargetMode="External"/><Relationship Id="rId282" Type="http://schemas.openxmlformats.org/officeDocument/2006/relationships/hyperlink" Target="http://www.prefeitura.sp.gov.br/cidade/secretarias/desestatizacao/projetos/terminais_de_onibus_urbano/manifestacao_de_interesse_de_terminais_de_onibus_urbano/"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file:///\\spurbsp01\PIUs_Monitoramento\01_Documenta&#231;&#227;o\01_PIU_Rio_Branco" TargetMode="External"/><Relationship Id="rId184" Type="http://schemas.openxmlformats.org/officeDocument/2006/relationships/hyperlink" Target="file:///\\spurbsp01\PIUs_Monitoramento\05_Arquivos%20para%20Comunica&#231;&#227;o\4_arquivos%20gestao%20urbana\1_Documentos%20PIU%20Rio%20Branco" TargetMode="External"/><Relationship Id="rId189" Type="http://schemas.openxmlformats.org/officeDocument/2006/relationships/hyperlink" Target="file:///\\spurbsp01\PIUs_Monitoramento\05_Arquivos%20para%20Comunica&#231;&#227;o\4_arquivos%20gestao%20urbana\16_Documentos%20Bairros%20do%20Tamanduate&#237;" TargetMode="External"/><Relationship Id="rId219" Type="http://schemas.openxmlformats.org/officeDocument/2006/relationships/hyperlink" Target="http://www.prefeitura.sp.gov.br/cidade/secretarias/upload/desenvolvimento_urbano/arquivos/mvc/mvc-sub-vp-z/mvc-sub-vp-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equipamentos-z/mvc-equipamentos-z.pdf" TargetMode="External"/><Relationship Id="rId230" Type="http://schemas.openxmlformats.org/officeDocument/2006/relationships/hyperlink" Target="http://gestaourbana.prefeitura.sp.gov.br/wp-content/uploads/2015/09/OUCBT_Ata_Audiencia_Juventus_2015set14.pdf" TargetMode="External"/><Relationship Id="rId235" Type="http://schemas.openxmlformats.org/officeDocument/2006/relationships/hyperlink" Target="http://gestaourbana.prefeitura.sp.gov.br/noticias/conselho-municipal-de-politica-urbana-realiza-primeira-reuniao-ordinaria-com-novos-integrantes-eleitos/" TargetMode="External"/><Relationship Id="rId251" Type="http://schemas.openxmlformats.org/officeDocument/2006/relationships/hyperlink" Target="http://gestaourbana.prefeitura.sp.gov.br/wp-content/uploads/2014/08/ACT_Ata_Audiencia-Publica_2016-11-22.pdf" TargetMode="External"/><Relationship Id="rId256" Type="http://schemas.openxmlformats.org/officeDocument/2006/relationships/hyperlink" Target="http://gestaourbana.prefeitura.sp.gov.br/wp-content/uploads/2014/08/ACT_02_2W_RT_001-_Z_AspectosJuridicos.pdf" TargetMode="External"/><Relationship Id="rId277" Type="http://schemas.openxmlformats.org/officeDocument/2006/relationships/hyperlink" Target="http://www.prefeitura.sp.gov.br/cidade/secretarias/upload/chamadas/cmpu_42_ro_ass_1482503692.pdf" TargetMode="Externa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3.pdf" TargetMode="External"/><Relationship Id="rId272" Type="http://schemas.openxmlformats.org/officeDocument/2006/relationships/hyperlink" Target="http://gestaourbana.prefeitura.sp.gov.br/wp-content/uploads/2015/11/OUCBT_99_6U_AudienciaPublica_Devolutiva_Z.pdf"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A.pdf" TargetMode="External"/><Relationship Id="rId174" Type="http://schemas.openxmlformats.org/officeDocument/2006/relationships/hyperlink" Target="file:///\\spurbsp01\PIUs_Monitoramento\01_Documenta&#231;&#227;o\16_Bairros_Tamanduate&#237;" TargetMode="External"/><Relationship Id="rId179" Type="http://schemas.openxmlformats.org/officeDocument/2006/relationships/hyperlink" Target="file:///\\spurbsp01\PIUs_Monitoramento\05_Arquivos%20para%20Comunica&#231;&#227;o\4_arquivos%20gestao%20urbana\9_Documentos%20PIU%20Vila%20Olimpia" TargetMode="External"/><Relationship Id="rId195" Type="http://schemas.openxmlformats.org/officeDocument/2006/relationships/hyperlink" Target="http://gestaourbana.prefeitura.sp.gov.br/estruturacao-territorial/piu/piu-pacaembu/" TargetMode="External"/><Relationship Id="rId209" Type="http://schemas.openxmlformats.org/officeDocument/2006/relationships/hyperlink" Target="http://www.prefeitura.sp.gov.br/cidade/secretarias/upload/desenvolvimento_urbano/arquivos/mvc/mvc-sub-se-z/mvc-sub-se-z.pdf" TargetMode="External"/><Relationship Id="rId190" Type="http://schemas.openxmlformats.org/officeDocument/2006/relationships/hyperlink" Target="file:///\\spurbsp01\PIUs_Monitoramento\05_Arquivos%20para%20Comunica&#231;&#227;o\4_arquivos%20gestao%20urbana\17_Documentos%20PIU%20Terminal%20Capelinha" TargetMode="External"/><Relationship Id="rId204" Type="http://schemas.openxmlformats.org/officeDocument/2006/relationships/hyperlink" Target="http://gestaourbana.prefeitura.sp.gov.br/wp-content/uploads/2015/10/OUCBT_Contribuicoes_CPMU_2015_Out.pdf" TargetMode="External"/><Relationship Id="rId220" Type="http://schemas.openxmlformats.org/officeDocument/2006/relationships/hyperlink" Target="http://www.prefeitura.sp.gov.br/cidade/secretarias/upload/desenvolvimento_urbano/arquivos/mvc/mvc-sub-vp-z/mvc-sub-vp-z.ppt" TargetMode="External"/><Relationship Id="rId225" Type="http://schemas.openxmlformats.org/officeDocument/2006/relationships/hyperlink" Target="http://gestaourbana.prefeitura.sp.gov.br/estruturacao-territorial/operacoes-urbanas/oucbt/a-cidade-que-queremos/" TargetMode="External"/><Relationship Id="rId241" Type="http://schemas.openxmlformats.org/officeDocument/2006/relationships/hyperlink" Target="http://www.prefeitura.sp.gov.br/cidade/secretarias/upload/desenvolvimento_urbano/arquivos/eia/eia_v2.pdf" TargetMode="External"/><Relationship Id="rId246" Type="http://schemas.openxmlformats.org/officeDocument/2006/relationships/hyperlink" Target="http://gestaourbana.prefeitura.sp.gov.br/wp-content/uploads/2014/08/ACT_PIU_AUDIENCIAS_COMPLETA.pdf" TargetMode="External"/><Relationship Id="rId267" Type="http://schemas.openxmlformats.org/officeDocument/2006/relationships/hyperlink" Target="http://gestaourbana.prefeitura.sp.gov.br/wp-content/uploads/2014/08/ACT_Viabilidade_Relatorio_Intermedi%C3%A1rio_Z1.pdf" TargetMode="External"/><Relationship Id="rId288" Type="http://schemas.openxmlformats.org/officeDocument/2006/relationships/hyperlink" Target="http://minuta.gestaourbana.prefeitura.sp.gov.br/piu-setor-central"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4/08/OUCBTFolhasLei.pdf" TargetMode="External"/><Relationship Id="rId283" Type="http://schemas.openxmlformats.org/officeDocument/2006/relationships/hyperlink" Target="http://www.capital.sp.gov.br/noticia/seminario-debate-propostas-sobre-o-centro-internacional-de-tecnologia-e-inovacao-de-sao-paulo-sp-citi"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file:///\\spurbsp01\PIUs_Monitoramento\01_Documenta&#231;&#227;o\02_PIU_Vila_Leopoldina" TargetMode="External"/><Relationship Id="rId169" Type="http://schemas.openxmlformats.org/officeDocument/2006/relationships/hyperlink" Target="file:///\\spurbsp01\PIUs_Monitoramento\01_Documenta&#231;&#227;o\08_PIU_Pacaembu" TargetMode="External"/><Relationship Id="rId185" Type="http://schemas.openxmlformats.org/officeDocument/2006/relationships/hyperlink" Target="file:///\\spurbsp01\PIUs_Monitoramento\05_Arquivos%20para%20Comunica&#231;&#227;o\4_arquivos%20gestao%20urbana\4_Documentos%20PIU%20NESP"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file:///\\spurbsp01\PIUs_Monitoramento\05_Arquivos%20para%20Comunica&#231;&#227;o\4_arquivos%20gestao%20urbana\7_Documentos%20PL%20Anhembi" TargetMode="External"/><Relationship Id="rId210" Type="http://schemas.openxmlformats.org/officeDocument/2006/relationships/hyperlink" Target="http://www.prefeitura.sp.gov.br/cidade/secretarias/upload/desenvolvimento_urbano/arquivos/mvc/mvc-sub-mooca-z/mvc-sub-mooca-z.ppt" TargetMode="External"/><Relationship Id="rId215" Type="http://schemas.openxmlformats.org/officeDocument/2006/relationships/hyperlink" Target="http://www.prefeitura.sp.gov.br/cidade/secretarias/upload/desenvolvimento_urbano/arquivos/mvc/mvc-equipamentos-z/mvc-equipamentos-z.pptx" TargetMode="External"/><Relationship Id="rId236" Type="http://schemas.openxmlformats.org/officeDocument/2006/relationships/hyperlink" Target="http://gestaourbana.prefeitura.sp.gov.br/noticias/operacao-urbana-mooca-vila-carioca-encerra-ciclo-de-audiencias-publicas/" TargetMode="External"/><Relationship Id="rId257" Type="http://schemas.openxmlformats.org/officeDocument/2006/relationships/hyperlink" Target="http://gestaourbana.prefeitura.sp.gov.br/wp-content/uploads/2014/08/ACT_02_2E_RT_001_Z_EstudosEconomicos.pdf" TargetMode="External"/><Relationship Id="rId278" Type="http://schemas.openxmlformats.org/officeDocument/2006/relationships/hyperlink" Target="http://www.prefeitura.sp.gov.br/cidade/secretarias/upload/desenvolvimento_urbano/CMPU/Ata%2032%20RE.pdf"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wp-content/uploads/2015/09/OUCBT_Contribuicoes_Audiencia_Juventus_2015set14.pdf" TargetMode="External"/><Relationship Id="rId252" Type="http://schemas.openxmlformats.org/officeDocument/2006/relationships/hyperlink" Target="http://gestaourbana.prefeitura.sp.gov.br/wp-content/uploads/2014/08/ACT_Ata_Audiencia-Publica_2016-11-16_Z.pdf" TargetMode="External"/><Relationship Id="rId273" Type="http://schemas.openxmlformats.org/officeDocument/2006/relationships/hyperlink" Target="http://gestaourbana.prefeitura.sp.gov.br/wp-content/uploads/2015/11/OUCBT_Lista_Presenca_Audiencia_Teatro_2015nov17.pdf" TargetMode="External"/><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1B.pdf" TargetMode="External"/><Relationship Id="rId175" Type="http://schemas.openxmlformats.org/officeDocument/2006/relationships/hyperlink" Target="file:///\\spurbsp01\PIUs_Monitoramento\01_Documenta&#231;&#227;o\17_PIU_Terminal_Capelinha" TargetMode="External"/><Relationship Id="rId196" Type="http://schemas.openxmlformats.org/officeDocument/2006/relationships/hyperlink" Target="http://www.prefeitura.sp.gov.br/cidade/secretarias/upload/desenvolvimento_urbano/sp_urbanismo/FARIA_LIMA/2018/GGOUCFL_2a_RE_convocacao_2018_05_22.pdf" TargetMode="External"/><Relationship Id="rId200" Type="http://schemas.openxmlformats.org/officeDocument/2006/relationships/hyperlink" Target="http://gestaourbana.prefeitura.sp.gov.br/wp-content/uploads/2015/08/MVC_MapasLei_Todos.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ipiranga-z/mvc-sub-ipiranga-z.pdf" TargetMode="External"/><Relationship Id="rId242" Type="http://schemas.openxmlformats.org/officeDocument/2006/relationships/hyperlink" Target="http://www.prefeitura.sp.gov.br/cidade/secretarias/upload/desenvolvimento_urbano/arquivos/eia/eia_v3-b.pdf" TargetMode="External"/><Relationship Id="rId263" Type="http://schemas.openxmlformats.org/officeDocument/2006/relationships/hyperlink" Target="http://gestaourbana.prefeitura.sp.gov.br/wp-content/uploads/2016/01/PL_721_2015.zip" TargetMode="External"/><Relationship Id="rId284" Type="http://schemas.openxmlformats.org/officeDocument/2006/relationships/hyperlink" Target="http://www.prefeitura.sp.gov.br/cidade/secretarias/desestatizacao/projetos/campo_de_marte/index.php?p=249678"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file:///\\spurbsp01\PIUs_Monitoramento\01_Documenta&#231;&#227;o\03_PIU_Arco_Tiete" TargetMode="External"/><Relationship Id="rId186" Type="http://schemas.openxmlformats.org/officeDocument/2006/relationships/hyperlink" Target="file:///\\spurbsp01\PIUs_Monitoramento\05_Arquivos%20para%20Comunica&#231;&#227;o\4_arquivos%20gestao%20urbana\5_Documentos%20PIU%20Arco%20Jurubatuba" TargetMode="External"/><Relationship Id="rId211" Type="http://schemas.openxmlformats.org/officeDocument/2006/relationships/hyperlink" Target="http://gestaourbana.prefeitura.sp.gov.br/arquivos-ouc-bairros-do-tamanduatei/" TargetMode="External"/><Relationship Id="rId232" Type="http://schemas.openxmlformats.org/officeDocument/2006/relationships/hyperlink" Target="http://gestaourbana.prefeitura.sp.gov.br/noticias/minuta-do-projeto-de-lei-da-operacao-urbana-consorciada-bairros-do-tamanduatei-e-apresentada-a-populacao-em-audiencia-publica-devolutiva/" TargetMode="External"/><Relationship Id="rId253" Type="http://schemas.openxmlformats.org/officeDocument/2006/relationships/hyperlink" Target="http://gestaourbana.prefeitura.sp.gov.br/wp-content/uploads/2014/08/ACT_Ata_Audiencia-Publica_2016-11-09-1.pdf" TargetMode="External"/><Relationship Id="rId274" Type="http://schemas.openxmlformats.org/officeDocument/2006/relationships/hyperlink" Target="http://gestaourbana.prefeitura.sp.gov.br/wp-content/uploads/2015/11/OUCBT_99_6U_AudienciaPublica_Devolutiva_Z.pdf" TargetMode="Externa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pdf" TargetMode="External"/><Relationship Id="rId176" Type="http://schemas.openxmlformats.org/officeDocument/2006/relationships/hyperlink" Target="file:///\\spurbsp01\PIUs_Monitoramento\01_Documenta&#231;&#227;o\18_PIU_Terminal_Campo_Limpo" TargetMode="External"/><Relationship Id="rId197" Type="http://schemas.openxmlformats.org/officeDocument/2006/relationships/hyperlink" Target="http://gestaourbana.prefeitura.sp.gov.br/estruturacao-territorial/operacoes-urbanas/oucbt/processo-participativo/" TargetMode="External"/><Relationship Id="rId201" Type="http://schemas.openxmlformats.org/officeDocument/2006/relationships/hyperlink" Target="http://gestaourbana.prefeitura.sp.gov.br/wp-content/uploads/2015/08/MVC_99-6-U-ET-001-014_Quadros_A_Todos.pdf" TargetMode="External"/><Relationship Id="rId222" Type="http://schemas.openxmlformats.org/officeDocument/2006/relationships/hyperlink" Target="http://www.prefeitura.sp.gov.br/cidade/secretarias/upload/desenvolvimento_urbano/arquivos/mvc/mvc-sub-ipiranga-z/mvc-sub-ipiranga-z.ppt" TargetMode="External"/><Relationship Id="rId243" Type="http://schemas.openxmlformats.org/officeDocument/2006/relationships/hyperlink" Target="http://gestaourbana.prefeitura.sp.gov.br/wp-content/uploads/2015/08/OUCBT_min-ilu_portal-gestao-ubana_correcoes_2015-09-04.pdf" TargetMode="External"/><Relationship Id="rId264" Type="http://schemas.openxmlformats.org/officeDocument/2006/relationships/hyperlink" Target="http://gestaourbana.prefeitura.sp.gov.br/wp-content/uploads/2016/01/PL_721_2015.kml" TargetMode="External"/><Relationship Id="rId285" Type="http://schemas.openxmlformats.org/officeDocument/2006/relationships/hyperlink" Target="http://minuta.gestaourbana.prefeitura.sp.gov.br/piu-setor-central/"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file:///\\spurbsp01\PIUs_Monitoramento\01_Documenta&#231;&#227;o\04_PIU_NESP" TargetMode="External"/><Relationship Id="rId187" Type="http://schemas.openxmlformats.org/officeDocument/2006/relationships/hyperlink" Target="file:///\\spurbsp01\PIUs_Monitoramento\05_Arquivos%20para%20Comunica&#231;&#227;o\4_arquivos%20gestao%20urbana\11_Documentos%20PIU%20Setor%20Central"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orgaos_colegiados/CMPU/CMPU_final.pdf" TargetMode="External"/><Relationship Id="rId233" Type="http://schemas.openxmlformats.org/officeDocument/2006/relationships/hyperlink" Target="http://gestaourbana.prefeitura.sp.gov.br/18120-2/" TargetMode="External"/><Relationship Id="rId254" Type="http://schemas.openxmlformats.org/officeDocument/2006/relationships/hyperlink" Target="http://gestaourbana.prefeitura.sp.gov.br/wp-content/uploads/2014/08/ACT_Ata_Audiencia-P&#250;blica_-2016-11-10_z.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gestaourbana.prefeitura.sp.gov.br/wp-content/uploads/2015/11/OUCBT_Contribuicoes_Audiencia_TeatroAZ_2015nov17.pdf" TargetMode="External"/><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A.pdf" TargetMode="External"/><Relationship Id="rId177" Type="http://schemas.openxmlformats.org/officeDocument/2006/relationships/hyperlink" Target="file:///\\spurbsp01\PIUs_Monitoramento\01_Documenta&#231;&#227;o\19_PIU_Terminal_Princesa_Isabel" TargetMode="External"/><Relationship Id="rId198" Type="http://schemas.openxmlformats.org/officeDocument/2006/relationships/hyperlink" Target="http://gestaourbana.prefeitura.sp.gov.br/wp-content/uploads/2016/01/OUCBT_GU_ProcessoParticipativo.pdf" TargetMode="External"/><Relationship Id="rId202" Type="http://schemas.openxmlformats.org/officeDocument/2006/relationships/hyperlink" Target="http://gestaourbana.prefeitura.sp.gov.br/wp-content/uploads/2015/08/OUCBT_Contribuicoes_Minuta_Colaborativa_2015ago_set.pdf" TargetMode="External"/><Relationship Id="rId223" Type="http://schemas.openxmlformats.org/officeDocument/2006/relationships/hyperlink" Target="http://www.prefeitura.sp.gov.br/cidade/secretarias/upload/desenvolvimento_urbano/arquivos/mvc/mvc-sub-mooca-z/mvc-sub-mooca-z.pdf" TargetMode="External"/><Relationship Id="rId244" Type="http://schemas.openxmlformats.org/officeDocument/2006/relationships/hyperlink" Target="http://www.prefeitura.sp.gov.br/cidade/secretarias/upload/desenvolvimento_urbano/arquivos/eia/eia_v3-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6/01/PL_721_2015.pdf" TargetMode="External"/><Relationship Id="rId286" Type="http://schemas.openxmlformats.org/officeDocument/2006/relationships/hyperlink" Target="http://minuta.gestaourbana.prefeitura.sp.gov.br/piu-anhemb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1_Em%20proposicao%20dos%20elementos%20previos\VL1_19GE_Diagnostico.pdf" TargetMode="External"/><Relationship Id="rId13" Type="http://schemas.openxmlformats.org/officeDocument/2006/relationships/hyperlink" Target="file:///\\spurbsp01\PIUs_Monitoramento\01_Documenta&#231;&#227;o\02_PIU_Vila_Leopoldina\2_Consulta%20publica%20inicial\VL2_32AD_AP_Divulgacao.pdf" TargetMode="External"/><Relationship Id="rId18" Type="http://schemas.openxmlformats.org/officeDocument/2006/relationships/hyperlink" Target="file:///\\spurbsp01\PIUs_Monitoramento\01_Documenta&#231;&#227;o\04_PIU_NESP\NESP_1A_ManifestacaoInteressePrivado.pdf" TargetMode="External"/><Relationship Id="rId26" Type="http://schemas.openxmlformats.org/officeDocument/2006/relationships/hyperlink" Target="file:///\\spurbsp01\PIUs_Monitoramento\01_Documenta&#231;&#227;o\08_PIU_Pacaembu\PAC_1C_ConsultaPublicaOnline.pdf" TargetMode="External"/><Relationship Id="rId39" Type="http://schemas.openxmlformats.org/officeDocument/2006/relationships/hyperlink" Target="file:///\\spurbsp01\PIUs_Monitoramento\01_Documenta&#231;&#227;o\010_PIU_Nacoes_Unidas\2_Consulta%20publica%20inicial\NU_1C_ConsultaPublicaOnline_Divulgacao.pdf" TargetMode="External"/><Relationship Id="rId3" Type="http://schemas.openxmlformats.org/officeDocument/2006/relationships/hyperlink" Target="file:///\\spurbsp01\PIUs_Monitoramento\01_Documenta&#231;&#227;o\01_PIU_Rio_Branco\RB_1C_ConsultaPublicaOnline_Divulgacao.pdf" TargetMode="External"/><Relationship Id="rId21" Type="http://schemas.openxmlformats.org/officeDocument/2006/relationships/hyperlink" Target="file:///\\spurbsp01\PIUs_Monitoramento\01_Documenta&#231;&#227;o\07_PL_Anhembi\ANH_1C_AudienciaPublica_Divulgacao.pdf" TargetMode="External"/><Relationship Id="rId34" Type="http://schemas.openxmlformats.org/officeDocument/2006/relationships/hyperlink" Target="file:///\\spurbsp01\PIUs_Monitoramento\01_Documenta&#231;&#227;o\09_PIU_Vila_Olimpia\VO_1C_ConsultaPublicaOnline_Divulgacao.pdf" TargetMode="External"/><Relationship Id="rId42" Type="http://schemas.openxmlformats.org/officeDocument/2006/relationships/hyperlink" Target="file:///\\spurbsp01\PIUs_Monitoramento\01_Documenta&#231;&#227;o\05_PIU_Arco_Jurubatuba\1_Em%20proposicao%20dos%20elementos%20previos\ACJ1_19GE_Mapas.pdf" TargetMode="External"/><Relationship Id="rId47" Type="http://schemas.openxmlformats.org/officeDocument/2006/relationships/hyperlink" Target="file:///\\spurbsp01\PIUs_Monitoramento\01_Documenta&#231;&#227;o\05_PIU_Arco_Jurubatuba\2_Consulta%20publica%20inicial\ACJ2_39AD_CP_ContribuicoesConsolidadas.pdf" TargetMode="External"/><Relationship Id="rId7" Type="http://schemas.openxmlformats.org/officeDocument/2006/relationships/hyperlink" Target="file:///\\spurbsp01\PIUs_Monitoramento\01_Documenta&#231;&#227;o\02_PIU_Vila_Leopoldina\1_Em%20proposicao%20dos%20elementos%20previos\VL1_12AD_MIP.pdf" TargetMode="External"/><Relationship Id="rId12" Type="http://schemas.openxmlformats.org/officeDocument/2006/relationships/hyperlink" Target="file:///\\spurbsp01\PIUs_Monitoramento\01_Documenta&#231;&#227;o\02_PIU_Vila_Leopoldina\2_Consulta%20publica%20inicial\VL2_39AD_CP_Contribuicoes.pdf" TargetMode="External"/><Relationship Id="rId17" Type="http://schemas.openxmlformats.org/officeDocument/2006/relationships/hyperlink" Target="file:///\\spurbsp01\PIUs_Monitoramento\01_Documenta&#231;&#227;o\02_PIU_Vila_Leopoldina\1_Em%20proposicao%20dos%20elementos%20previos\VL1_19GE_CP_Texto.pdf" TargetMode="External"/><Relationship Id="rId25" Type="http://schemas.openxmlformats.org/officeDocument/2006/relationships/hyperlink" Target="file:///\\spurbsp01\PIUs_Monitoramento\01_Documenta&#231;&#227;o\08_PIU_Pacaembu\PAC_1C_ConsultaPublicaOnline.pdf" TargetMode="External"/><Relationship Id="rId33" Type="http://schemas.openxmlformats.org/officeDocument/2006/relationships/hyperlink" Target="file:///\\spurbsp01\PIUs_Monitoramento\01_Documenta&#231;&#227;o\09_PIU_Vila_Olimpia\VO_1B_Mapas.pdf" TargetMode="External"/><Relationship Id="rId38" Type="http://schemas.openxmlformats.org/officeDocument/2006/relationships/hyperlink" Target="file:///\\spurbsp01\PIUs_Monitoramento\01_Documenta&#231;&#227;o\010_PIU_Nacoes_Unidas\1_Em%20proposicao%20dos%20elementos%20previos\NU_1B_Diagnostico.pdf" TargetMode="External"/><Relationship Id="rId46" Type="http://schemas.openxmlformats.org/officeDocument/2006/relationships/hyperlink" Target="file:///\\spurbsp01\PIUs_Monitoramento\01_Documenta&#231;&#227;o\05_PIU_Arco_Jurubatuba\2_Consulta%20publica%20inicial\ACJ2_39AD_CP_Contribuicoes.pdf" TargetMode="External"/><Relationship Id="rId2" Type="http://schemas.openxmlformats.org/officeDocument/2006/relationships/hyperlink" Target="file:///\\spurbsp01\PIUs_Monitoramento\01_Documenta&#231;&#227;o\01_PIU_Rio_Branco\RB_1B_Mapas.pdf" TargetMode="External"/><Relationship Id="rId16" Type="http://schemas.openxmlformats.org/officeDocument/2006/relationships/hyperlink" Target="file:///\\spurbsp01\PIUs_Monitoramento\01_Documenta&#231;&#227;o\02_PIU_Vila_Leopoldina\2_Consulta%20publica%20inicial\VL2_39AD_AP_Ata.pdf" TargetMode="External"/><Relationship Id="rId20" Type="http://schemas.openxmlformats.org/officeDocument/2006/relationships/hyperlink" Target="file:///\\spurbsp01\PIUs_Monitoramento\01_Documenta&#231;&#227;o\07_PL_Anhembi\ANH_1C_ConsultaPublicaOnline.png" TargetMode="External"/><Relationship Id="rId29" Type="http://schemas.openxmlformats.org/officeDocument/2006/relationships/hyperlink" Target="file:///\\spurbsp01\PIUs_Monitoramento\01_Documenta&#231;&#227;o\08_PIU_Pacaembu\PAC_2B_ConsultaPublicaOnline_Divulgacao.pdf" TargetMode="External"/><Relationship Id="rId41" Type="http://schemas.openxmlformats.org/officeDocument/2006/relationships/hyperlink" Target="file:///\\spurbsp01\PIUs_Monitoramento\01_Documenta&#231;&#227;o\05_PIU_Arco_Jurubatuba\1_Em%20proposicao%20dos%20elementos%20previos\ACJ1_19GE_Diagnostico.pdf" TargetMode="External"/><Relationship Id="rId1" Type="http://schemas.openxmlformats.org/officeDocument/2006/relationships/hyperlink" Target="file:///\\spurbsp01\PIUs_Monitoramento\01_Documenta&#231;&#227;o\01_PIU_Rio_Branco\RB_1B_Diagnostico.pdf" TargetMode="External"/><Relationship Id="rId6" Type="http://schemas.openxmlformats.org/officeDocument/2006/relationships/hyperlink" Target="file:///\\spurbsp01\PIUs_Monitoramento\01_Documenta&#231;&#227;o\01_PIU_Rio_Branco\RB_1C_ConsultaPublicaOnline.pdf" TargetMode="External"/><Relationship Id="rId11" Type="http://schemas.openxmlformats.org/officeDocument/2006/relationships/hyperlink" Target="file:///\\spurbsp01\PIUs_Monitoramento\01_Documenta&#231;&#227;o\02_PIU_Vila_Leopoldina\1_Em%20proposicao%20dos%20elementos%20previos\VL1_19GE_CP_Texto.pdf" TargetMode="External"/><Relationship Id="rId24" Type="http://schemas.openxmlformats.org/officeDocument/2006/relationships/hyperlink" Target="file:///\\spurbsp01\PIUs_Monitoramento\01_Documenta&#231;&#227;o\08_PIU_Pacaembu\PAC_1C_ConsultaPublicaOnline.pdf" TargetMode="External"/><Relationship Id="rId32" Type="http://schemas.openxmlformats.org/officeDocument/2006/relationships/hyperlink" Target="file:///\\spurbsp01\PIUs_Monitoramento\01_Documenta&#231;&#227;o\09_PIU_Vila_Olimpia\VO_1B_Diagnostico.pdf" TargetMode="External"/><Relationship Id="rId37" Type="http://schemas.openxmlformats.org/officeDocument/2006/relationships/hyperlink" Target="file:///\\spurbsp01\PIUs_Monitoramento\01_Documenta&#231;&#227;o\010_PIU_Nacoes_Unidas\1_Em%20proposicao%20dos%20elementos%20previos\NU_1B_Diagnostico.pdf" TargetMode="External"/><Relationship Id="rId40" Type="http://schemas.openxmlformats.org/officeDocument/2006/relationships/hyperlink" Target="file:///\\spurbsp01\PIUs_Monitoramento\01_Documenta&#231;&#227;o\010_PIU_Nacoes_Unidas\1_Em%20proposicao%20dos%20elementos%20previos\NU_1C_ConsultaPublicaOnline.pdf" TargetMode="External"/><Relationship Id="rId45" Type="http://schemas.openxmlformats.org/officeDocument/2006/relationships/hyperlink" Target="file:///\\spurbsp01\PIUs_Monitoramento\01_Documenta&#231;&#227;o\05_PIU_Arco_Jurubatuba\1_Em%20proposicao%20dos%20elementos%20previos\ACJ1_19GE_CP_Texto.pdf" TargetMode="External"/><Relationship Id="rId5" Type="http://schemas.openxmlformats.org/officeDocument/2006/relationships/hyperlink" Target="file:///\\spurbsp01\PIUs_Monitoramento\01_Documenta&#231;&#227;o\01_PIU_Rio_Branco\RB_1C_SistematizacaoContribuicoesOnline.pdf" TargetMode="External"/><Relationship Id="rId15" Type="http://schemas.openxmlformats.org/officeDocument/2006/relationships/hyperlink" Target="file:///\\spurbsp01\PIUs_Monitoramento\01_Documenta&#231;&#227;o\02_PIU_Vila_Leopoldina\2_Consulta%20publica%20inicial\VL2_39AD_AP_Lista.pdf" TargetMode="External"/><Relationship Id="rId23" Type="http://schemas.openxmlformats.org/officeDocument/2006/relationships/hyperlink" Target="file:///\\spurbsp01\PIUs_Monitoramento\01_Documenta&#231;&#227;o\08_PIU_Pacaembu\PAC_1A_PMI_EditalChamamentoPublico.pdf" TargetMode="External"/><Relationship Id="rId28" Type="http://schemas.openxmlformats.org/officeDocument/2006/relationships/hyperlink" Target="file:///\\spurbsp01\PIUs_Monitoramento\01_Documenta&#231;&#227;o\08_PIU_Pacaembu\PAC_2B_ConsultaPublicaOnline.pdf" TargetMode="External"/><Relationship Id="rId36"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2AD_CP_Divulgacao.png" TargetMode="External"/><Relationship Id="rId19" Type="http://schemas.openxmlformats.org/officeDocument/2006/relationships/hyperlink" Target="file:///\\spurbsp01\PIUs_Monitoramento\01_Documenta&#231;&#227;o\07_PL_Anhembi\ANH_1C_ConsultaPublicaOnline_Divulgacao.pdf" TargetMode="External"/><Relationship Id="rId31" Type="http://schemas.openxmlformats.org/officeDocument/2006/relationships/hyperlink" Target="file:///\\spurbsp01\PIUs_Monitoramento\01_Documenta&#231;&#227;o\09_PIU_Vila_Olimpia\VO_1A_ManifestacaoInteressePrivado.pdf" TargetMode="External"/><Relationship Id="rId44" Type="http://schemas.openxmlformats.org/officeDocument/2006/relationships/hyperlink" Target="file:///\\spurbsp01\PIUs_Monitoramento\01_Documenta&#231;&#227;o\05_PIU_Arco_Jurubatuba\2_Consulta%20publica%20inicial\ACJ2_32AD_CP_Divulgacao.pdf" TargetMode="External"/><Relationship Id="rId4" Type="http://schemas.openxmlformats.org/officeDocument/2006/relationships/hyperlink" Target="file:///\\spurbsp01\PIUs_Monitoramento\01_Documenta&#231;&#227;o\01_PIU_Rio_Branco\RB_1C_ConsultaPublicaOnline.pdf" TargetMode="External"/><Relationship Id="rId9" Type="http://schemas.openxmlformats.org/officeDocument/2006/relationships/hyperlink" Target="file:///\\spurbsp01\PIUs_Monitoramento\01_Documenta&#231;&#227;o\02_PIU_Vila_Leopoldina\1_Em%20proposicao%20dos%20elementos%20previos\VL1_19GE_Mapas.pdf" TargetMode="External"/><Relationship Id="rId14" Type="http://schemas.openxmlformats.org/officeDocument/2006/relationships/hyperlink" Target="file:///\\spurbsp01\PIUs_Monitoramento\01_Documenta&#231;&#227;o\02_PIU_Vila_Leopoldina\2_Consulta%20publica%20inicial\VL2_39AD_AP_ApresentacaoPrefeitura.pdf" TargetMode="External"/><Relationship Id="rId22" Type="http://schemas.openxmlformats.org/officeDocument/2006/relationships/hyperlink" Target="file:///\\spurbsp01\PIUs_Monitoramento\01_Documenta&#231;&#227;o\07_PL_Anhembi\ANH_1C_AudienciaPublica_Ata.pdf" TargetMode="External"/><Relationship Id="rId27" Type="http://schemas.openxmlformats.org/officeDocument/2006/relationships/hyperlink" Target="file:///\\spurbsp01\PIUs_Monitoramento\01_Documenta&#231;&#227;o\08_PIU_Pacaembu\PAC_1C_ConsultaPublicaOnline_Contribuicoes.xls" TargetMode="External"/><Relationship Id="rId30" Type="http://schemas.openxmlformats.org/officeDocument/2006/relationships/hyperlink" Target="file:///\\spurbsp01\PIUs_Monitoramento\01_Documenta&#231;&#227;o\08_PIU_Pacaembu\PAC_2B_ConsultaPublicaOnline.pdf" TargetMode="External"/><Relationship Id="rId35" Type="http://schemas.openxmlformats.org/officeDocument/2006/relationships/hyperlink" Target="file:///\\spurbsp01\PIUs_Monitoramento\01_Documenta&#231;&#227;o\09_PIU_Vila_Olimpia\VO_1C_ConsultaPublicaOnline.pdf" TargetMode="External"/><Relationship Id="rId43" Type="http://schemas.openxmlformats.org/officeDocument/2006/relationships/hyperlink" Target="file:///\\spurbsp01\PIUs_Monitoramento\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2_Consulta%20publica%20inicial\VL2_39AD_AP_ApresentacaoPrefeitura.pdf" TargetMode="External"/><Relationship Id="rId13" Type="http://schemas.openxmlformats.org/officeDocument/2006/relationships/hyperlink" Target="file:///\\spurbsp01\PIUs_Monitoramento\01_Documenta&#231;&#227;o\010_PIU_Nacoes_Unidas\1_Em%20proposicao%20dos%20elementos%20previos\NU_1C_ConsultaPublicaOnline.pdf" TargetMode="External"/><Relationship Id="rId18" Type="http://schemas.openxmlformats.org/officeDocument/2006/relationships/hyperlink" Target="file:///\\spurbsp01\PIUs_Monitoramento\01_Documenta&#231;&#227;o\02_PIU_Vila_Leopoldina\5_Discussao%20publica\00_caderno-completo.pdf" TargetMode="External"/><Relationship Id="rId3" Type="http://schemas.openxmlformats.org/officeDocument/2006/relationships/hyperlink" Target="file:///\\spurbsp01\PIUs_Monitoramento\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file:///\\spurbsp01\PIUs_Monitoramento\01_Documenta&#231;&#227;o\02_PIU_Vila_Leopoldina\2_Consulta%20publica%20inicial\VL2_39AD_CP_Contribuicoes.pdf" TargetMode="External"/><Relationship Id="rId12" Type="http://schemas.openxmlformats.org/officeDocument/2006/relationships/hyperlink" Target="file:///\\spurbsp01\PIUs_Monitoramento\01_Documenta&#231;&#227;o\02_PIU_Vila_Leopoldina\5_Discussao%20publica\TextoConsultaPublica.pdf" TargetMode="External"/><Relationship Id="rId17" Type="http://schemas.openxmlformats.org/officeDocument/2006/relationships/hyperlink" Target="file:///\\spurbsp01\PIUs_Monitoramento\01_Documenta&#231;&#227;o\02_PIU_Vila_Leopoldina\5_Discussao%20publica\noticia-divulgacao-consulta-publica.pdf" TargetMode="External"/><Relationship Id="rId2" Type="http://schemas.openxmlformats.org/officeDocument/2006/relationships/hyperlink" Target="file:///\\spurbsp01\PIUs_Monitoramento\01_Documenta&#231;&#227;o\02_PIU_Vila_Leopoldina\1_Em%20proposicao%20dos%20elementos%20previos\VL1_19GE_CP_Texto.pdf" TargetMode="External"/><Relationship Id="rId16" Type="http://schemas.openxmlformats.org/officeDocument/2006/relationships/hyperlink" Target="file:///\\spurbsp01\PIUs_Monitoramento\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file:///\\spurbsp01\PIUs_Monitoramento\01_Documenta&#231;&#227;o\02_PIU_Vila_Leopoldina\1_Em%20proposicao%20dos%20elementos%20previos\VL1_12AD_MIP.pdf" TargetMode="External"/><Relationship Id="rId6" Type="http://schemas.openxmlformats.org/officeDocument/2006/relationships/hyperlink" Target="file:///\\spurbsp01\PIUs_Monitoramento\01_Documenta&#231;&#227;o\02_PIU_Vila_Leopoldina\2_Consulta%20publica%20inicial\VL2_32AD_AP_Divulgacao.pdf" TargetMode="External"/><Relationship Id="rId11" Type="http://schemas.openxmlformats.org/officeDocument/2006/relationships/hyperlink" Target="file:///\\spurbsp01\PIUs_Monitoramento\01_Documenta&#231;&#227;o\02_PIU_Vila_Leopoldina\2_Consulta%20publica%20inicial\VL2_39AD_AP_Lista.pdf" TargetMode="External"/><Relationship Id="rId5" Type="http://schemas.openxmlformats.org/officeDocument/2006/relationships/hyperlink" Target="file:///\\spurbsp01\PIUs_Monitoramento\01_Documenta&#231;&#227;o\02_PIU_Vila_Leopoldina\2_Consulta%20publica%20inicial\VL2_32AD_CP_Divulgacao.png" TargetMode="External"/><Relationship Id="rId15"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file:///\\spurbsp01\PIUs_Monitoramento\01_Documenta&#231;&#227;o\02_PIU_Vila_Leopoldina\1_Em%20proposicao%20dos%20elementos%20previos\VL1_19GE_Mapas.pdf" TargetMode="External"/><Relationship Id="rId9" Type="http://schemas.openxmlformats.org/officeDocument/2006/relationships/hyperlink" Target="file:///\\spurbsp01\PIUs_Monitoramento\01_Documenta&#231;&#227;o\02_PIU_Vila_Leopoldina\2_Consulta%20publica%20inicial\VL2_39AD_AP_ApresentacaoProponente.pdf" TargetMode="External"/><Relationship Id="rId14" Type="http://schemas.openxmlformats.org/officeDocument/2006/relationships/hyperlink" Target="file:///\\spurbsp01\PIUs_Monitoramento\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24" t="s">
        <v>254</v>
      </c>
      <c r="C3" s="1024"/>
      <c r="D3" s="1024"/>
      <c r="E3" s="1024"/>
      <c r="F3" s="1024"/>
      <c r="G3" s="1024"/>
      <c r="H3" s="1024"/>
      <c r="I3" s="1024"/>
      <c r="J3" s="1024"/>
      <c r="K3" s="1024"/>
      <c r="L3" s="1024"/>
      <c r="M3" s="1024"/>
      <c r="N3" s="1024"/>
      <c r="O3" s="1024"/>
      <c r="P3" s="1024"/>
      <c r="Q3" s="1024"/>
      <c r="R3" s="1024"/>
      <c r="S3" s="1024"/>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1017</v>
      </c>
      <c r="B15" s="210" t="s">
        <v>1018</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1445</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1017</v>
      </c>
      <c r="F3" s="201" t="s">
        <v>270</v>
      </c>
      <c r="G3" s="201" t="s">
        <v>271</v>
      </c>
      <c r="H3" s="202" t="s">
        <v>314</v>
      </c>
      <c r="I3" s="1028" t="s">
        <v>1019</v>
      </c>
      <c r="J3" s="1029"/>
      <c r="K3" s="1030"/>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1011</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27" t="str">
        <f>"XX"&amp;$F11&amp;"_"&amp;$A11&amp;"_RegistroAdministrativo"</f>
        <v>XX1_8_RegistroAdministrativo</v>
      </c>
      <c r="J11" s="1025"/>
      <c r="K11" s="1026"/>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756</v>
      </c>
      <c r="M12" s="213" t="s">
        <v>1241</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771</v>
      </c>
      <c r="M13" s="426" t="s">
        <v>1242</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772</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25" t="str">
        <f>"XX"&amp;$F15&amp;"_"&amp;$A15&amp;"_Oficio"</f>
        <v>XX1_12_Oficio</v>
      </c>
      <c r="K15" s="1026"/>
      <c r="L15" s="427" t="s">
        <v>757</v>
      </c>
      <c r="M15" s="428" t="s">
        <v>1243</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27" t="str">
        <f>"XX"&amp;$F22&amp;"_"&amp;$A22&amp;"_Parecer"</f>
        <v>XX1_19_Parecer</v>
      </c>
      <c r="J22" s="1025"/>
      <c r="K22" s="1026"/>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25" t="str">
        <f>"XX"&amp;$F23&amp;"_"&amp;$A23&amp;"_Consulta_Anexos"</f>
        <v>XX1_20_Consulta_Anexos</v>
      </c>
      <c r="K23" s="1026"/>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27"/>
      <c r="J24" s="1025"/>
      <c r="K24" s="1026"/>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27"/>
      <c r="J25" s="1025"/>
      <c r="K25" s="1026"/>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27" t="str">
        <f>"XX"&amp;$F34&amp;"_"&amp;$A34&amp;"_Instancia_Apresentacao"</f>
        <v>XX2_31_Instancia_Apresentacao</v>
      </c>
      <c r="J34" s="1025"/>
      <c r="K34" s="1026"/>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25" t="str">
        <f>"XX"&amp;$F35&amp;"_"&amp;$A35&amp;"_Instancia_ParecerSPUrb"</f>
        <v>XX2_32_Instancia_ParecerSPUrb</v>
      </c>
      <c r="K35" s="1026"/>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27"/>
      <c r="J36" s="1025"/>
      <c r="K36" s="1026"/>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25" t="str">
        <f>"XX"&amp;$F37&amp;"_"&amp;$A37&amp;"_Audiencia_Noticia"</f>
        <v>XX2_34_Audiencia_Noticia</v>
      </c>
      <c r="K37" s="1026"/>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1021</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27" t="str">
        <f>"XX"&amp;$F46&amp;"_"&amp;$A46&amp;"_Parecer"</f>
        <v>XX2_43_Parecer</v>
      </c>
      <c r="J46" s="1025"/>
      <c r="K46" s="1026"/>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27" t="str">
        <f>"XX"&amp;$F54&amp;"_"&amp;$A54&amp;"_Conselho_Apresentacao"</f>
        <v>XX3_51_Conselho_Apresentacao</v>
      </c>
      <c r="J54" s="1025"/>
      <c r="K54" s="1026"/>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25" t="str">
        <f>"XX"&amp;$F55&amp;"_"&amp;$A55&amp;"_Conselho_ParecerSPUrb"</f>
        <v>XX3_52_Conselho_ParecerSPUrb</v>
      </c>
      <c r="K55" s="1026"/>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27" t="str">
        <f>"XX"&amp;$F58&amp;"_"&amp;$A58&amp;"_Parecer"</f>
        <v>XX3_55_Parecer</v>
      </c>
      <c r="J58" s="1025"/>
      <c r="K58" s="1026"/>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27"/>
      <c r="J59" s="1025"/>
      <c r="K59" s="1026"/>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27"/>
      <c r="J60" s="1025"/>
      <c r="K60" s="1026"/>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27"/>
      <c r="J61" s="1025"/>
      <c r="K61" s="1026"/>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27"/>
      <c r="J62" s="1025"/>
      <c r="K62" s="1026"/>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1099</v>
      </c>
      <c r="I63" s="1027"/>
      <c r="J63" s="1025"/>
      <c r="K63" s="1026"/>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27"/>
      <c r="J64" s="1025"/>
      <c r="K64" s="1026"/>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1022</v>
      </c>
      <c r="I65" s="1027" t="str">
        <f>"XX"&amp;$F65&amp;"_"&amp;$A65&amp;"_Oficio_Secretaria"</f>
        <v>XX4_62_Oficio_Secretaria</v>
      </c>
      <c r="J65" s="1025"/>
      <c r="K65" s="1026"/>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27" t="str">
        <f>"XX"&amp;$F71&amp;"_"&amp;$A71&amp;"_CronogramaParticipacao"</f>
        <v>XX5_68_CronogramaParticipacao</v>
      </c>
      <c r="J71" s="1025"/>
      <c r="K71" s="1026"/>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27" t="str">
        <f>"XX"&amp;$F76&amp;"_"&amp;$A76&amp;"_Instancia_Apresentacao"</f>
        <v>XX5_73_Instancia_Apresentacao</v>
      </c>
      <c r="J76" s="1025"/>
      <c r="K76" s="1026"/>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25" t="str">
        <f>"XX"&amp;$F77&amp;"_"&amp;$A77&amp;"_Instancia_ParecerSPUrb"</f>
        <v>XX5_74_Instancia_ParecerSPUrb</v>
      </c>
      <c r="K77" s="1026"/>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1020</v>
      </c>
      <c r="I79" s="1027" t="str">
        <f>"XX"&amp;$F79&amp;"_"&amp;$A79&amp;"_TiposConsulta"</f>
        <v>XX5_76_TiposConsulta</v>
      </c>
      <c r="J79" s="1025"/>
      <c r="K79" s="1026"/>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27" t="str">
        <f>"XX"&amp;$F80&amp;"_"&amp;$A80&amp;"_Consulta_Noticia"</f>
        <v>XX5_77_Consulta_Noticia</v>
      </c>
      <c r="J80" s="1025"/>
      <c r="K80" s="1026"/>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1013</v>
      </c>
      <c r="I84" s="1027" t="str">
        <f>"XX"&amp;$F84&amp;"_"&amp;$A84&amp;"_Parecer"</f>
        <v>XX5_81_Parecer</v>
      </c>
      <c r="J84" s="1025"/>
      <c r="K84" s="1026"/>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27" t="str">
        <f>"XX"&amp;$F85&amp;"_"&amp;$A85&amp;"_Minuta_Noticia"</f>
        <v>XX5_82_Minuta_Noticia</v>
      </c>
      <c r="J85" s="1025"/>
      <c r="K85" s="1026"/>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25" t="str">
        <f>"XX"&amp;$F86&amp;"_"&amp;$A86&amp;"_Minuta_Anexos"</f>
        <v>XX5_83_Minuta_Anexos</v>
      </c>
      <c r="K86" s="1026"/>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27" t="str">
        <f>"XX"&amp;$F89&amp;"_"&amp;$A89&amp;"_Minuta_Contribuicoes"</f>
        <v>XX5_86_Minuta_Contribuicoes</v>
      </c>
      <c r="J89" s="1025"/>
      <c r="K89" s="1026"/>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1013</v>
      </c>
      <c r="I90" s="1027" t="str">
        <f>"XX"&amp;$F90&amp;"_"&amp;$A90&amp;"_AvaliacaoPosConsultaPublica"</f>
        <v>XX5_87_AvaliacaoPosConsultaPublica</v>
      </c>
      <c r="J90" s="1025"/>
      <c r="K90" s="1026"/>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27" t="str">
        <f>"XX"&amp;$F91&amp;"_"&amp;$A91&amp;"_Parecer"</f>
        <v>XX5_88_Parecer</v>
      </c>
      <c r="J91" s="1025"/>
      <c r="K91" s="1026"/>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27" t="str">
        <f>"XX"&amp;$F92&amp;"_"&amp;$A92&amp;"_Audiencia_Noticia"</f>
        <v>XX5_89_Audiencia_Noticia</v>
      </c>
      <c r="J92" s="1025"/>
      <c r="K92" s="1026"/>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27" t="str">
        <f>"XX"&amp;$F95&amp;"_"&amp;$A95&amp;"_Audiencia_Apresentacao"</f>
        <v>XX5_92_Audiencia_Apresentacao</v>
      </c>
      <c r="J95" s="1025"/>
      <c r="K95" s="1026"/>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27" t="str">
        <f>"XX"&amp;$F96&amp;"_"&amp;$A96&amp;"_Audiencia_Contribuicoes"</f>
        <v>XX5_93_Audiencia_Contribuicoes</v>
      </c>
      <c r="J96" s="1025"/>
      <c r="K96" s="1026"/>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27" t="str">
        <f>"XX"&amp;$F115&amp;"_"&amp;$A115&amp;"_EnvioNormativo_Noticia"</f>
        <v>XX7_112_EnvioNormativo_Noticia</v>
      </c>
      <c r="J115" s="1025"/>
      <c r="K115" s="1026"/>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1010</v>
      </c>
      <c r="I118" s="340" t="str">
        <f>"XX"&amp;$F118&amp;"_"&amp;$A118&amp;"_Decreto"</f>
        <v>XX7_115_Decreto</v>
      </c>
      <c r="J118" s="1025" t="str">
        <f>"XX"&amp;$F118&amp;"_"&amp;$A118&amp;"_ProjetoFinal"</f>
        <v>XX7_115_ProjetoFinal</v>
      </c>
      <c r="K118" s="1026"/>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1012</v>
      </c>
      <c r="I129" s="1027" t="str">
        <f>"XX"&amp;$F129&amp;"_"&amp;$A129&amp;"_Perimetro"</f>
        <v>XX8_126_Perimetro</v>
      </c>
      <c r="J129" s="1025"/>
      <c r="K129" s="1026"/>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 ref="J86:K86"/>
    <mergeCell ref="I54:K54"/>
    <mergeCell ref="J55:K55"/>
    <mergeCell ref="I58:K58"/>
    <mergeCell ref="I71:K71"/>
    <mergeCell ref="I76:K76"/>
    <mergeCell ref="I64:K64"/>
    <mergeCell ref="I65:K65"/>
    <mergeCell ref="J77:K77"/>
    <mergeCell ref="I79:K79"/>
    <mergeCell ref="I80:K80"/>
    <mergeCell ref="I84:K84"/>
    <mergeCell ref="I85:K85"/>
    <mergeCell ref="J15:K15"/>
    <mergeCell ref="I11:K11"/>
    <mergeCell ref="J35:K35"/>
    <mergeCell ref="I36:K36"/>
    <mergeCell ref="I46:K46"/>
    <mergeCell ref="I22:K22"/>
    <mergeCell ref="J23:K23"/>
    <mergeCell ref="I24:K24"/>
    <mergeCell ref="I25:K25"/>
    <mergeCell ref="I34:K34"/>
  </mergeCells>
  <conditionalFormatting sqref="C4:C143">
    <cfRule type="cellIs" dxfId="198" priority="12" operator="equal">
      <formula>"NOT"</formula>
    </cfRule>
    <cfRule type="cellIs" dxfId="197" priority="13" operator="equal">
      <formula>"PPT"</formula>
    </cfRule>
    <cfRule type="cellIs" dxfId="196" priority="14" operator="equal">
      <formula>"DOC"</formula>
    </cfRule>
  </conditionalFormatting>
  <conditionalFormatting sqref="D4:G143 G144:G146">
    <cfRule type="cellIs" dxfId="195" priority="11" operator="equal">
      <formula>"P"</formula>
    </cfRule>
  </conditionalFormatting>
  <conditionalFormatting sqref="B5:B6">
    <cfRule type="containsText" dxfId="194" priority="7" operator="containsText" text="Projeto">
      <formula>NOT(ISERROR(SEARCH("Projeto",B5)))</formula>
    </cfRule>
  </conditionalFormatting>
  <conditionalFormatting sqref="E1:E1048576">
    <cfRule type="cellIs" dxfId="193"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7"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1">
        <v>2</v>
      </c>
      <c r="C1" s="691">
        <v>3</v>
      </c>
      <c r="D1" s="691">
        <v>4</v>
      </c>
      <c r="E1" s="691">
        <v>5</v>
      </c>
      <c r="F1" s="691">
        <v>6</v>
      </c>
      <c r="G1" s="691">
        <v>7</v>
      </c>
      <c r="H1" s="691">
        <v>8</v>
      </c>
      <c r="I1" s="691">
        <v>9</v>
      </c>
      <c r="J1" s="691">
        <v>10</v>
      </c>
      <c r="K1" s="691">
        <v>11</v>
      </c>
      <c r="L1" s="310">
        <v>12</v>
      </c>
      <c r="M1" s="691">
        <v>13</v>
      </c>
      <c r="N1" s="691">
        <v>14</v>
      </c>
      <c r="O1" s="691">
        <v>15</v>
      </c>
      <c r="P1" s="691">
        <v>16</v>
      </c>
      <c r="Q1" s="691">
        <v>17</v>
      </c>
      <c r="R1" s="691">
        <v>18</v>
      </c>
      <c r="S1" s="310">
        <v>19</v>
      </c>
      <c r="T1" s="310">
        <v>20</v>
      </c>
      <c r="U1" s="691">
        <v>21</v>
      </c>
      <c r="V1" s="691">
        <v>22</v>
      </c>
      <c r="W1" s="691">
        <v>23</v>
      </c>
      <c r="X1" s="691">
        <v>24</v>
      </c>
      <c r="Y1" s="691">
        <v>25</v>
      </c>
      <c r="Z1" s="691">
        <v>26</v>
      </c>
      <c r="AA1" s="691">
        <v>27</v>
      </c>
      <c r="AB1" s="310">
        <v>28</v>
      </c>
      <c r="AC1" s="691">
        <v>29</v>
      </c>
      <c r="AD1" s="691">
        <v>30</v>
      </c>
      <c r="AE1" s="310">
        <v>31</v>
      </c>
      <c r="AF1" s="310">
        <v>32</v>
      </c>
      <c r="AG1" s="691">
        <v>33</v>
      </c>
      <c r="AH1" s="310">
        <v>34</v>
      </c>
      <c r="AI1" s="691">
        <v>35</v>
      </c>
      <c r="AJ1" s="691">
        <v>36</v>
      </c>
      <c r="AK1" s="691">
        <v>37</v>
      </c>
      <c r="AL1" s="691">
        <v>38</v>
      </c>
      <c r="AM1" s="691">
        <v>39</v>
      </c>
      <c r="AN1" s="691">
        <v>40</v>
      </c>
      <c r="AO1" s="310">
        <v>41</v>
      </c>
      <c r="AP1" s="691">
        <v>42</v>
      </c>
      <c r="AQ1" s="310">
        <v>43</v>
      </c>
      <c r="AR1" s="691">
        <v>44</v>
      </c>
      <c r="AS1" s="691">
        <v>45</v>
      </c>
      <c r="AT1" s="691">
        <v>46</v>
      </c>
      <c r="AU1" s="691">
        <v>47</v>
      </c>
      <c r="AV1" s="691">
        <v>48</v>
      </c>
      <c r="AW1" s="691">
        <v>49</v>
      </c>
      <c r="AX1" s="691">
        <v>50</v>
      </c>
      <c r="AY1" s="691">
        <v>51</v>
      </c>
      <c r="AZ1" s="691">
        <v>52</v>
      </c>
      <c r="BA1" s="691">
        <v>53</v>
      </c>
      <c r="BB1" s="691">
        <v>54</v>
      </c>
      <c r="BC1" s="310">
        <v>55</v>
      </c>
      <c r="BD1" s="691">
        <v>56</v>
      </c>
      <c r="BE1" s="691">
        <v>57</v>
      </c>
      <c r="BF1" s="691">
        <v>58</v>
      </c>
      <c r="BG1" s="691">
        <v>59</v>
      </c>
      <c r="BH1" s="310">
        <v>60</v>
      </c>
      <c r="BI1" s="691">
        <v>61</v>
      </c>
      <c r="BJ1" s="691">
        <v>62</v>
      </c>
      <c r="BK1" s="691">
        <v>63</v>
      </c>
      <c r="BL1" s="691">
        <v>64</v>
      </c>
      <c r="BM1" s="691">
        <v>65</v>
      </c>
      <c r="BN1" s="691">
        <v>66</v>
      </c>
      <c r="BO1" s="691">
        <v>67</v>
      </c>
      <c r="BP1" s="691">
        <v>68</v>
      </c>
      <c r="BQ1" s="691">
        <v>69</v>
      </c>
      <c r="BR1" s="691">
        <v>70</v>
      </c>
      <c r="BS1" s="178">
        <v>71</v>
      </c>
      <c r="BT1" s="691">
        <v>72</v>
      </c>
      <c r="BU1" s="691">
        <v>73</v>
      </c>
      <c r="BV1" s="691">
        <v>74</v>
      </c>
      <c r="BW1" s="691">
        <v>75</v>
      </c>
      <c r="BX1" s="691">
        <v>76</v>
      </c>
      <c r="BY1" s="691">
        <v>77</v>
      </c>
      <c r="BZ1" s="691">
        <v>78</v>
      </c>
      <c r="CA1" s="691">
        <v>79</v>
      </c>
      <c r="CB1" s="310">
        <v>80</v>
      </c>
      <c r="CC1" s="310">
        <v>81</v>
      </c>
      <c r="CD1" s="691">
        <v>82</v>
      </c>
      <c r="CE1" s="691">
        <v>83</v>
      </c>
      <c r="CF1" s="691">
        <v>84</v>
      </c>
      <c r="CG1" s="691">
        <v>85</v>
      </c>
      <c r="CH1" s="691">
        <v>86</v>
      </c>
      <c r="CI1" s="691">
        <v>87</v>
      </c>
      <c r="CJ1" s="691">
        <v>88</v>
      </c>
      <c r="CK1" s="691">
        <v>89</v>
      </c>
      <c r="CL1" s="691">
        <v>90</v>
      </c>
      <c r="CM1" s="691">
        <v>91</v>
      </c>
      <c r="CN1" s="310">
        <v>92</v>
      </c>
      <c r="CO1" s="691">
        <v>93</v>
      </c>
      <c r="CP1" s="691">
        <v>94</v>
      </c>
      <c r="CQ1" s="310">
        <v>95</v>
      </c>
      <c r="CR1" s="310">
        <v>96</v>
      </c>
      <c r="CS1" s="691">
        <v>97</v>
      </c>
      <c r="CT1" s="691">
        <v>98</v>
      </c>
      <c r="CU1" s="691">
        <v>99</v>
      </c>
      <c r="CV1" s="691">
        <v>100</v>
      </c>
      <c r="CW1" s="691">
        <v>101</v>
      </c>
      <c r="CX1" s="691">
        <v>102</v>
      </c>
      <c r="CY1" s="691">
        <v>103</v>
      </c>
      <c r="CZ1" s="310">
        <v>104</v>
      </c>
      <c r="DA1" s="691">
        <v>105</v>
      </c>
      <c r="DB1" s="691">
        <v>106</v>
      </c>
      <c r="DC1" s="691">
        <v>107</v>
      </c>
      <c r="DD1" s="691">
        <v>108</v>
      </c>
      <c r="DE1" s="691">
        <v>109</v>
      </c>
      <c r="DF1" s="691">
        <v>110</v>
      </c>
      <c r="DG1" s="310">
        <v>111</v>
      </c>
      <c r="DH1" s="691">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1">
        <v>1</v>
      </c>
      <c r="C2" s="692">
        <v>1</v>
      </c>
      <c r="D2" s="691">
        <v>1</v>
      </c>
      <c r="E2" s="691">
        <v>1</v>
      </c>
      <c r="F2" s="691">
        <v>1</v>
      </c>
      <c r="G2" s="691">
        <v>1</v>
      </c>
      <c r="H2" s="691">
        <v>1</v>
      </c>
      <c r="I2" s="691">
        <v>1</v>
      </c>
      <c r="J2" s="691">
        <v>1</v>
      </c>
      <c r="K2" s="691">
        <v>1</v>
      </c>
      <c r="L2" s="321">
        <v>1</v>
      </c>
      <c r="M2" s="691">
        <v>1</v>
      </c>
      <c r="N2" s="691">
        <v>1</v>
      </c>
      <c r="O2" s="691">
        <v>1</v>
      </c>
      <c r="P2" s="691">
        <v>1</v>
      </c>
      <c r="Q2" s="691">
        <v>1</v>
      </c>
      <c r="R2" s="691">
        <v>1</v>
      </c>
      <c r="S2" s="321">
        <v>1</v>
      </c>
      <c r="T2" s="321">
        <v>1</v>
      </c>
      <c r="U2" s="691">
        <v>1</v>
      </c>
      <c r="V2" s="691">
        <v>1</v>
      </c>
      <c r="W2" s="691">
        <v>1</v>
      </c>
      <c r="X2" s="691">
        <v>2</v>
      </c>
      <c r="Y2" s="691">
        <v>2</v>
      </c>
      <c r="Z2" s="691">
        <v>2</v>
      </c>
      <c r="AA2" s="691">
        <v>2</v>
      </c>
      <c r="AB2" s="321">
        <v>2</v>
      </c>
      <c r="AC2" s="691">
        <v>2</v>
      </c>
      <c r="AD2" s="691">
        <v>2</v>
      </c>
      <c r="AE2" s="321">
        <v>2</v>
      </c>
      <c r="AF2" s="321">
        <v>2</v>
      </c>
      <c r="AG2" s="691">
        <v>2</v>
      </c>
      <c r="AH2" s="321">
        <v>2</v>
      </c>
      <c r="AI2" s="691">
        <v>2</v>
      </c>
      <c r="AJ2" s="691">
        <v>2</v>
      </c>
      <c r="AK2" s="691">
        <v>2</v>
      </c>
      <c r="AL2" s="691">
        <v>2</v>
      </c>
      <c r="AM2" s="691">
        <v>2</v>
      </c>
      <c r="AN2" s="691">
        <v>2</v>
      </c>
      <c r="AO2" s="321">
        <v>2</v>
      </c>
      <c r="AP2" s="691">
        <v>2</v>
      </c>
      <c r="AQ2" s="321">
        <v>2</v>
      </c>
      <c r="AR2" s="691">
        <v>2</v>
      </c>
      <c r="AS2" s="691">
        <v>3</v>
      </c>
      <c r="AT2" s="691">
        <v>3</v>
      </c>
      <c r="AU2" s="691">
        <v>3</v>
      </c>
      <c r="AV2" s="691">
        <v>3</v>
      </c>
      <c r="AW2" s="691">
        <v>3</v>
      </c>
      <c r="AX2" s="691">
        <v>3</v>
      </c>
      <c r="AY2" s="691">
        <v>3</v>
      </c>
      <c r="AZ2" s="691">
        <v>3</v>
      </c>
      <c r="BA2" s="691">
        <v>3</v>
      </c>
      <c r="BB2" s="691">
        <v>3</v>
      </c>
      <c r="BC2" s="321">
        <v>3</v>
      </c>
      <c r="BD2" s="691">
        <v>3</v>
      </c>
      <c r="BE2" s="691">
        <v>3</v>
      </c>
      <c r="BF2" s="691">
        <v>4</v>
      </c>
      <c r="BG2" s="691">
        <v>4</v>
      </c>
      <c r="BH2" s="321">
        <v>4</v>
      </c>
      <c r="BI2" s="691">
        <v>4</v>
      </c>
      <c r="BJ2" s="691">
        <v>4</v>
      </c>
      <c r="BK2" s="691">
        <v>4</v>
      </c>
      <c r="BL2" s="691">
        <v>4</v>
      </c>
      <c r="BM2" s="691">
        <v>4</v>
      </c>
      <c r="BN2" s="691">
        <v>4</v>
      </c>
      <c r="BO2" s="691">
        <v>4</v>
      </c>
      <c r="BP2" s="691">
        <v>5</v>
      </c>
      <c r="BQ2" s="691">
        <v>5</v>
      </c>
      <c r="BR2" s="691">
        <v>5</v>
      </c>
      <c r="BS2" s="546">
        <v>5</v>
      </c>
      <c r="BT2" s="691">
        <v>5</v>
      </c>
      <c r="BU2" s="691">
        <v>5</v>
      </c>
      <c r="BV2" s="691">
        <v>5</v>
      </c>
      <c r="BW2" s="691">
        <v>5</v>
      </c>
      <c r="BX2" s="691">
        <v>5</v>
      </c>
      <c r="BY2" s="691">
        <v>5</v>
      </c>
      <c r="BZ2" s="691">
        <v>5</v>
      </c>
      <c r="CA2" s="691">
        <v>5</v>
      </c>
      <c r="CB2" s="321">
        <v>5</v>
      </c>
      <c r="CC2" s="321">
        <v>5</v>
      </c>
      <c r="CD2" s="691">
        <v>5</v>
      </c>
      <c r="CE2" s="691">
        <v>5</v>
      </c>
      <c r="CF2" s="691">
        <v>5</v>
      </c>
      <c r="CG2" s="691">
        <v>5</v>
      </c>
      <c r="CH2" s="691">
        <v>5</v>
      </c>
      <c r="CI2" s="691">
        <v>5</v>
      </c>
      <c r="CJ2" s="691">
        <v>5</v>
      </c>
      <c r="CK2" s="691">
        <v>5</v>
      </c>
      <c r="CL2" s="691">
        <v>5</v>
      </c>
      <c r="CM2" s="691">
        <v>5</v>
      </c>
      <c r="CN2" s="321">
        <v>5</v>
      </c>
      <c r="CO2" s="691">
        <v>5</v>
      </c>
      <c r="CP2" s="691">
        <v>5</v>
      </c>
      <c r="CQ2" s="321">
        <v>5</v>
      </c>
      <c r="CR2" s="321">
        <v>6</v>
      </c>
      <c r="CS2" s="691">
        <v>6</v>
      </c>
      <c r="CT2" s="691">
        <v>6</v>
      </c>
      <c r="CU2" s="691">
        <v>6</v>
      </c>
      <c r="CV2" s="691">
        <v>6</v>
      </c>
      <c r="CW2" s="691">
        <v>6</v>
      </c>
      <c r="CX2" s="691">
        <v>6</v>
      </c>
      <c r="CY2" s="691">
        <v>6</v>
      </c>
      <c r="CZ2" s="321">
        <v>6</v>
      </c>
      <c r="DA2" s="691">
        <v>6</v>
      </c>
      <c r="DB2" s="691">
        <v>6</v>
      </c>
      <c r="DC2" s="691">
        <v>7</v>
      </c>
      <c r="DD2" s="691">
        <v>7</v>
      </c>
      <c r="DE2" s="691">
        <v>7</v>
      </c>
      <c r="DF2" s="691">
        <v>7</v>
      </c>
      <c r="DG2" s="321">
        <v>7</v>
      </c>
      <c r="DH2" s="691">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756</v>
      </c>
      <c r="DZ2" s="321" t="s">
        <v>756</v>
      </c>
      <c r="EA2" s="321" t="s">
        <v>756</v>
      </c>
      <c r="EB2" s="321" t="s">
        <v>771</v>
      </c>
      <c r="EC2" s="321" t="s">
        <v>771</v>
      </c>
      <c r="ED2" s="321" t="s">
        <v>771</v>
      </c>
      <c r="EE2" s="321" t="s">
        <v>771</v>
      </c>
      <c r="EF2" s="321" t="s">
        <v>771</v>
      </c>
      <c r="EG2" s="321" t="s">
        <v>772</v>
      </c>
      <c r="EH2" s="321" t="s">
        <v>772</v>
      </c>
      <c r="EI2" s="321" t="s">
        <v>772</v>
      </c>
      <c r="EJ2" s="321" t="s">
        <v>772</v>
      </c>
      <c r="EK2" s="321" t="s">
        <v>772</v>
      </c>
      <c r="EL2" s="321" t="s">
        <v>772</v>
      </c>
      <c r="EM2" s="321" t="s">
        <v>772</v>
      </c>
      <c r="EN2" s="321" t="s">
        <v>772</v>
      </c>
      <c r="EO2" s="321" t="s">
        <v>772</v>
      </c>
      <c r="EP2" s="321" t="s">
        <v>772</v>
      </c>
      <c r="EQ2" s="321" t="s">
        <v>772</v>
      </c>
      <c r="ER2" s="321" t="s">
        <v>772</v>
      </c>
      <c r="ES2" s="321" t="s">
        <v>772</v>
      </c>
      <c r="ET2" s="321" t="s">
        <v>772</v>
      </c>
      <c r="EU2" s="321" t="s">
        <v>772</v>
      </c>
      <c r="EV2" s="321" t="s">
        <v>772</v>
      </c>
      <c r="EW2" s="321" t="s">
        <v>772</v>
      </c>
      <c r="EX2" s="321" t="s">
        <v>757</v>
      </c>
    </row>
    <row r="3" spans="1:170" s="422" customFormat="1" ht="15.75" customHeight="1">
      <c r="A3" s="417" t="s">
        <v>760</v>
      </c>
      <c r="B3" s="693"/>
      <c r="C3" s="693"/>
      <c r="D3" s="693"/>
      <c r="E3" s="693"/>
      <c r="F3" s="693"/>
      <c r="G3" s="693"/>
      <c r="H3" s="693"/>
      <c r="I3" s="693"/>
      <c r="J3" s="693"/>
      <c r="K3" s="693"/>
      <c r="L3" s="417" t="s">
        <v>760</v>
      </c>
      <c r="M3" s="693"/>
      <c r="N3" s="693"/>
      <c r="O3" s="693"/>
      <c r="P3" s="693"/>
      <c r="Q3" s="693"/>
      <c r="R3" s="693"/>
      <c r="S3" s="417" t="s">
        <v>760</v>
      </c>
      <c r="T3" s="417" t="s">
        <v>760</v>
      </c>
      <c r="U3" s="693"/>
      <c r="V3" s="693"/>
      <c r="W3" s="693"/>
      <c r="X3" s="693"/>
      <c r="Y3" s="693"/>
      <c r="Z3" s="693"/>
      <c r="AA3" s="693"/>
      <c r="AB3" s="417" t="s">
        <v>760</v>
      </c>
      <c r="AC3" s="693"/>
      <c r="AD3" s="693"/>
      <c r="AE3" s="417" t="s">
        <v>760</v>
      </c>
      <c r="AF3" s="417" t="s">
        <v>760</v>
      </c>
      <c r="AG3" s="693"/>
      <c r="AH3" s="417" t="s">
        <v>760</v>
      </c>
      <c r="AI3" s="693"/>
      <c r="AJ3" s="693"/>
      <c r="AK3" s="693"/>
      <c r="AL3" s="693"/>
      <c r="AM3" s="693"/>
      <c r="AN3" s="693"/>
      <c r="AO3" s="417" t="s">
        <v>760</v>
      </c>
      <c r="AP3" s="693"/>
      <c r="AQ3" s="417" t="s">
        <v>760</v>
      </c>
      <c r="AR3" s="693"/>
      <c r="AS3" s="693"/>
      <c r="AT3" s="693"/>
      <c r="AU3" s="693"/>
      <c r="AV3" s="693"/>
      <c r="AW3" s="693"/>
      <c r="AX3" s="693"/>
      <c r="AY3" s="693"/>
      <c r="AZ3" s="693"/>
      <c r="BA3" s="693"/>
      <c r="BB3" s="693"/>
      <c r="BC3" s="417" t="s">
        <v>760</v>
      </c>
      <c r="BD3" s="693"/>
      <c r="BE3" s="693"/>
      <c r="BF3" s="693"/>
      <c r="BG3" s="693"/>
      <c r="BH3" s="417" t="s">
        <v>760</v>
      </c>
      <c r="BI3" s="693"/>
      <c r="BJ3" s="693"/>
      <c r="BK3" s="693"/>
      <c r="BL3" s="693"/>
      <c r="BM3" s="693"/>
      <c r="BN3" s="693"/>
      <c r="BO3" s="693"/>
      <c r="BP3" s="693"/>
      <c r="BQ3" s="693"/>
      <c r="BR3" s="693"/>
      <c r="BS3" s="417" t="s">
        <v>760</v>
      </c>
      <c r="BT3" s="693"/>
      <c r="BU3" s="693"/>
      <c r="BV3" s="693"/>
      <c r="BW3" s="693"/>
      <c r="BX3" s="693"/>
      <c r="BY3" s="693"/>
      <c r="BZ3" s="693"/>
      <c r="CA3" s="693"/>
      <c r="CB3" s="417" t="s">
        <v>760</v>
      </c>
      <c r="CC3" s="417" t="s">
        <v>760</v>
      </c>
      <c r="CD3" s="693"/>
      <c r="CE3" s="693"/>
      <c r="CF3" s="693"/>
      <c r="CG3" s="693"/>
      <c r="CH3" s="693"/>
      <c r="CI3" s="693"/>
      <c r="CJ3" s="693"/>
      <c r="CK3" s="693"/>
      <c r="CL3" s="693"/>
      <c r="CM3" s="693"/>
      <c r="CN3" s="417" t="s">
        <v>760</v>
      </c>
      <c r="CO3" s="693"/>
      <c r="CP3" s="693"/>
      <c r="CQ3" s="417" t="s">
        <v>760</v>
      </c>
      <c r="CR3" s="417" t="s">
        <v>760</v>
      </c>
      <c r="CS3" s="693"/>
      <c r="CT3" s="693"/>
      <c r="CU3" s="693"/>
      <c r="CV3" s="693"/>
      <c r="CW3" s="694"/>
      <c r="CX3" s="693"/>
      <c r="CY3" s="693"/>
      <c r="CZ3" s="417" t="s">
        <v>760</v>
      </c>
      <c r="DA3" s="693"/>
      <c r="DB3" s="693"/>
      <c r="DC3" s="693"/>
      <c r="DD3" s="693"/>
      <c r="DE3" s="693"/>
      <c r="DF3" s="693"/>
      <c r="DG3" s="417" t="s">
        <v>760</v>
      </c>
      <c r="DH3" s="693"/>
      <c r="DI3" s="417"/>
      <c r="DJ3" s="417"/>
      <c r="DK3" s="417"/>
      <c r="DL3" s="417"/>
      <c r="DM3" s="417"/>
      <c r="DN3" s="417" t="s">
        <v>760</v>
      </c>
      <c r="DO3" s="417"/>
      <c r="DP3" s="417" t="s">
        <v>760</v>
      </c>
      <c r="DQ3" s="417" t="s">
        <v>760</v>
      </c>
      <c r="DR3" s="417"/>
      <c r="DS3" s="417" t="s">
        <v>760</v>
      </c>
      <c r="DT3" s="417" t="s">
        <v>760</v>
      </c>
      <c r="DU3" s="417" t="s">
        <v>760</v>
      </c>
      <c r="DV3" s="417" t="s">
        <v>760</v>
      </c>
      <c r="DW3" s="417" t="s">
        <v>760</v>
      </c>
      <c r="DX3" s="417" t="s">
        <v>760</v>
      </c>
      <c r="DY3" s="417" t="s">
        <v>760</v>
      </c>
      <c r="DZ3" s="417" t="s">
        <v>760</v>
      </c>
      <c r="EA3" s="417" t="s">
        <v>760</v>
      </c>
      <c r="EB3" s="417" t="s">
        <v>760</v>
      </c>
      <c r="EC3" s="417"/>
      <c r="ED3" s="417"/>
      <c r="EE3" s="417" t="s">
        <v>760</v>
      </c>
      <c r="EF3" s="417" t="s">
        <v>760</v>
      </c>
      <c r="EG3" s="417" t="s">
        <v>760</v>
      </c>
      <c r="EH3" s="417" t="s">
        <v>760</v>
      </c>
      <c r="EI3" s="417"/>
      <c r="EJ3" s="417" t="s">
        <v>760</v>
      </c>
      <c r="EK3" s="417" t="s">
        <v>760</v>
      </c>
      <c r="EL3" s="417" t="s">
        <v>760</v>
      </c>
      <c r="EM3" s="417" t="s">
        <v>760</v>
      </c>
      <c r="EN3" s="417" t="s">
        <v>760</v>
      </c>
      <c r="EO3" s="417"/>
      <c r="EP3" s="417" t="s">
        <v>760</v>
      </c>
      <c r="EQ3" s="417"/>
      <c r="ER3" s="417" t="s">
        <v>760</v>
      </c>
      <c r="ES3" s="417"/>
      <c r="ET3" s="417" t="s">
        <v>760</v>
      </c>
      <c r="EU3" s="417"/>
      <c r="EV3" s="417"/>
      <c r="EW3" s="417"/>
      <c r="EX3" s="417" t="s">
        <v>760</v>
      </c>
      <c r="EY3" s="418"/>
      <c r="EZ3" s="419"/>
      <c r="FA3" s="420"/>
      <c r="FB3" s="421"/>
    </row>
    <row r="4" spans="1:170" ht="45.75" customHeight="1">
      <c r="A4" s="344" t="s">
        <v>22</v>
      </c>
      <c r="B4" s="345" t="s">
        <v>617</v>
      </c>
      <c r="C4" s="345" t="s">
        <v>618</v>
      </c>
      <c r="D4" s="345" t="s">
        <v>619</v>
      </c>
      <c r="E4" s="345" t="s">
        <v>620</v>
      </c>
      <c r="F4" s="345" t="s">
        <v>621</v>
      </c>
      <c r="G4" s="346" t="s">
        <v>622</v>
      </c>
      <c r="H4" s="347" t="s">
        <v>623</v>
      </c>
      <c r="I4" s="348" t="s">
        <v>624</v>
      </c>
      <c r="J4" s="344" t="s">
        <v>625</v>
      </c>
      <c r="K4" s="346" t="s">
        <v>626</v>
      </c>
      <c r="L4" s="349" t="s">
        <v>627</v>
      </c>
      <c r="M4" s="350" t="s">
        <v>628</v>
      </c>
      <c r="N4" s="350" t="s">
        <v>629</v>
      </c>
      <c r="O4" s="350" t="s">
        <v>630</v>
      </c>
      <c r="P4" s="350" t="s">
        <v>631</v>
      </c>
      <c r="Q4" s="350" t="s">
        <v>632</v>
      </c>
      <c r="R4" s="350" t="s">
        <v>633</v>
      </c>
      <c r="S4" s="350" t="s">
        <v>634</v>
      </c>
      <c r="T4" s="350" t="s">
        <v>635</v>
      </c>
      <c r="U4" s="350" t="s">
        <v>636</v>
      </c>
      <c r="V4" s="350" t="s">
        <v>637</v>
      </c>
      <c r="W4" s="351" t="s">
        <v>1052</v>
      </c>
      <c r="X4" s="349" t="s">
        <v>638</v>
      </c>
      <c r="Y4" s="352" t="s">
        <v>639</v>
      </c>
      <c r="Z4" s="350" t="s">
        <v>640</v>
      </c>
      <c r="AA4" s="350" t="s">
        <v>641</v>
      </c>
      <c r="AB4" s="350" t="s">
        <v>642</v>
      </c>
      <c r="AC4" s="350" t="s">
        <v>643</v>
      </c>
      <c r="AD4" s="350" t="s">
        <v>644</v>
      </c>
      <c r="AE4" s="350" t="s">
        <v>645</v>
      </c>
      <c r="AF4" s="350" t="s">
        <v>646</v>
      </c>
      <c r="AG4" s="350" t="s">
        <v>647</v>
      </c>
      <c r="AH4" s="350" t="s">
        <v>648</v>
      </c>
      <c r="AI4" s="350" t="s">
        <v>649</v>
      </c>
      <c r="AJ4" s="350" t="s">
        <v>650</v>
      </c>
      <c r="AK4" s="350" t="s">
        <v>651</v>
      </c>
      <c r="AL4" s="350" t="s">
        <v>652</v>
      </c>
      <c r="AM4" s="350" t="s">
        <v>653</v>
      </c>
      <c r="AN4" s="350" t="s">
        <v>654</v>
      </c>
      <c r="AO4" s="350" t="s">
        <v>655</v>
      </c>
      <c r="AP4" s="350" t="s">
        <v>656</v>
      </c>
      <c r="AQ4" s="351" t="s">
        <v>657</v>
      </c>
      <c r="AR4" s="353" t="s">
        <v>658</v>
      </c>
      <c r="AS4" s="349" t="s">
        <v>659</v>
      </c>
      <c r="AT4" s="349" t="s">
        <v>660</v>
      </c>
      <c r="AU4" s="349" t="s">
        <v>661</v>
      </c>
      <c r="AV4" s="349" t="s">
        <v>662</v>
      </c>
      <c r="AW4" s="349" t="s">
        <v>663</v>
      </c>
      <c r="AX4" s="349" t="s">
        <v>664</v>
      </c>
      <c r="AY4" s="349" t="s">
        <v>665</v>
      </c>
      <c r="AZ4" s="349" t="s">
        <v>666</v>
      </c>
      <c r="BA4" s="349" t="s">
        <v>667</v>
      </c>
      <c r="BB4" s="349" t="s">
        <v>668</v>
      </c>
      <c r="BC4" s="349" t="s">
        <v>669</v>
      </c>
      <c r="BD4" s="349" t="s">
        <v>670</v>
      </c>
      <c r="BE4" s="349" t="s">
        <v>671</v>
      </c>
      <c r="BF4" s="349" t="s">
        <v>1053</v>
      </c>
      <c r="BG4" s="349" t="s">
        <v>672</v>
      </c>
      <c r="BH4" s="349" t="s">
        <v>673</v>
      </c>
      <c r="BI4" s="349" t="s">
        <v>674</v>
      </c>
      <c r="BJ4" s="349" t="s">
        <v>675</v>
      </c>
      <c r="BK4" s="349" t="s">
        <v>676</v>
      </c>
      <c r="BL4" s="349" t="s">
        <v>677</v>
      </c>
      <c r="BM4" s="349" t="s">
        <v>678</v>
      </c>
      <c r="BN4" s="349" t="s">
        <v>679</v>
      </c>
      <c r="BO4" s="349" t="s">
        <v>680</v>
      </c>
      <c r="BP4" s="354" t="s">
        <v>681</v>
      </c>
      <c r="BQ4" s="353" t="s">
        <v>1054</v>
      </c>
      <c r="BR4" s="355" t="s">
        <v>1055</v>
      </c>
      <c r="BS4" s="350" t="s">
        <v>682</v>
      </c>
      <c r="BT4" s="350" t="s">
        <v>683</v>
      </c>
      <c r="BU4" s="350" t="s">
        <v>684</v>
      </c>
      <c r="BV4" s="350" t="s">
        <v>685</v>
      </c>
      <c r="BW4" s="350" t="s">
        <v>686</v>
      </c>
      <c r="BX4" s="350" t="s">
        <v>687</v>
      </c>
      <c r="BY4" s="350" t="s">
        <v>688</v>
      </c>
      <c r="BZ4" s="350" t="s">
        <v>689</v>
      </c>
      <c r="CA4" s="350" t="s">
        <v>690</v>
      </c>
      <c r="CB4" s="350" t="s">
        <v>691</v>
      </c>
      <c r="CC4" s="350" t="s">
        <v>692</v>
      </c>
      <c r="CD4" s="350" t="s">
        <v>693</v>
      </c>
      <c r="CE4" s="350" t="s">
        <v>694</v>
      </c>
      <c r="CF4" s="350" t="s">
        <v>695</v>
      </c>
      <c r="CG4" s="350" t="s">
        <v>696</v>
      </c>
      <c r="CH4" s="350" t="s">
        <v>697</v>
      </c>
      <c r="CI4" s="350" t="s">
        <v>698</v>
      </c>
      <c r="CJ4" s="350" t="s">
        <v>699</v>
      </c>
      <c r="CK4" s="350" t="s">
        <v>700</v>
      </c>
      <c r="CL4" s="350" t="s">
        <v>701</v>
      </c>
      <c r="CM4" s="350" t="s">
        <v>702</v>
      </c>
      <c r="CN4" s="350" t="s">
        <v>703</v>
      </c>
      <c r="CO4" s="350" t="s">
        <v>704</v>
      </c>
      <c r="CP4" s="350" t="s">
        <v>705</v>
      </c>
      <c r="CQ4" s="350" t="s">
        <v>706</v>
      </c>
      <c r="CR4" s="350" t="s">
        <v>707</v>
      </c>
      <c r="CS4" s="350" t="s">
        <v>708</v>
      </c>
      <c r="CT4" s="353" t="s">
        <v>709</v>
      </c>
      <c r="CU4" s="349" t="s">
        <v>1056</v>
      </c>
      <c r="CV4" s="355" t="s">
        <v>1057</v>
      </c>
      <c r="CW4" s="349" t="s">
        <v>710</v>
      </c>
      <c r="CX4" s="350" t="s">
        <v>711</v>
      </c>
      <c r="CY4" s="350" t="s">
        <v>712</v>
      </c>
      <c r="CZ4" s="350" t="s">
        <v>713</v>
      </c>
      <c r="DA4" s="350" t="s">
        <v>714</v>
      </c>
      <c r="DB4" s="350" t="s">
        <v>715</v>
      </c>
      <c r="DC4" s="350" t="s">
        <v>716</v>
      </c>
      <c r="DD4" s="350" t="s">
        <v>717</v>
      </c>
      <c r="DE4" s="350" t="s">
        <v>718</v>
      </c>
      <c r="DF4" s="350" t="s">
        <v>719</v>
      </c>
      <c r="DG4" s="351" t="s">
        <v>720</v>
      </c>
      <c r="DH4" s="351" t="s">
        <v>1058</v>
      </c>
      <c r="DI4" s="349" t="s">
        <v>721</v>
      </c>
      <c r="DJ4" s="350" t="s">
        <v>722</v>
      </c>
      <c r="DK4" s="350" t="s">
        <v>723</v>
      </c>
      <c r="DL4" s="350" t="s">
        <v>724</v>
      </c>
      <c r="DM4" s="350" t="s">
        <v>725</v>
      </c>
      <c r="DN4" s="350" t="s">
        <v>726</v>
      </c>
      <c r="DO4" s="350" t="s">
        <v>727</v>
      </c>
      <c r="DP4" s="350" t="s">
        <v>728</v>
      </c>
      <c r="DQ4" s="351" t="s">
        <v>729</v>
      </c>
      <c r="DR4" s="353" t="s">
        <v>1059</v>
      </c>
      <c r="DS4" s="349" t="s">
        <v>730</v>
      </c>
      <c r="DT4" s="350" t="s">
        <v>731</v>
      </c>
      <c r="DU4" s="350" t="s">
        <v>732</v>
      </c>
      <c r="DV4" s="350" t="s">
        <v>733</v>
      </c>
      <c r="DW4" s="351" t="s">
        <v>734</v>
      </c>
      <c r="DX4" s="353" t="s">
        <v>1060</v>
      </c>
      <c r="DY4" s="349" t="s">
        <v>735</v>
      </c>
      <c r="DZ4" s="350" t="s">
        <v>736</v>
      </c>
      <c r="EA4" s="353" t="s">
        <v>737</v>
      </c>
      <c r="EB4" s="349" t="s">
        <v>738</v>
      </c>
      <c r="EC4" s="350" t="s">
        <v>739</v>
      </c>
      <c r="ED4" s="353" t="s">
        <v>740</v>
      </c>
      <c r="EE4" s="351" t="s">
        <v>741</v>
      </c>
      <c r="EF4" s="353" t="s">
        <v>742</v>
      </c>
      <c r="EG4" s="349" t="s">
        <v>743</v>
      </c>
      <c r="EH4" s="350" t="s">
        <v>744</v>
      </c>
      <c r="EI4" s="350" t="s">
        <v>745</v>
      </c>
      <c r="EJ4" s="350" t="s">
        <v>746</v>
      </c>
      <c r="EK4" s="350" t="s">
        <v>747</v>
      </c>
      <c r="EL4" s="350" t="s">
        <v>748</v>
      </c>
      <c r="EM4" s="350" t="s">
        <v>749</v>
      </c>
      <c r="EN4" s="350" t="s">
        <v>750</v>
      </c>
      <c r="EO4" s="350" t="s">
        <v>751</v>
      </c>
      <c r="EP4" s="350" t="s">
        <v>752</v>
      </c>
      <c r="EQ4" s="350" t="s">
        <v>752</v>
      </c>
      <c r="ER4" s="350" t="s">
        <v>1061</v>
      </c>
      <c r="ES4" s="350" t="s">
        <v>1062</v>
      </c>
      <c r="ET4" s="350" t="s">
        <v>752</v>
      </c>
      <c r="EU4" s="350" t="s">
        <v>1063</v>
      </c>
      <c r="EV4" s="350" t="s">
        <v>753</v>
      </c>
      <c r="EW4" s="353" t="s">
        <v>754</v>
      </c>
      <c r="EX4" s="251" t="s">
        <v>140</v>
      </c>
      <c r="EY4" s="364"/>
      <c r="EZ4" s="252"/>
      <c r="FA4" s="252"/>
    </row>
    <row r="5" spans="1:170" ht="30.75" customHeight="1" thickBot="1">
      <c r="A5" s="1031" t="s">
        <v>755</v>
      </c>
      <c r="B5" s="1031"/>
      <c r="C5" s="254">
        <v>43273.772170486111</v>
      </c>
      <c r="D5" s="255" t="s">
        <v>756</v>
      </c>
      <c r="E5" s="256" t="s">
        <v>757</v>
      </c>
      <c r="F5" s="256" t="s">
        <v>758</v>
      </c>
      <c r="G5" s="256" t="s">
        <v>759</v>
      </c>
      <c r="H5" s="256" t="s">
        <v>760</v>
      </c>
      <c r="I5" s="256" t="s">
        <v>761</v>
      </c>
      <c r="J5" s="256" t="s">
        <v>762</v>
      </c>
      <c r="K5" s="256" t="s">
        <v>763</v>
      </c>
      <c r="L5" s="256" t="s">
        <v>764</v>
      </c>
      <c r="M5" s="256" t="s">
        <v>765</v>
      </c>
      <c r="N5" s="257"/>
      <c r="O5" s="256" t="s">
        <v>766</v>
      </c>
      <c r="P5" s="256" t="s">
        <v>767</v>
      </c>
      <c r="Q5" s="256" t="s">
        <v>21</v>
      </c>
      <c r="R5" s="256" t="s">
        <v>768</v>
      </c>
      <c r="S5" s="256" t="s">
        <v>769</v>
      </c>
      <c r="T5" s="256" t="s">
        <v>770</v>
      </c>
      <c r="U5" s="256" t="s">
        <v>771</v>
      </c>
      <c r="V5" s="256" t="s">
        <v>772</v>
      </c>
      <c r="W5" s="256" t="s">
        <v>773</v>
      </c>
      <c r="X5" s="257"/>
      <c r="Y5" s="256" t="s">
        <v>774</v>
      </c>
      <c r="Z5" s="256" t="s">
        <v>128</v>
      </c>
      <c r="AA5" s="256" t="s">
        <v>129</v>
      </c>
      <c r="AB5" s="256" t="s">
        <v>775</v>
      </c>
      <c r="AC5" s="256" t="s">
        <v>776</v>
      </c>
      <c r="AD5" s="256" t="s">
        <v>777</v>
      </c>
      <c r="AE5" s="256" t="s">
        <v>778</v>
      </c>
      <c r="AF5" s="256" t="s">
        <v>779</v>
      </c>
      <c r="AG5" s="256" t="s">
        <v>780</v>
      </c>
      <c r="AH5" s="256" t="s">
        <v>781</v>
      </c>
      <c r="AI5" s="256" t="s">
        <v>782</v>
      </c>
      <c r="AJ5" s="256" t="s">
        <v>783</v>
      </c>
      <c r="AK5" s="256" t="s">
        <v>784</v>
      </c>
      <c r="AL5" s="256" t="s">
        <v>785</v>
      </c>
      <c r="AM5" s="256" t="s">
        <v>786</v>
      </c>
      <c r="AN5" s="256" t="s">
        <v>787</v>
      </c>
      <c r="AO5" s="256" t="s">
        <v>788</v>
      </c>
      <c r="AP5" s="256" t="s">
        <v>789</v>
      </c>
      <c r="AQ5" s="256" t="s">
        <v>790</v>
      </c>
      <c r="AR5" s="257"/>
      <c r="AS5" s="256" t="s">
        <v>791</v>
      </c>
      <c r="AT5" s="256" t="s">
        <v>792</v>
      </c>
      <c r="AU5" s="256" t="s">
        <v>793</v>
      </c>
      <c r="AV5" s="256" t="s">
        <v>794</v>
      </c>
      <c r="AW5" s="256" t="s">
        <v>795</v>
      </c>
      <c r="AX5" s="256" t="s">
        <v>796</v>
      </c>
      <c r="AY5" s="256" t="s">
        <v>797</v>
      </c>
      <c r="AZ5" s="256" t="s">
        <v>798</v>
      </c>
      <c r="BA5" s="256" t="s">
        <v>799</v>
      </c>
      <c r="BB5" s="256" t="s">
        <v>800</v>
      </c>
      <c r="BC5" s="256" t="s">
        <v>801</v>
      </c>
      <c r="BD5" s="256" t="s">
        <v>802</v>
      </c>
      <c r="BE5" s="256" t="s">
        <v>803</v>
      </c>
      <c r="BF5" s="257"/>
      <c r="BG5" s="256" t="s">
        <v>804</v>
      </c>
      <c r="BH5" s="253" t="s">
        <v>245</v>
      </c>
      <c r="BI5" s="256" t="s">
        <v>805</v>
      </c>
      <c r="BJ5" s="256" t="s">
        <v>806</v>
      </c>
      <c r="BK5" s="256" t="s">
        <v>807</v>
      </c>
      <c r="BL5" s="253" t="s">
        <v>808</v>
      </c>
      <c r="BM5" s="253" t="s">
        <v>809</v>
      </c>
      <c r="BN5" s="256" t="s">
        <v>810</v>
      </c>
      <c r="BO5" s="256" t="s">
        <v>811</v>
      </c>
      <c r="BP5" s="256" t="s">
        <v>812</v>
      </c>
      <c r="BQ5" s="257"/>
      <c r="BR5" s="257"/>
      <c r="BS5" s="256" t="s">
        <v>813</v>
      </c>
      <c r="BT5" s="256" t="s">
        <v>814</v>
      </c>
      <c r="BU5" s="256" t="s">
        <v>815</v>
      </c>
      <c r="BV5" s="256" t="s">
        <v>816</v>
      </c>
      <c r="BW5" s="256" t="s">
        <v>817</v>
      </c>
      <c r="BX5" s="256" t="s">
        <v>818</v>
      </c>
      <c r="BY5" s="256" t="s">
        <v>819</v>
      </c>
      <c r="BZ5" s="256" t="s">
        <v>820</v>
      </c>
      <c r="CA5" s="256" t="s">
        <v>821</v>
      </c>
      <c r="CB5" s="256" t="s">
        <v>822</v>
      </c>
      <c r="CC5" s="256" t="s">
        <v>823</v>
      </c>
      <c r="CD5" s="256" t="s">
        <v>824</v>
      </c>
      <c r="CE5" s="256" t="s">
        <v>825</v>
      </c>
      <c r="CF5" s="256" t="s">
        <v>826</v>
      </c>
      <c r="CG5" s="256" t="s">
        <v>827</v>
      </c>
      <c r="CH5" s="256" t="s">
        <v>828</v>
      </c>
      <c r="CI5" s="256" t="s">
        <v>829</v>
      </c>
      <c r="CJ5" s="256" t="s">
        <v>830</v>
      </c>
      <c r="CK5" s="256" t="s">
        <v>831</v>
      </c>
      <c r="CL5" s="256" t="s">
        <v>832</v>
      </c>
      <c r="CM5" s="256" t="s">
        <v>833</v>
      </c>
      <c r="CN5" s="256" t="s">
        <v>834</v>
      </c>
      <c r="CO5" s="256" t="s">
        <v>835</v>
      </c>
      <c r="CP5" s="256" t="s">
        <v>836</v>
      </c>
      <c r="CQ5" s="256" t="s">
        <v>837</v>
      </c>
      <c r="CR5" s="256" t="s">
        <v>838</v>
      </c>
      <c r="CS5" s="256" t="s">
        <v>839</v>
      </c>
      <c r="CT5" s="256" t="s">
        <v>840</v>
      </c>
      <c r="CU5" s="257"/>
      <c r="CV5" s="257"/>
      <c r="CW5" s="256" t="s">
        <v>841</v>
      </c>
      <c r="CX5" s="256" t="s">
        <v>842</v>
      </c>
      <c r="CY5" s="256" t="s">
        <v>843</v>
      </c>
      <c r="CZ5" s="256" t="s">
        <v>844</v>
      </c>
      <c r="DA5" s="256" t="s">
        <v>845</v>
      </c>
      <c r="DB5" s="256" t="s">
        <v>846</v>
      </c>
      <c r="DC5" s="256" t="s">
        <v>847</v>
      </c>
      <c r="DD5" s="256" t="s">
        <v>848</v>
      </c>
      <c r="DE5" s="256" t="s">
        <v>849</v>
      </c>
      <c r="DF5" s="256" t="s">
        <v>850</v>
      </c>
      <c r="DG5" s="256" t="s">
        <v>851</v>
      </c>
      <c r="DH5" s="356"/>
      <c r="DI5" s="256" t="s">
        <v>852</v>
      </c>
      <c r="DJ5" s="256" t="s">
        <v>853</v>
      </c>
      <c r="DK5" s="256" t="s">
        <v>854</v>
      </c>
      <c r="DL5" s="256" t="s">
        <v>855</v>
      </c>
      <c r="DM5" s="256" t="s">
        <v>856</v>
      </c>
      <c r="DN5" s="256" t="s">
        <v>857</v>
      </c>
      <c r="DO5" s="256" t="s">
        <v>858</v>
      </c>
      <c r="DP5" s="256" t="s">
        <v>859</v>
      </c>
      <c r="DQ5" s="256" t="s">
        <v>860</v>
      </c>
      <c r="DR5" s="257"/>
      <c r="DS5" s="256" t="s">
        <v>861</v>
      </c>
      <c r="DT5" s="256" t="s">
        <v>862</v>
      </c>
      <c r="DU5" s="256" t="s">
        <v>863</v>
      </c>
      <c r="DV5" s="256" t="s">
        <v>864</v>
      </c>
      <c r="DW5" s="256" t="s">
        <v>865</v>
      </c>
      <c r="DX5" s="257"/>
      <c r="DY5" s="253" t="s">
        <v>866</v>
      </c>
      <c r="DZ5" s="253" t="s">
        <v>867</v>
      </c>
      <c r="EA5" s="253" t="s">
        <v>868</v>
      </c>
      <c r="EB5" s="252" t="s">
        <v>869</v>
      </c>
      <c r="EC5" s="253" t="s">
        <v>870</v>
      </c>
      <c r="ED5" s="253" t="s">
        <v>871</v>
      </c>
      <c r="EE5" s="253" t="s">
        <v>872</v>
      </c>
      <c r="EF5" s="256" t="s">
        <v>873</v>
      </c>
      <c r="EG5" s="253" t="s">
        <v>874</v>
      </c>
      <c r="EH5" s="253" t="s">
        <v>875</v>
      </c>
      <c r="EI5" s="253" t="s">
        <v>876</v>
      </c>
      <c r="EJ5" s="253" t="s">
        <v>877</v>
      </c>
      <c r="EK5" s="253" t="s">
        <v>878</v>
      </c>
      <c r="EL5" s="253" t="s">
        <v>879</v>
      </c>
      <c r="EM5" s="253" t="s">
        <v>880</v>
      </c>
      <c r="EN5" s="253" t="s">
        <v>881</v>
      </c>
      <c r="EO5" s="253" t="s">
        <v>882</v>
      </c>
      <c r="EP5" s="253" t="s">
        <v>883</v>
      </c>
      <c r="EQ5" s="253" t="s">
        <v>884</v>
      </c>
      <c r="ER5" s="357"/>
      <c r="ES5" s="357"/>
      <c r="ET5" s="253" t="s">
        <v>885</v>
      </c>
      <c r="EU5" s="357"/>
      <c r="EV5" s="253" t="s">
        <v>886</v>
      </c>
      <c r="EW5" s="253" t="s">
        <v>887</v>
      </c>
      <c r="EX5" s="253" t="s">
        <v>888</v>
      </c>
      <c r="EY5" s="258" t="s">
        <v>1130</v>
      </c>
      <c r="EZ5" s="252" t="s">
        <v>1131</v>
      </c>
      <c r="FA5" s="252" t="s">
        <v>1132</v>
      </c>
      <c r="FB5" s="253" t="s">
        <v>1133</v>
      </c>
      <c r="FC5" s="253" t="s">
        <v>1134</v>
      </c>
      <c r="FD5" s="253" t="s">
        <v>1135</v>
      </c>
      <c r="FE5" s="253" t="s">
        <v>1136</v>
      </c>
      <c r="FF5" s="253" t="s">
        <v>1137</v>
      </c>
      <c r="FG5" s="253" t="s">
        <v>1138</v>
      </c>
      <c r="FH5" s="253" t="s">
        <v>1139</v>
      </c>
      <c r="FI5" s="253" t="s">
        <v>1140</v>
      </c>
      <c r="FJ5" s="253" t="s">
        <v>889</v>
      </c>
      <c r="FK5" s="253" t="s">
        <v>890</v>
      </c>
      <c r="FL5" s="253" t="s">
        <v>891</v>
      </c>
      <c r="FM5" s="253" t="s">
        <v>892</v>
      </c>
      <c r="FN5" s="253" t="s">
        <v>893</v>
      </c>
    </row>
    <row r="6" spans="1:170" s="259" customFormat="1" ht="39" customHeight="1" thickBot="1">
      <c r="A6" s="1032" t="s">
        <v>0</v>
      </c>
      <c r="B6" s="1033"/>
      <c r="C6" s="1033"/>
      <c r="D6" s="1033"/>
      <c r="E6" s="1033"/>
      <c r="F6" s="1033"/>
      <c r="G6" s="1033"/>
      <c r="H6" s="1033"/>
      <c r="I6" s="1034"/>
      <c r="J6" s="1046" t="s">
        <v>1</v>
      </c>
      <c r="K6" s="1047"/>
      <c r="L6" s="1047"/>
      <c r="M6" s="1047"/>
      <c r="N6" s="1047"/>
      <c r="O6" s="1047"/>
      <c r="P6" s="1047"/>
      <c r="Q6" s="1047"/>
      <c r="R6" s="1047"/>
      <c r="S6" s="1047"/>
      <c r="T6" s="1047"/>
      <c r="U6" s="1047"/>
      <c r="V6" s="1047"/>
      <c r="W6" s="1047"/>
      <c r="X6" s="1047"/>
      <c r="Y6" s="1047"/>
      <c r="Z6" s="1047"/>
      <c r="AA6" s="1047"/>
      <c r="AB6" s="1047"/>
      <c r="AC6" s="1047"/>
      <c r="AD6" s="1047"/>
      <c r="AE6" s="1047"/>
      <c r="AF6" s="1047"/>
      <c r="AG6" s="1047"/>
      <c r="AH6" s="1047"/>
      <c r="AI6" s="1047"/>
      <c r="AJ6" s="1047"/>
      <c r="AK6" s="1047"/>
      <c r="AL6" s="1047"/>
      <c r="AM6" s="1047"/>
      <c r="AN6" s="1047"/>
      <c r="AO6" s="1047"/>
      <c r="AP6" s="1047"/>
      <c r="AQ6" s="1047"/>
      <c r="AR6" s="1047"/>
      <c r="AS6" s="1047"/>
      <c r="AT6" s="1047"/>
      <c r="AU6" s="1047"/>
      <c r="AV6" s="1047"/>
      <c r="AW6" s="1047"/>
      <c r="AX6" s="1047"/>
      <c r="AY6" s="1047"/>
      <c r="AZ6" s="1047"/>
      <c r="BA6" s="1047"/>
      <c r="BB6" s="1047"/>
      <c r="BC6" s="1047"/>
      <c r="BD6" s="1047"/>
      <c r="BE6" s="1047"/>
      <c r="BF6" s="1047"/>
      <c r="BG6" s="1047"/>
      <c r="BH6" s="1047"/>
      <c r="BI6" s="1047"/>
      <c r="BJ6" s="1047"/>
      <c r="BK6" s="1047"/>
      <c r="BL6" s="1047"/>
      <c r="BM6" s="1047"/>
      <c r="BN6" s="1047"/>
      <c r="BO6" s="1047"/>
      <c r="BP6" s="1047"/>
      <c r="BQ6" s="1047"/>
      <c r="BR6" s="1047"/>
      <c r="BS6" s="1047"/>
      <c r="BT6" s="1047"/>
      <c r="BU6" s="1047"/>
      <c r="BV6" s="1047"/>
      <c r="BW6" s="1047"/>
      <c r="BX6" s="1047"/>
      <c r="BY6" s="1047"/>
      <c r="BZ6" s="1047"/>
      <c r="CA6" s="1047"/>
      <c r="CB6" s="1047"/>
      <c r="CC6" s="1047"/>
      <c r="CD6" s="1047"/>
      <c r="CE6" s="1047"/>
      <c r="CF6" s="1047"/>
      <c r="CG6" s="1047"/>
      <c r="CH6" s="1047"/>
      <c r="CI6" s="1047"/>
      <c r="CJ6" s="1047"/>
      <c r="CK6" s="1047"/>
      <c r="CL6" s="1047"/>
      <c r="CM6" s="1047"/>
      <c r="CN6" s="1047"/>
      <c r="CO6" s="1047"/>
      <c r="CP6" s="1047"/>
      <c r="CQ6" s="1047"/>
      <c r="CR6" s="1047"/>
      <c r="CS6" s="1047"/>
      <c r="CT6" s="1047"/>
      <c r="CU6" s="1047"/>
      <c r="CV6" s="1047"/>
      <c r="CW6" s="1047"/>
      <c r="CX6" s="1047"/>
      <c r="CY6" s="1047"/>
      <c r="CZ6" s="1047"/>
      <c r="DA6" s="1047"/>
      <c r="DB6" s="1047"/>
      <c r="DC6" s="1047"/>
      <c r="DD6" s="1047"/>
      <c r="DE6" s="1047"/>
      <c r="DF6" s="1047"/>
      <c r="DG6" s="1047"/>
      <c r="DH6" s="1047"/>
      <c r="DI6" s="1047"/>
      <c r="DJ6" s="1047"/>
      <c r="DK6" s="1047"/>
      <c r="DL6" s="1047"/>
      <c r="DM6" s="1047"/>
      <c r="DN6" s="1047"/>
      <c r="DO6" s="1047"/>
      <c r="DP6" s="1047"/>
      <c r="DQ6" s="1047"/>
      <c r="DR6" s="1047"/>
      <c r="DS6" s="1047"/>
      <c r="DT6" s="1047"/>
      <c r="DU6" s="1047"/>
      <c r="DV6" s="1047"/>
      <c r="DW6" s="1047"/>
      <c r="DX6" s="1048"/>
      <c r="DY6" s="1049" t="s">
        <v>2</v>
      </c>
      <c r="DZ6" s="1050"/>
      <c r="EA6" s="1050"/>
      <c r="EB6" s="1051"/>
      <c r="EC6" s="1051"/>
      <c r="ED6" s="1051"/>
      <c r="EE6" s="1051"/>
      <c r="EF6" s="1051"/>
      <c r="EG6" s="1050"/>
      <c r="EH6" s="1050"/>
      <c r="EI6" s="1050"/>
      <c r="EJ6" s="1050"/>
      <c r="EK6" s="1050"/>
      <c r="EL6" s="1050"/>
      <c r="EM6" s="1050"/>
      <c r="EN6" s="1050"/>
      <c r="EO6" s="1050"/>
      <c r="EP6" s="1050"/>
      <c r="EQ6" s="1050"/>
      <c r="ER6" s="1050"/>
      <c r="ES6" s="1050"/>
      <c r="ET6" s="1050"/>
      <c r="EU6" s="1050"/>
      <c r="EV6" s="1050"/>
      <c r="EW6" s="1052"/>
      <c r="EX6" s="1"/>
      <c r="EY6" s="365"/>
      <c r="EZ6" s="366"/>
      <c r="FA6" s="366"/>
      <c r="FB6" s="367"/>
      <c r="FC6" s="367"/>
      <c r="FD6" s="367"/>
      <c r="FE6" s="367"/>
    </row>
    <row r="7" spans="1:170" s="260" customFormat="1" ht="39" customHeight="1">
      <c r="A7" s="1035" t="s">
        <v>3</v>
      </c>
      <c r="B7" s="1036"/>
      <c r="C7" s="1036"/>
      <c r="D7" s="1036"/>
      <c r="E7" s="1036"/>
      <c r="F7" s="1036"/>
      <c r="G7" s="1037"/>
      <c r="H7" s="1035" t="s">
        <v>4</v>
      </c>
      <c r="I7" s="1038"/>
      <c r="J7" s="1035" t="s">
        <v>5</v>
      </c>
      <c r="K7" s="1038"/>
      <c r="L7" s="1035" t="s">
        <v>6</v>
      </c>
      <c r="M7" s="1036"/>
      <c r="N7" s="1036"/>
      <c r="O7" s="1036"/>
      <c r="P7" s="1036"/>
      <c r="Q7" s="1036"/>
      <c r="R7" s="1036"/>
      <c r="S7" s="1036"/>
      <c r="T7" s="1036"/>
      <c r="U7" s="1036"/>
      <c r="V7" s="1036"/>
      <c r="W7" s="1038"/>
      <c r="X7" s="1039" t="s">
        <v>7</v>
      </c>
      <c r="Y7" s="1040"/>
      <c r="Z7" s="1040"/>
      <c r="AA7" s="1040"/>
      <c r="AB7" s="1040"/>
      <c r="AC7" s="1040"/>
      <c r="AD7" s="1040"/>
      <c r="AE7" s="1040"/>
      <c r="AF7" s="1040"/>
      <c r="AG7" s="1040"/>
      <c r="AH7" s="1040"/>
      <c r="AI7" s="1040"/>
      <c r="AJ7" s="1040"/>
      <c r="AK7" s="1040"/>
      <c r="AL7" s="1040"/>
      <c r="AM7" s="1040"/>
      <c r="AN7" s="1040"/>
      <c r="AO7" s="1040"/>
      <c r="AP7" s="1040"/>
      <c r="AQ7" s="1040"/>
      <c r="AR7" s="1041"/>
      <c r="AS7" s="1042" t="s">
        <v>8</v>
      </c>
      <c r="AT7" s="1043"/>
      <c r="AU7" s="1044"/>
      <c r="AV7" s="1044"/>
      <c r="AW7" s="1044"/>
      <c r="AX7" s="1044"/>
      <c r="AY7" s="1044"/>
      <c r="AZ7" s="1044"/>
      <c r="BA7" s="1044"/>
      <c r="BB7" s="1044"/>
      <c r="BC7" s="1044"/>
      <c r="BD7" s="1044"/>
      <c r="BE7" s="1045"/>
      <c r="BF7" s="1039" t="s">
        <v>9</v>
      </c>
      <c r="BG7" s="1040"/>
      <c r="BH7" s="1040"/>
      <c r="BI7" s="1040"/>
      <c r="BJ7" s="1040"/>
      <c r="BK7" s="1040"/>
      <c r="BL7" s="1040"/>
      <c r="BM7" s="1040"/>
      <c r="BN7" s="1040"/>
      <c r="BO7" s="1040"/>
      <c r="BP7" s="1040"/>
      <c r="BQ7" s="1041"/>
      <c r="BR7" s="1039" t="s">
        <v>10</v>
      </c>
      <c r="BS7" s="1040"/>
      <c r="BT7" s="1040"/>
      <c r="BU7" s="1040"/>
      <c r="BV7" s="1040"/>
      <c r="BW7" s="1040"/>
      <c r="BX7" s="1040"/>
      <c r="BY7" s="1040"/>
      <c r="BZ7" s="1040"/>
      <c r="CA7" s="1040"/>
      <c r="CB7" s="1040"/>
      <c r="CC7" s="1040"/>
      <c r="CD7" s="1040"/>
      <c r="CE7" s="1040"/>
      <c r="CF7" s="1040"/>
      <c r="CG7" s="1040"/>
      <c r="CH7" s="1040"/>
      <c r="CI7" s="1040"/>
      <c r="CJ7" s="1040"/>
      <c r="CK7" s="1040"/>
      <c r="CL7" s="1040"/>
      <c r="CM7" s="1040"/>
      <c r="CN7" s="1040"/>
      <c r="CO7" s="1040"/>
      <c r="CP7" s="1040"/>
      <c r="CQ7" s="1040"/>
      <c r="CR7" s="1040"/>
      <c r="CS7" s="1040"/>
      <c r="CT7" s="1040"/>
      <c r="CU7" s="1040"/>
      <c r="CV7" s="1039" t="s">
        <v>11</v>
      </c>
      <c r="CW7" s="1040"/>
      <c r="CX7" s="1040"/>
      <c r="CY7" s="1040"/>
      <c r="CZ7" s="1040"/>
      <c r="DA7" s="1040"/>
      <c r="DB7" s="1040"/>
      <c r="DC7" s="1040"/>
      <c r="DD7" s="1040"/>
      <c r="DE7" s="1040"/>
      <c r="DF7" s="1040"/>
      <c r="DG7" s="1040"/>
      <c r="DH7" s="1041"/>
      <c r="DI7" s="1039" t="s">
        <v>12</v>
      </c>
      <c r="DJ7" s="1040"/>
      <c r="DK7" s="1040"/>
      <c r="DL7" s="1040"/>
      <c r="DM7" s="1040"/>
      <c r="DN7" s="1040"/>
      <c r="DO7" s="1040"/>
      <c r="DP7" s="1040"/>
      <c r="DQ7" s="1040"/>
      <c r="DR7" s="1041"/>
      <c r="DS7" s="1039" t="s">
        <v>13</v>
      </c>
      <c r="DT7" s="1040"/>
      <c r="DU7" s="1040"/>
      <c r="DV7" s="1040"/>
      <c r="DW7" s="1040"/>
      <c r="DX7" s="1041"/>
      <c r="DY7" s="1042" t="s">
        <v>14</v>
      </c>
      <c r="DZ7" s="1044"/>
      <c r="EA7" s="1053"/>
      <c r="EB7" s="1035" t="s">
        <v>15</v>
      </c>
      <c r="EC7" s="1036"/>
      <c r="ED7" s="1036"/>
      <c r="EE7" s="1036"/>
      <c r="EF7" s="1038"/>
      <c r="EG7" s="1043" t="s">
        <v>16</v>
      </c>
      <c r="EH7" s="1044"/>
      <c r="EI7" s="1044"/>
      <c r="EJ7" s="1044"/>
      <c r="EK7" s="1044"/>
      <c r="EL7" s="1044"/>
      <c r="EM7" s="1044"/>
      <c r="EN7" s="1044"/>
      <c r="EO7" s="1044"/>
      <c r="EP7" s="1044"/>
      <c r="EQ7" s="1044"/>
      <c r="ER7" s="1044"/>
      <c r="ES7" s="1044"/>
      <c r="ET7" s="1044"/>
      <c r="EU7" s="1044"/>
      <c r="EV7" s="1044"/>
      <c r="EW7" s="1045"/>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629</v>
      </c>
      <c r="O10" s="270" t="s">
        <v>35</v>
      </c>
      <c r="P10" s="270" t="s">
        <v>36</v>
      </c>
      <c r="Q10" s="271" t="s">
        <v>37</v>
      </c>
      <c r="R10" s="271" t="s">
        <v>38</v>
      </c>
      <c r="S10" s="270" t="s">
        <v>39</v>
      </c>
      <c r="T10" s="271" t="s">
        <v>40</v>
      </c>
      <c r="U10" s="271" t="s">
        <v>41</v>
      </c>
      <c r="V10" s="271" t="s">
        <v>42</v>
      </c>
      <c r="W10" s="266" t="s">
        <v>43</v>
      </c>
      <c r="X10" s="267" t="s">
        <v>638</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658</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1053</v>
      </c>
      <c r="BG10" s="271" t="s">
        <v>894</v>
      </c>
      <c r="BH10" s="271" t="s">
        <v>1064</v>
      </c>
      <c r="BI10" s="271" t="s">
        <v>1065</v>
      </c>
      <c r="BJ10" s="278" t="s">
        <v>79</v>
      </c>
      <c r="BK10" s="270" t="s">
        <v>80</v>
      </c>
      <c r="BL10" s="278" t="s">
        <v>45</v>
      </c>
      <c r="BM10" s="270" t="s">
        <v>81</v>
      </c>
      <c r="BN10" s="271" t="s">
        <v>82</v>
      </c>
      <c r="BO10" s="271" t="s">
        <v>83</v>
      </c>
      <c r="BP10" s="266" t="s">
        <v>84</v>
      </c>
      <c r="BQ10" s="268" t="s">
        <v>1054</v>
      </c>
      <c r="BR10" s="359" t="s">
        <v>1055</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1056</v>
      </c>
      <c r="CV10" s="267" t="s">
        <v>1057</v>
      </c>
      <c r="CW10" s="361" t="s">
        <v>105</v>
      </c>
      <c r="CX10" s="271" t="s">
        <v>106</v>
      </c>
      <c r="CY10" s="263" t="s">
        <v>107</v>
      </c>
      <c r="CZ10" s="263" t="s">
        <v>108</v>
      </c>
      <c r="DA10" s="278" t="s">
        <v>895</v>
      </c>
      <c r="DB10" s="270" t="s">
        <v>47</v>
      </c>
      <c r="DC10" s="271" t="s">
        <v>48</v>
      </c>
      <c r="DD10" s="270" t="s">
        <v>49</v>
      </c>
      <c r="DE10" s="270" t="s">
        <v>50</v>
      </c>
      <c r="DF10" s="270" t="s">
        <v>51</v>
      </c>
      <c r="DG10" s="277" t="s">
        <v>109</v>
      </c>
      <c r="DH10" s="268" t="s">
        <v>1058</v>
      </c>
      <c r="DI10" s="267" t="s">
        <v>30</v>
      </c>
      <c r="DJ10" s="271" t="s">
        <v>110</v>
      </c>
      <c r="DK10" s="270" t="s">
        <v>111</v>
      </c>
      <c r="DL10" s="270" t="s">
        <v>112</v>
      </c>
      <c r="DM10" s="270" t="s">
        <v>113</v>
      </c>
      <c r="DN10" s="276" t="s">
        <v>114</v>
      </c>
      <c r="DO10" s="270" t="s">
        <v>115</v>
      </c>
      <c r="DP10" s="271" t="s">
        <v>116</v>
      </c>
      <c r="DQ10" s="277" t="s">
        <v>117</v>
      </c>
      <c r="DR10" s="268" t="s">
        <v>1059</v>
      </c>
      <c r="DS10" s="269" t="s">
        <v>29</v>
      </c>
      <c r="DT10" s="270" t="s">
        <v>118</v>
      </c>
      <c r="DU10" s="270" t="s">
        <v>119</v>
      </c>
      <c r="DV10" s="270" t="s">
        <v>120</v>
      </c>
      <c r="DW10" s="277" t="s">
        <v>121</v>
      </c>
      <c r="DX10" s="268" t="s">
        <v>1060</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1066</v>
      </c>
      <c r="EO10" s="263" t="s">
        <v>1067</v>
      </c>
      <c r="EP10" s="263" t="s">
        <v>1068</v>
      </c>
      <c r="EQ10" s="263" t="s">
        <v>1069</v>
      </c>
      <c r="ER10" s="263" t="s">
        <v>1061</v>
      </c>
      <c r="ES10" s="263" t="s">
        <v>1062</v>
      </c>
      <c r="ET10" s="263" t="s">
        <v>137</v>
      </c>
      <c r="EU10" s="263" t="s">
        <v>1063</v>
      </c>
      <c r="EV10" s="263" t="s">
        <v>138</v>
      </c>
      <c r="EW10" s="264" t="s">
        <v>139</v>
      </c>
      <c r="EX10" s="282" t="s">
        <v>140</v>
      </c>
      <c r="EY10" s="364"/>
      <c r="EZ10" s="375" t="s">
        <v>1141</v>
      </c>
      <c r="FA10" s="376" t="s">
        <v>1142</v>
      </c>
      <c r="FB10" s="377" t="str">
        <f>$EB$7</f>
        <v>TERRITORIAL</v>
      </c>
      <c r="FC10" s="378" t="s">
        <v>1143</v>
      </c>
      <c r="FD10" s="378" t="s">
        <v>37</v>
      </c>
    </row>
    <row r="11" spans="1:170" s="14" customFormat="1" ht="45.75" customHeight="1">
      <c r="A11" s="732">
        <v>1</v>
      </c>
      <c r="B11" s="733" t="s">
        <v>896</v>
      </c>
      <c r="C11" s="733" t="s">
        <v>897</v>
      </c>
      <c r="D11" s="733" t="s">
        <v>141</v>
      </c>
      <c r="E11" s="733" t="s">
        <v>142</v>
      </c>
      <c r="F11" s="733" t="s">
        <v>143</v>
      </c>
      <c r="G11" s="734" t="s">
        <v>269</v>
      </c>
      <c r="H11" s="735" t="s">
        <v>898</v>
      </c>
      <c r="I11" s="734" t="s">
        <v>144</v>
      </c>
      <c r="J11" s="736" t="s">
        <v>899</v>
      </c>
      <c r="K11" s="737" t="s">
        <v>900</v>
      </c>
      <c r="L11" s="736" t="s">
        <v>145</v>
      </c>
      <c r="M11" s="738" t="s">
        <v>145</v>
      </c>
      <c r="N11" s="739">
        <v>2016</v>
      </c>
      <c r="O11" s="740"/>
      <c r="P11" s="733" t="s">
        <v>146</v>
      </c>
      <c r="Q11" s="733" t="s">
        <v>146</v>
      </c>
      <c r="R11" s="733" t="s">
        <v>901</v>
      </c>
      <c r="S11" s="733" t="s">
        <v>902</v>
      </c>
      <c r="T11" s="741" t="s">
        <v>163</v>
      </c>
      <c r="U11" s="742" t="s">
        <v>145</v>
      </c>
      <c r="V11" s="742" t="s">
        <v>145</v>
      </c>
      <c r="W11" s="743" t="s">
        <v>145</v>
      </c>
      <c r="X11" s="744" t="s">
        <v>145</v>
      </c>
      <c r="Y11" s="745" t="s">
        <v>145</v>
      </c>
      <c r="Z11" s="745" t="s">
        <v>145</v>
      </c>
      <c r="AA11" s="745" t="s">
        <v>145</v>
      </c>
      <c r="AB11" s="745" t="s">
        <v>145</v>
      </c>
      <c r="AC11" s="745" t="s">
        <v>145</v>
      </c>
      <c r="AD11" s="745" t="s">
        <v>145</v>
      </c>
      <c r="AE11" s="745" t="s">
        <v>145</v>
      </c>
      <c r="AF11" s="745" t="s">
        <v>145</v>
      </c>
      <c r="AG11" s="746" t="s">
        <v>1043</v>
      </c>
      <c r="AH11" s="741" t="s">
        <v>1080</v>
      </c>
      <c r="AI11" s="746" t="s">
        <v>987</v>
      </c>
      <c r="AJ11" s="733" t="s">
        <v>147</v>
      </c>
      <c r="AK11" s="747">
        <v>42473</v>
      </c>
      <c r="AL11" s="747">
        <v>42501</v>
      </c>
      <c r="AM11" s="747" t="s">
        <v>148</v>
      </c>
      <c r="AN11" s="748">
        <v>31</v>
      </c>
      <c r="AO11" s="749" t="s">
        <v>162</v>
      </c>
      <c r="AP11" s="750" t="s">
        <v>1214</v>
      </c>
      <c r="AQ11" s="750" t="s">
        <v>898</v>
      </c>
      <c r="AR11" s="751" t="s">
        <v>145</v>
      </c>
      <c r="AS11" s="752" t="s">
        <v>145</v>
      </c>
      <c r="AT11" s="753" t="s">
        <v>145</v>
      </c>
      <c r="AU11" s="753" t="s">
        <v>145</v>
      </c>
      <c r="AV11" s="753" t="s">
        <v>145</v>
      </c>
      <c r="AW11" s="753" t="s">
        <v>145</v>
      </c>
      <c r="AX11" s="753" t="s">
        <v>145</v>
      </c>
      <c r="AY11" s="753" t="s">
        <v>145</v>
      </c>
      <c r="AZ11" s="753" t="s">
        <v>145</v>
      </c>
      <c r="BA11" s="753" t="s">
        <v>145</v>
      </c>
      <c r="BB11" s="753" t="s">
        <v>145</v>
      </c>
      <c r="BC11" s="753" t="s">
        <v>145</v>
      </c>
      <c r="BD11" s="753" t="s">
        <v>145</v>
      </c>
      <c r="BE11" s="754" t="s">
        <v>145</v>
      </c>
      <c r="BF11" s="752"/>
      <c r="BG11" s="753" t="s">
        <v>145</v>
      </c>
      <c r="BH11" s="753" t="s">
        <v>145</v>
      </c>
      <c r="BI11" s="753" t="s">
        <v>145</v>
      </c>
      <c r="BJ11" s="753" t="s">
        <v>145</v>
      </c>
      <c r="BK11" s="753" t="s">
        <v>145</v>
      </c>
      <c r="BL11" s="753" t="s">
        <v>145</v>
      </c>
      <c r="BM11" s="753" t="s">
        <v>145</v>
      </c>
      <c r="BN11" s="753" t="s">
        <v>145</v>
      </c>
      <c r="BO11" s="753" t="s">
        <v>145</v>
      </c>
      <c r="BP11" s="753" t="s">
        <v>145</v>
      </c>
      <c r="BQ11" s="754"/>
      <c r="BR11" s="752"/>
      <c r="BS11" s="753" t="s">
        <v>145</v>
      </c>
      <c r="BT11" s="753" t="s">
        <v>145</v>
      </c>
      <c r="BU11" s="753" t="s">
        <v>145</v>
      </c>
      <c r="BV11" s="753" t="s">
        <v>145</v>
      </c>
      <c r="BW11" s="753" t="s">
        <v>145</v>
      </c>
      <c r="BX11" s="753" t="s">
        <v>145</v>
      </c>
      <c r="BY11" s="753" t="s">
        <v>145</v>
      </c>
      <c r="BZ11" s="753" t="s">
        <v>145</v>
      </c>
      <c r="CA11" s="753" t="s">
        <v>145</v>
      </c>
      <c r="CB11" s="753" t="s">
        <v>145</v>
      </c>
      <c r="CC11" s="742" t="s">
        <v>145</v>
      </c>
      <c r="CD11" s="742" t="s">
        <v>145</v>
      </c>
      <c r="CE11" s="742" t="s">
        <v>145</v>
      </c>
      <c r="CF11" s="742" t="s">
        <v>145</v>
      </c>
      <c r="CG11" s="742" t="s">
        <v>145</v>
      </c>
      <c r="CH11" s="742" t="s">
        <v>145</v>
      </c>
      <c r="CI11" s="742" t="s">
        <v>145</v>
      </c>
      <c r="CJ11" s="742" t="s">
        <v>145</v>
      </c>
      <c r="CK11" s="742" t="s">
        <v>145</v>
      </c>
      <c r="CL11" s="742" t="s">
        <v>145</v>
      </c>
      <c r="CM11" s="742" t="s">
        <v>145</v>
      </c>
      <c r="CN11" s="742" t="s">
        <v>145</v>
      </c>
      <c r="CO11" s="742" t="s">
        <v>145</v>
      </c>
      <c r="CP11" s="742" t="s">
        <v>145</v>
      </c>
      <c r="CQ11" s="742" t="s">
        <v>145</v>
      </c>
      <c r="CR11" s="742" t="s">
        <v>145</v>
      </c>
      <c r="CS11" s="742" t="s">
        <v>145</v>
      </c>
      <c r="CT11" s="742" t="s">
        <v>145</v>
      </c>
      <c r="CU11" s="743" t="s">
        <v>145</v>
      </c>
      <c r="CV11" s="744" t="s">
        <v>145</v>
      </c>
      <c r="CW11" s="742" t="s">
        <v>145</v>
      </c>
      <c r="CX11" s="742" t="s">
        <v>145</v>
      </c>
      <c r="CY11" s="742" t="s">
        <v>145</v>
      </c>
      <c r="CZ11" s="742" t="s">
        <v>145</v>
      </c>
      <c r="DA11" s="742" t="s">
        <v>145</v>
      </c>
      <c r="DB11" s="742" t="s">
        <v>145</v>
      </c>
      <c r="DC11" s="742" t="s">
        <v>145</v>
      </c>
      <c r="DD11" s="742" t="s">
        <v>145</v>
      </c>
      <c r="DE11" s="742" t="s">
        <v>145</v>
      </c>
      <c r="DF11" s="742" t="s">
        <v>145</v>
      </c>
      <c r="DG11" s="742" t="s">
        <v>145</v>
      </c>
      <c r="DH11" s="743" t="s">
        <v>145</v>
      </c>
      <c r="DI11" s="744" t="s">
        <v>145</v>
      </c>
      <c r="DJ11" s="742" t="s">
        <v>145</v>
      </c>
      <c r="DK11" s="742" t="s">
        <v>145</v>
      </c>
      <c r="DL11" s="742" t="s">
        <v>145</v>
      </c>
      <c r="DM11" s="742" t="s">
        <v>145</v>
      </c>
      <c r="DN11" s="742" t="s">
        <v>145</v>
      </c>
      <c r="DO11" s="742" t="s">
        <v>145</v>
      </c>
      <c r="DP11" s="742" t="s">
        <v>145</v>
      </c>
      <c r="DQ11" s="742" t="s">
        <v>145</v>
      </c>
      <c r="DR11" s="743" t="s">
        <v>145</v>
      </c>
      <c r="DS11" s="744" t="s">
        <v>145</v>
      </c>
      <c r="DT11" s="742" t="s">
        <v>145</v>
      </c>
      <c r="DU11" s="742" t="s">
        <v>145</v>
      </c>
      <c r="DV11" s="742" t="s">
        <v>145</v>
      </c>
      <c r="DW11" s="742" t="s">
        <v>145</v>
      </c>
      <c r="DX11" s="743" t="s">
        <v>145</v>
      </c>
      <c r="DY11" s="732" t="s">
        <v>145</v>
      </c>
      <c r="DZ11" s="755" t="s">
        <v>1341</v>
      </c>
      <c r="EA11" s="734" t="s">
        <v>145</v>
      </c>
      <c r="EB11" s="736" t="s">
        <v>897</v>
      </c>
      <c r="EC11" s="733" t="s">
        <v>145</v>
      </c>
      <c r="ED11" s="733" t="s">
        <v>149</v>
      </c>
      <c r="EE11" s="756" t="s">
        <v>903</v>
      </c>
      <c r="EF11" s="757" t="s">
        <v>904</v>
      </c>
      <c r="EG11" s="758">
        <v>26.354813</v>
      </c>
      <c r="EH11" s="759" t="s">
        <v>145</v>
      </c>
      <c r="EI11" s="733" t="s">
        <v>145</v>
      </c>
      <c r="EJ11" s="760" t="s">
        <v>146</v>
      </c>
      <c r="EK11" s="733" t="s">
        <v>905</v>
      </c>
      <c r="EL11" s="733" t="s">
        <v>269</v>
      </c>
      <c r="EM11" s="733" t="s">
        <v>145</v>
      </c>
      <c r="EN11" s="733" t="s">
        <v>145</v>
      </c>
      <c r="EO11" s="733" t="s">
        <v>145</v>
      </c>
      <c r="EP11" s="733" t="s">
        <v>145</v>
      </c>
      <c r="EQ11" s="733" t="s">
        <v>145</v>
      </c>
      <c r="ER11" s="733" t="s">
        <v>145</v>
      </c>
      <c r="ES11" s="733" t="s">
        <v>145</v>
      </c>
      <c r="ET11" s="733" t="s">
        <v>145</v>
      </c>
      <c r="EU11" s="733" t="s">
        <v>145</v>
      </c>
      <c r="EV11" s="733" t="s">
        <v>145</v>
      </c>
      <c r="EW11" s="734" t="s">
        <v>145</v>
      </c>
      <c r="EX11" s="761">
        <f>IF($J11=$EZ$25,9,IF($J11=$EZ$26,10,IF($J11=$EZ$27,11,IFERROR(HLOOKUP([1]Resumo!$D$3,[1]Resumo!$D$3:$D$49,(ROW(11:11)-7)*3+2,FALSE),""))))</f>
        <v>8</v>
      </c>
      <c r="EY11" s="286"/>
      <c r="EZ11" s="287" t="s">
        <v>906</v>
      </c>
      <c r="FA11" s="379" t="s">
        <v>906</v>
      </c>
      <c r="FB11" s="380" t="s">
        <v>171</v>
      </c>
      <c r="FC11" s="381" t="s">
        <v>1167</v>
      </c>
      <c r="FD11" s="14" t="s">
        <v>1168</v>
      </c>
    </row>
    <row r="12" spans="1:170" s="14" customFormat="1" ht="63.75" customHeight="1">
      <c r="A12" s="732">
        <v>2</v>
      </c>
      <c r="B12" s="755" t="s">
        <v>150</v>
      </c>
      <c r="C12" s="755" t="s">
        <v>1070</v>
      </c>
      <c r="D12" s="733" t="s">
        <v>152</v>
      </c>
      <c r="E12" s="733" t="s">
        <v>1585</v>
      </c>
      <c r="F12" s="733" t="s">
        <v>1071</v>
      </c>
      <c r="G12" s="734" t="s">
        <v>153</v>
      </c>
      <c r="H12" s="736" t="s">
        <v>154</v>
      </c>
      <c r="I12" s="734" t="s">
        <v>144</v>
      </c>
      <c r="J12" s="736" t="s">
        <v>155</v>
      </c>
      <c r="K12" s="737" t="s">
        <v>156</v>
      </c>
      <c r="L12" s="762" t="s">
        <v>192</v>
      </c>
      <c r="M12" s="755" t="s">
        <v>158</v>
      </c>
      <c r="N12" s="763">
        <v>2016</v>
      </c>
      <c r="O12" s="764">
        <v>42580</v>
      </c>
      <c r="P12" s="764" t="s">
        <v>159</v>
      </c>
      <c r="Q12" s="755" t="s">
        <v>160</v>
      </c>
      <c r="R12" s="733" t="s">
        <v>901</v>
      </c>
      <c r="S12" s="765" t="s">
        <v>1107</v>
      </c>
      <c r="T12" s="765" t="s">
        <v>163</v>
      </c>
      <c r="U12" s="755" t="s">
        <v>1072</v>
      </c>
      <c r="V12" s="764">
        <v>42640</v>
      </c>
      <c r="W12" s="766">
        <v>42641</v>
      </c>
      <c r="X12" s="767">
        <v>42642</v>
      </c>
      <c r="Y12" s="746" t="s">
        <v>146</v>
      </c>
      <c r="Z12" s="746" t="s">
        <v>146</v>
      </c>
      <c r="AA12" s="746" t="s">
        <v>1073</v>
      </c>
      <c r="AB12" s="768" t="s">
        <v>1169</v>
      </c>
      <c r="AC12" s="746" t="s">
        <v>901</v>
      </c>
      <c r="AD12" s="769">
        <v>42675</v>
      </c>
      <c r="AE12" s="741" t="s">
        <v>1074</v>
      </c>
      <c r="AF12" s="741">
        <v>14</v>
      </c>
      <c r="AG12" s="746" t="s">
        <v>1101</v>
      </c>
      <c r="AH12" s="741" t="s">
        <v>1080</v>
      </c>
      <c r="AI12" s="755" t="s">
        <v>1047</v>
      </c>
      <c r="AJ12" s="733" t="s">
        <v>147</v>
      </c>
      <c r="AK12" s="747">
        <v>42642</v>
      </c>
      <c r="AL12" s="747">
        <v>42657</v>
      </c>
      <c r="AM12" s="733" t="s">
        <v>148</v>
      </c>
      <c r="AN12" s="739">
        <v>60</v>
      </c>
      <c r="AO12" s="741" t="s">
        <v>162</v>
      </c>
      <c r="AP12" s="747" t="s">
        <v>161</v>
      </c>
      <c r="AQ12" s="765" t="s">
        <v>1106</v>
      </c>
      <c r="AR12" s="751">
        <v>42677</v>
      </c>
      <c r="AS12" s="770">
        <v>42677</v>
      </c>
      <c r="AT12" s="733" t="s">
        <v>1075</v>
      </c>
      <c r="AU12" s="733" t="s">
        <v>146</v>
      </c>
      <c r="AV12" s="733" t="s">
        <v>146</v>
      </c>
      <c r="AW12" s="733" t="s">
        <v>146</v>
      </c>
      <c r="AX12" s="733" t="s">
        <v>146</v>
      </c>
      <c r="AY12" s="733" t="s">
        <v>146</v>
      </c>
      <c r="AZ12" s="733" t="s">
        <v>146</v>
      </c>
      <c r="BA12" s="764">
        <v>42702</v>
      </c>
      <c r="BB12" s="755" t="s">
        <v>1100</v>
      </c>
      <c r="BC12" s="765" t="s">
        <v>1108</v>
      </c>
      <c r="BD12" s="755" t="s">
        <v>146</v>
      </c>
      <c r="BE12" s="751">
        <v>42703</v>
      </c>
      <c r="BF12" s="770">
        <v>42711</v>
      </c>
      <c r="BG12" s="764" t="s">
        <v>1076</v>
      </c>
      <c r="BH12" s="771" t="s">
        <v>1077</v>
      </c>
      <c r="BI12" s="733" t="s">
        <v>164</v>
      </c>
      <c r="BJ12" s="755" t="s">
        <v>907</v>
      </c>
      <c r="BK12" s="765" t="s">
        <v>1078</v>
      </c>
      <c r="BL12" s="755" t="s">
        <v>908</v>
      </c>
      <c r="BM12" s="738" t="s">
        <v>145</v>
      </c>
      <c r="BN12" s="733" t="s">
        <v>1215</v>
      </c>
      <c r="BO12" s="733" t="s">
        <v>901</v>
      </c>
      <c r="BP12" s="755" t="s">
        <v>1079</v>
      </c>
      <c r="BQ12" s="751">
        <v>43187</v>
      </c>
      <c r="BR12" s="770">
        <v>43216</v>
      </c>
      <c r="BS12" s="741" t="s">
        <v>167</v>
      </c>
      <c r="BT12" s="755" t="s">
        <v>909</v>
      </c>
      <c r="BU12" s="741" t="s">
        <v>1216</v>
      </c>
      <c r="BV12" s="733" t="s">
        <v>901</v>
      </c>
      <c r="BW12" s="755" t="s">
        <v>910</v>
      </c>
      <c r="BX12" s="765" t="s">
        <v>1046</v>
      </c>
      <c r="BY12" s="772" t="s">
        <v>1217</v>
      </c>
      <c r="BZ12" s="755" t="s">
        <v>911</v>
      </c>
      <c r="CA12" s="755" t="s">
        <v>912</v>
      </c>
      <c r="CB12" s="741" t="s">
        <v>1080</v>
      </c>
      <c r="CC12" s="741" t="s">
        <v>1218</v>
      </c>
      <c r="CD12" s="747">
        <v>43216</v>
      </c>
      <c r="CE12" s="747">
        <v>43236</v>
      </c>
      <c r="CF12" s="773" t="s">
        <v>1219</v>
      </c>
      <c r="CG12" s="774" t="s">
        <v>145</v>
      </c>
      <c r="CH12" s="774" t="s">
        <v>145</v>
      </c>
      <c r="CI12" s="774" t="s">
        <v>145</v>
      </c>
      <c r="CJ12" s="774" t="s">
        <v>145</v>
      </c>
      <c r="CK12" s="775" t="s">
        <v>145</v>
      </c>
      <c r="CL12" s="774" t="s">
        <v>145</v>
      </c>
      <c r="CM12" s="774" t="s">
        <v>145</v>
      </c>
      <c r="CN12" s="755" t="s">
        <v>913</v>
      </c>
      <c r="CO12" s="776" t="s">
        <v>914</v>
      </c>
      <c r="CP12" s="777">
        <v>43242</v>
      </c>
      <c r="CQ12" s="778" t="s">
        <v>18</v>
      </c>
      <c r="CR12" s="778" t="s">
        <v>228</v>
      </c>
      <c r="CS12" s="733" t="s">
        <v>898</v>
      </c>
      <c r="CT12" s="779" t="s">
        <v>1081</v>
      </c>
      <c r="CU12" s="780" t="s">
        <v>145</v>
      </c>
      <c r="CV12" s="781" t="s">
        <v>145</v>
      </c>
      <c r="CW12" s="774" t="s">
        <v>145</v>
      </c>
      <c r="CX12" s="774" t="s">
        <v>145</v>
      </c>
      <c r="CY12" s="774" t="s">
        <v>145</v>
      </c>
      <c r="CZ12" s="774" t="s">
        <v>145</v>
      </c>
      <c r="DA12" s="774" t="s">
        <v>145</v>
      </c>
      <c r="DB12" s="774" t="s">
        <v>145</v>
      </c>
      <c r="DC12" s="774" t="s">
        <v>145</v>
      </c>
      <c r="DD12" s="774" t="s">
        <v>145</v>
      </c>
      <c r="DE12" s="774" t="s">
        <v>145</v>
      </c>
      <c r="DF12" s="774" t="s">
        <v>145</v>
      </c>
      <c r="DG12" s="774" t="s">
        <v>145</v>
      </c>
      <c r="DH12" s="782" t="s">
        <v>145</v>
      </c>
      <c r="DI12" s="781" t="s">
        <v>145</v>
      </c>
      <c r="DJ12" s="774" t="s">
        <v>145</v>
      </c>
      <c r="DK12" s="774" t="s">
        <v>145</v>
      </c>
      <c r="DL12" s="774" t="s">
        <v>145</v>
      </c>
      <c r="DM12" s="774" t="s">
        <v>145</v>
      </c>
      <c r="DN12" s="774" t="s">
        <v>145</v>
      </c>
      <c r="DO12" s="774" t="s">
        <v>145</v>
      </c>
      <c r="DP12" s="774" t="s">
        <v>145</v>
      </c>
      <c r="DQ12" s="774" t="s">
        <v>145</v>
      </c>
      <c r="DR12" s="782" t="s">
        <v>145</v>
      </c>
      <c r="DS12" s="781" t="s">
        <v>145</v>
      </c>
      <c r="DT12" s="774" t="s">
        <v>145</v>
      </c>
      <c r="DU12" s="774" t="s">
        <v>145</v>
      </c>
      <c r="DV12" s="774" t="s">
        <v>145</v>
      </c>
      <c r="DW12" s="774" t="s">
        <v>145</v>
      </c>
      <c r="DX12" s="782" t="s">
        <v>145</v>
      </c>
      <c r="DY12" s="732" t="s">
        <v>145</v>
      </c>
      <c r="DZ12" s="755" t="s">
        <v>1342</v>
      </c>
      <c r="EA12" s="734" t="s">
        <v>145</v>
      </c>
      <c r="EB12" s="736" t="s">
        <v>171</v>
      </c>
      <c r="EC12" s="733" t="s">
        <v>145</v>
      </c>
      <c r="ED12" s="733" t="s">
        <v>149</v>
      </c>
      <c r="EE12" s="756" t="s">
        <v>172</v>
      </c>
      <c r="EF12" s="757" t="s">
        <v>173</v>
      </c>
      <c r="EG12" s="758">
        <v>31.249928000000004</v>
      </c>
      <c r="EH12" s="759" t="s">
        <v>145</v>
      </c>
      <c r="EI12" s="733" t="s">
        <v>145</v>
      </c>
      <c r="EJ12" s="760">
        <v>100000000</v>
      </c>
      <c r="EK12" s="733" t="s">
        <v>174</v>
      </c>
      <c r="EL12" s="733" t="s">
        <v>153</v>
      </c>
      <c r="EM12" s="733" t="s">
        <v>145</v>
      </c>
      <c r="EN12" s="733" t="s">
        <v>145</v>
      </c>
      <c r="EO12" s="733" t="s">
        <v>145</v>
      </c>
      <c r="EP12" s="733" t="s">
        <v>145</v>
      </c>
      <c r="EQ12" s="733" t="s">
        <v>145</v>
      </c>
      <c r="ER12" s="733" t="s">
        <v>145</v>
      </c>
      <c r="ES12" s="733" t="s">
        <v>145</v>
      </c>
      <c r="ET12" s="733" t="s">
        <v>145</v>
      </c>
      <c r="EU12" s="733" t="s">
        <v>145</v>
      </c>
      <c r="EV12" s="733" t="s">
        <v>145</v>
      </c>
      <c r="EW12" s="734" t="s">
        <v>145</v>
      </c>
      <c r="EX12" s="761">
        <f>IF($J12=$EZ$25,9,IF($J12=$EZ$26,10,IF($J12=$EZ$27,11,IFERROR(HLOOKUP([1]Resumo!$D$3,[1]Resumo!$D$3:$D$49,(ROW(12:12)-7)*3+2,FALSE),""))))</f>
        <v>7</v>
      </c>
      <c r="EY12" s="286"/>
      <c r="EZ12" s="287" t="s">
        <v>915</v>
      </c>
      <c r="FA12" s="379" t="s">
        <v>177</v>
      </c>
      <c r="FB12" s="380" t="s">
        <v>916</v>
      </c>
      <c r="FC12" s="381" t="s">
        <v>1170</v>
      </c>
      <c r="FG12" s="382"/>
    </row>
    <row r="13" spans="1:170" s="14" customFormat="1" ht="60.75" customHeight="1">
      <c r="A13" s="732">
        <v>3</v>
      </c>
      <c r="B13" s="733" t="s">
        <v>917</v>
      </c>
      <c r="C13" s="733" t="s">
        <v>918</v>
      </c>
      <c r="D13" s="733" t="s">
        <v>141</v>
      </c>
      <c r="E13" s="733" t="s">
        <v>142</v>
      </c>
      <c r="F13" s="733" t="s">
        <v>143</v>
      </c>
      <c r="G13" s="734" t="s">
        <v>153</v>
      </c>
      <c r="H13" s="735" t="s">
        <v>919</v>
      </c>
      <c r="I13" s="783" t="s">
        <v>920</v>
      </c>
      <c r="J13" s="736" t="s">
        <v>921</v>
      </c>
      <c r="K13" s="737" t="s">
        <v>900</v>
      </c>
      <c r="L13" s="736" t="s">
        <v>922</v>
      </c>
      <c r="M13" s="784" t="s">
        <v>145</v>
      </c>
      <c r="N13" s="739">
        <v>2016</v>
      </c>
      <c r="O13" s="785"/>
      <c r="P13" s="733" t="s">
        <v>146</v>
      </c>
      <c r="Q13" s="733" t="s">
        <v>146</v>
      </c>
      <c r="R13" s="733" t="s">
        <v>146</v>
      </c>
      <c r="S13" s="733" t="s">
        <v>146</v>
      </c>
      <c r="T13" s="755" t="s">
        <v>163</v>
      </c>
      <c r="U13" s="786" t="s">
        <v>145</v>
      </c>
      <c r="V13" s="786" t="s">
        <v>145</v>
      </c>
      <c r="W13" s="787" t="s">
        <v>145</v>
      </c>
      <c r="X13" s="788" t="s">
        <v>145</v>
      </c>
      <c r="Y13" s="786" t="s">
        <v>145</v>
      </c>
      <c r="Z13" s="786" t="s">
        <v>145</v>
      </c>
      <c r="AA13" s="786" t="s">
        <v>145</v>
      </c>
      <c r="AB13" s="786" t="s">
        <v>145</v>
      </c>
      <c r="AC13" s="786" t="s">
        <v>145</v>
      </c>
      <c r="AD13" s="786" t="s">
        <v>145</v>
      </c>
      <c r="AE13" s="786" t="s">
        <v>145</v>
      </c>
      <c r="AF13" s="786" t="s">
        <v>145</v>
      </c>
      <c r="AG13" s="786" t="s">
        <v>145</v>
      </c>
      <c r="AH13" s="786" t="s">
        <v>145</v>
      </c>
      <c r="AI13" s="786" t="s">
        <v>145</v>
      </c>
      <c r="AJ13" s="733" t="s">
        <v>147</v>
      </c>
      <c r="AK13" s="747">
        <v>42675</v>
      </c>
      <c r="AL13" s="747">
        <v>42699</v>
      </c>
      <c r="AM13" s="733" t="s">
        <v>923</v>
      </c>
      <c r="AN13" s="789" t="s">
        <v>145</v>
      </c>
      <c r="AO13" s="733" t="s">
        <v>162</v>
      </c>
      <c r="AP13" s="747" t="s">
        <v>161</v>
      </c>
      <c r="AQ13" s="785" t="s">
        <v>145</v>
      </c>
      <c r="AR13" s="790" t="s">
        <v>145</v>
      </c>
      <c r="AS13" s="791" t="s">
        <v>145</v>
      </c>
      <c r="AT13" s="785" t="s">
        <v>145</v>
      </c>
      <c r="AU13" s="785" t="s">
        <v>145</v>
      </c>
      <c r="AV13" s="785" t="s">
        <v>145</v>
      </c>
      <c r="AW13" s="785" t="s">
        <v>145</v>
      </c>
      <c r="AX13" s="785" t="s">
        <v>145</v>
      </c>
      <c r="AY13" s="785" t="s">
        <v>145</v>
      </c>
      <c r="AZ13" s="785" t="s">
        <v>145</v>
      </c>
      <c r="BA13" s="785" t="s">
        <v>145</v>
      </c>
      <c r="BB13" s="785" t="s">
        <v>145</v>
      </c>
      <c r="BC13" s="785" t="s">
        <v>145</v>
      </c>
      <c r="BD13" s="785" t="s">
        <v>145</v>
      </c>
      <c r="BE13" s="790" t="s">
        <v>145</v>
      </c>
      <c r="BF13" s="791"/>
      <c r="BG13" s="747" t="s">
        <v>924</v>
      </c>
      <c r="BH13" s="785"/>
      <c r="BI13" s="747" t="s">
        <v>163</v>
      </c>
      <c r="BJ13" s="733" t="s">
        <v>925</v>
      </c>
      <c r="BK13" s="785" t="s">
        <v>145</v>
      </c>
      <c r="BL13" s="764" t="s">
        <v>926</v>
      </c>
      <c r="BM13" s="785" t="s">
        <v>145</v>
      </c>
      <c r="BN13" s="733" t="s">
        <v>1215</v>
      </c>
      <c r="BO13" s="747" t="s">
        <v>901</v>
      </c>
      <c r="BP13" s="784" t="s">
        <v>145</v>
      </c>
      <c r="BQ13" s="792"/>
      <c r="BR13" s="793"/>
      <c r="BS13" s="733" t="s">
        <v>146</v>
      </c>
      <c r="BT13" s="785" t="s">
        <v>145</v>
      </c>
      <c r="BU13" s="785" t="s">
        <v>145</v>
      </c>
      <c r="BV13" s="785" t="s">
        <v>145</v>
      </c>
      <c r="BW13" s="785" t="s">
        <v>145</v>
      </c>
      <c r="BX13" s="785" t="s">
        <v>145</v>
      </c>
      <c r="BY13" s="785" t="s">
        <v>145</v>
      </c>
      <c r="BZ13" s="785" t="s">
        <v>145</v>
      </c>
      <c r="CA13" s="785" t="s">
        <v>145</v>
      </c>
      <c r="CB13" s="785" t="s">
        <v>145</v>
      </c>
      <c r="CC13" s="785" t="s">
        <v>145</v>
      </c>
      <c r="CD13" s="785" t="s">
        <v>145</v>
      </c>
      <c r="CE13" s="785" t="s">
        <v>145</v>
      </c>
      <c r="CF13" s="785" t="s">
        <v>145</v>
      </c>
      <c r="CG13" s="794" t="s">
        <v>1080</v>
      </c>
      <c r="CH13" s="795" t="s">
        <v>147</v>
      </c>
      <c r="CI13" s="795">
        <v>42668</v>
      </c>
      <c r="CJ13" s="796">
        <v>42699</v>
      </c>
      <c r="CK13" s="794" t="s">
        <v>162</v>
      </c>
      <c r="CL13" s="797" t="s">
        <v>145</v>
      </c>
      <c r="CM13" s="790" t="s">
        <v>145</v>
      </c>
      <c r="CN13" s="785" t="s">
        <v>145</v>
      </c>
      <c r="CO13" s="798" t="s">
        <v>1583</v>
      </c>
      <c r="CP13" s="799" t="s">
        <v>1586</v>
      </c>
      <c r="CQ13" s="800" t="s">
        <v>18</v>
      </c>
      <c r="CR13" s="800" t="s">
        <v>1584</v>
      </c>
      <c r="CS13" s="801" t="s">
        <v>145</v>
      </c>
      <c r="CT13" s="802" t="s">
        <v>1081</v>
      </c>
      <c r="CU13" s="801" t="s">
        <v>145</v>
      </c>
      <c r="CV13" s="791" t="s">
        <v>145</v>
      </c>
      <c r="CW13" s="733" t="s">
        <v>923</v>
      </c>
      <c r="CX13" s="747" t="s">
        <v>901</v>
      </c>
      <c r="CY13" s="733" t="s">
        <v>927</v>
      </c>
      <c r="CZ13" s="733" t="s">
        <v>153</v>
      </c>
      <c r="DA13" s="785" t="s">
        <v>145</v>
      </c>
      <c r="DB13" s="785" t="s">
        <v>145</v>
      </c>
      <c r="DC13" s="785" t="s">
        <v>145</v>
      </c>
      <c r="DD13" s="785" t="s">
        <v>145</v>
      </c>
      <c r="DE13" s="785" t="s">
        <v>145</v>
      </c>
      <c r="DF13" s="785" t="s">
        <v>145</v>
      </c>
      <c r="DG13" s="785" t="s">
        <v>145</v>
      </c>
      <c r="DH13" s="790" t="s">
        <v>145</v>
      </c>
      <c r="DI13" s="767" t="s">
        <v>1587</v>
      </c>
      <c r="DJ13" s="747" t="s">
        <v>901</v>
      </c>
      <c r="DK13" s="785" t="s">
        <v>145</v>
      </c>
      <c r="DL13" s="785" t="s">
        <v>145</v>
      </c>
      <c r="DM13" s="785" t="s">
        <v>145</v>
      </c>
      <c r="DN13" s="785" t="s">
        <v>145</v>
      </c>
      <c r="DO13" s="803">
        <v>42705</v>
      </c>
      <c r="DP13" s="804" t="s">
        <v>1402</v>
      </c>
      <c r="DQ13" s="794" t="s">
        <v>1082</v>
      </c>
      <c r="DR13" s="805" t="s">
        <v>145</v>
      </c>
      <c r="DS13" s="806" t="s">
        <v>145</v>
      </c>
      <c r="DT13" s="807" t="s">
        <v>145</v>
      </c>
      <c r="DU13" s="807" t="s">
        <v>145</v>
      </c>
      <c r="DV13" s="807" t="s">
        <v>145</v>
      </c>
      <c r="DW13" s="807" t="s">
        <v>145</v>
      </c>
      <c r="DX13" s="805" t="s">
        <v>145</v>
      </c>
      <c r="DY13" s="732" t="s">
        <v>145</v>
      </c>
      <c r="DZ13" s="755" t="s">
        <v>1343</v>
      </c>
      <c r="EA13" s="734" t="s">
        <v>145</v>
      </c>
      <c r="EB13" s="736" t="s">
        <v>929</v>
      </c>
      <c r="EC13" s="733" t="s">
        <v>145</v>
      </c>
      <c r="ED13" s="733" t="s">
        <v>149</v>
      </c>
      <c r="EE13" s="756" t="s">
        <v>930</v>
      </c>
      <c r="EF13" s="757" t="s">
        <v>931</v>
      </c>
      <c r="EG13" s="758">
        <v>5380.3527920000006</v>
      </c>
      <c r="EH13" s="759" t="s">
        <v>145</v>
      </c>
      <c r="EI13" s="733" t="s">
        <v>145</v>
      </c>
      <c r="EJ13" s="760">
        <v>7000000000</v>
      </c>
      <c r="EK13" s="733" t="s">
        <v>927</v>
      </c>
      <c r="EL13" s="733" t="s">
        <v>153</v>
      </c>
      <c r="EM13" s="733" t="s">
        <v>145</v>
      </c>
      <c r="EN13" s="733" t="s">
        <v>145</v>
      </c>
      <c r="EO13" s="733" t="s">
        <v>145</v>
      </c>
      <c r="EP13" s="733" t="s">
        <v>145</v>
      </c>
      <c r="EQ13" s="733" t="s">
        <v>145</v>
      </c>
      <c r="ER13" s="733" t="s">
        <v>145</v>
      </c>
      <c r="ES13" s="733" t="s">
        <v>145</v>
      </c>
      <c r="ET13" s="733" t="s">
        <v>145</v>
      </c>
      <c r="EU13" s="733" t="s">
        <v>145</v>
      </c>
      <c r="EV13" s="733" t="s">
        <v>145</v>
      </c>
      <c r="EW13" s="734" t="s">
        <v>145</v>
      </c>
      <c r="EX13" s="761">
        <f>IF($J13=$EZ$25,9,IF($J13=$EZ$26,10,IF($J13=$EZ$27,11,IFERROR(HLOOKUP([1]Resumo!$D$3,[1]Resumo!$D$3:$D$49,(ROW(13:13)-7)*3+2,FALSE),""))))</f>
        <v>8</v>
      </c>
      <c r="EY13" s="286"/>
      <c r="EZ13" s="287" t="s">
        <v>1144</v>
      </c>
      <c r="FA13" s="379" t="s">
        <v>156</v>
      </c>
      <c r="FB13" s="380" t="s">
        <v>932</v>
      </c>
      <c r="FC13" s="381" t="s">
        <v>1145</v>
      </c>
      <c r="FD13" s="14" t="s">
        <v>1146</v>
      </c>
      <c r="FG13" s="382"/>
    </row>
    <row r="14" spans="1:170" s="14" customFormat="1" ht="50.25" customHeight="1">
      <c r="A14" s="732">
        <v>4</v>
      </c>
      <c r="B14" s="733" t="s">
        <v>933</v>
      </c>
      <c r="C14" s="755" t="s">
        <v>1083</v>
      </c>
      <c r="D14" s="733" t="s">
        <v>152</v>
      </c>
      <c r="E14" s="733" t="s">
        <v>142</v>
      </c>
      <c r="F14" s="808" t="s">
        <v>934</v>
      </c>
      <c r="G14" s="734" t="s">
        <v>269</v>
      </c>
      <c r="H14" s="732" t="s">
        <v>935</v>
      </c>
      <c r="I14" s="734" t="s">
        <v>144</v>
      </c>
      <c r="J14" s="736" t="s">
        <v>936</v>
      </c>
      <c r="K14" s="737" t="s">
        <v>937</v>
      </c>
      <c r="L14" s="809" t="s">
        <v>192</v>
      </c>
      <c r="M14" s="733" t="s">
        <v>938</v>
      </c>
      <c r="N14" s="739">
        <v>2016</v>
      </c>
      <c r="O14" s="747">
        <v>42562</v>
      </c>
      <c r="P14" s="755" t="s">
        <v>159</v>
      </c>
      <c r="Q14" s="733" t="s">
        <v>175</v>
      </c>
      <c r="R14" s="733" t="s">
        <v>901</v>
      </c>
      <c r="S14" s="733" t="s">
        <v>161</v>
      </c>
      <c r="T14" s="741" t="s">
        <v>163</v>
      </c>
      <c r="U14" s="784" t="s">
        <v>145</v>
      </c>
      <c r="V14" s="784" t="s">
        <v>145</v>
      </c>
      <c r="W14" s="792">
        <v>42547</v>
      </c>
      <c r="X14" s="793" t="s">
        <v>145</v>
      </c>
      <c r="Y14" s="810" t="s">
        <v>145</v>
      </c>
      <c r="Z14" s="784" t="s">
        <v>145</v>
      </c>
      <c r="AA14" s="746" t="s">
        <v>1073</v>
      </c>
      <c r="AB14" s="741" t="s">
        <v>17</v>
      </c>
      <c r="AC14" s="746" t="s">
        <v>901</v>
      </c>
      <c r="AD14" s="769">
        <v>42609</v>
      </c>
      <c r="AE14" s="741" t="s">
        <v>1074</v>
      </c>
      <c r="AF14" s="741">
        <v>16</v>
      </c>
      <c r="AG14" s="746" t="s">
        <v>1043</v>
      </c>
      <c r="AH14" s="811" t="s">
        <v>1371</v>
      </c>
      <c r="AI14" s="755" t="s">
        <v>1047</v>
      </c>
      <c r="AJ14" s="733" t="s">
        <v>147</v>
      </c>
      <c r="AK14" s="747">
        <v>42578</v>
      </c>
      <c r="AL14" s="747">
        <v>42606</v>
      </c>
      <c r="AM14" s="733" t="s">
        <v>148</v>
      </c>
      <c r="AN14" s="812" t="s">
        <v>1357</v>
      </c>
      <c r="AO14" s="811" t="s">
        <v>898</v>
      </c>
      <c r="AP14" s="764" t="s">
        <v>939</v>
      </c>
      <c r="AQ14" s="785" t="s">
        <v>145</v>
      </c>
      <c r="AR14" s="751">
        <v>43363</v>
      </c>
      <c r="AS14" s="770">
        <v>42634</v>
      </c>
      <c r="AT14" s="747" t="s">
        <v>940</v>
      </c>
      <c r="AU14" s="785" t="s">
        <v>145</v>
      </c>
      <c r="AV14" s="785" t="s">
        <v>145</v>
      </c>
      <c r="AW14" s="785" t="s">
        <v>145</v>
      </c>
      <c r="AX14" s="785" t="s">
        <v>145</v>
      </c>
      <c r="AY14" s="785" t="s">
        <v>145</v>
      </c>
      <c r="AZ14" s="785" t="s">
        <v>145</v>
      </c>
      <c r="BA14" s="747">
        <v>42704</v>
      </c>
      <c r="BB14" s="747" t="s">
        <v>941</v>
      </c>
      <c r="BC14" s="785" t="s">
        <v>145</v>
      </c>
      <c r="BD14" s="785" t="s">
        <v>145</v>
      </c>
      <c r="BE14" s="751">
        <v>42634</v>
      </c>
      <c r="BF14" s="770">
        <v>42634</v>
      </c>
      <c r="BG14" s="764" t="s">
        <v>1084</v>
      </c>
      <c r="BH14" s="785"/>
      <c r="BI14" s="785" t="s">
        <v>145</v>
      </c>
      <c r="BJ14" s="785" t="s">
        <v>145</v>
      </c>
      <c r="BK14" s="785" t="s">
        <v>145</v>
      </c>
      <c r="BL14" s="785" t="s">
        <v>145</v>
      </c>
      <c r="BM14" s="785" t="s">
        <v>145</v>
      </c>
      <c r="BN14" s="747" t="s">
        <v>232</v>
      </c>
      <c r="BO14" s="747" t="s">
        <v>901</v>
      </c>
      <c r="BP14" s="785" t="s">
        <v>145</v>
      </c>
      <c r="BQ14" s="751">
        <v>42705</v>
      </c>
      <c r="BR14" s="770">
        <v>42705</v>
      </c>
      <c r="BS14" s="747" t="s">
        <v>146</v>
      </c>
      <c r="BT14" s="785" t="s">
        <v>145</v>
      </c>
      <c r="BU14" s="785" t="s">
        <v>145</v>
      </c>
      <c r="BV14" s="785" t="s">
        <v>145</v>
      </c>
      <c r="BW14" s="785" t="s">
        <v>145</v>
      </c>
      <c r="BX14" s="785" t="s">
        <v>145</v>
      </c>
      <c r="BY14" s="785" t="s">
        <v>145</v>
      </c>
      <c r="BZ14" s="747" t="s">
        <v>1158</v>
      </c>
      <c r="CA14" s="813" t="s">
        <v>1220</v>
      </c>
      <c r="CB14" s="747" t="s">
        <v>146</v>
      </c>
      <c r="CC14" s="733" t="s">
        <v>146</v>
      </c>
      <c r="CD14" s="733" t="s">
        <v>146</v>
      </c>
      <c r="CE14" s="733" t="s">
        <v>146</v>
      </c>
      <c r="CF14" s="733" t="s">
        <v>146</v>
      </c>
      <c r="CG14" s="814" t="s">
        <v>1080</v>
      </c>
      <c r="CH14" s="733" t="s">
        <v>147</v>
      </c>
      <c r="CI14" s="747">
        <v>42705</v>
      </c>
      <c r="CJ14" s="747">
        <v>42725</v>
      </c>
      <c r="CK14" s="815" t="s">
        <v>1344</v>
      </c>
      <c r="CL14" s="733" t="s">
        <v>942</v>
      </c>
      <c r="CM14" s="733" t="s">
        <v>942</v>
      </c>
      <c r="CN14" s="816" t="s">
        <v>1171</v>
      </c>
      <c r="CO14" s="815" t="s">
        <v>943</v>
      </c>
      <c r="CP14" s="817">
        <v>42721</v>
      </c>
      <c r="CQ14" s="818" t="s">
        <v>18</v>
      </c>
      <c r="CR14" s="818" t="s">
        <v>228</v>
      </c>
      <c r="CS14" s="733" t="s">
        <v>898</v>
      </c>
      <c r="CT14" s="819" t="s">
        <v>944</v>
      </c>
      <c r="CU14" s="751">
        <v>43451</v>
      </c>
      <c r="CV14" s="770">
        <v>42721</v>
      </c>
      <c r="CW14" s="733" t="s">
        <v>923</v>
      </c>
      <c r="CX14" s="733" t="s">
        <v>901</v>
      </c>
      <c r="CY14" s="733" t="s">
        <v>945</v>
      </c>
      <c r="CZ14" s="733" t="s">
        <v>269</v>
      </c>
      <c r="DA14" s="733" t="s">
        <v>946</v>
      </c>
      <c r="DB14" s="733" t="s">
        <v>942</v>
      </c>
      <c r="DC14" s="733" t="s">
        <v>942</v>
      </c>
      <c r="DD14" s="733" t="s">
        <v>942</v>
      </c>
      <c r="DE14" s="733" t="s">
        <v>942</v>
      </c>
      <c r="DF14" s="733" t="s">
        <v>947</v>
      </c>
      <c r="DG14" s="755" t="s">
        <v>948</v>
      </c>
      <c r="DH14" s="751">
        <v>42729</v>
      </c>
      <c r="DI14" s="767" t="s">
        <v>928</v>
      </c>
      <c r="DJ14" s="733" t="s">
        <v>901</v>
      </c>
      <c r="DK14" s="747">
        <v>43459</v>
      </c>
      <c r="DL14" s="733" t="s">
        <v>949</v>
      </c>
      <c r="DM14" s="755" t="s">
        <v>950</v>
      </c>
      <c r="DN14" s="733" t="s">
        <v>145</v>
      </c>
      <c r="DO14" s="747">
        <v>43462</v>
      </c>
      <c r="DP14" s="733" t="s">
        <v>161</v>
      </c>
      <c r="DQ14" s="820" t="s">
        <v>1237</v>
      </c>
      <c r="DR14" s="751">
        <v>42731</v>
      </c>
      <c r="DS14" s="732" t="s">
        <v>1085</v>
      </c>
      <c r="DT14" s="733" t="s">
        <v>1086</v>
      </c>
      <c r="DU14" s="747">
        <v>43017</v>
      </c>
      <c r="DV14" s="733" t="s">
        <v>1087</v>
      </c>
      <c r="DW14" s="821" t="s">
        <v>1088</v>
      </c>
      <c r="DX14" s="734" t="s">
        <v>145</v>
      </c>
      <c r="DY14" s="732" t="s">
        <v>145</v>
      </c>
      <c r="DZ14" s="755" t="s">
        <v>1345</v>
      </c>
      <c r="EA14" s="734" t="s">
        <v>145</v>
      </c>
      <c r="EB14" s="736" t="s">
        <v>951</v>
      </c>
      <c r="EC14" s="733" t="s">
        <v>145</v>
      </c>
      <c r="ED14" s="733" t="s">
        <v>149</v>
      </c>
      <c r="EE14" s="756" t="s">
        <v>952</v>
      </c>
      <c r="EF14" s="757" t="s">
        <v>953</v>
      </c>
      <c r="EG14" s="758">
        <v>600.92361200000005</v>
      </c>
      <c r="EH14" s="759" t="s">
        <v>145</v>
      </c>
      <c r="EI14" s="733" t="s">
        <v>145</v>
      </c>
      <c r="EJ14" s="760">
        <v>200000000</v>
      </c>
      <c r="EK14" s="733" t="s">
        <v>954</v>
      </c>
      <c r="EL14" s="733" t="s">
        <v>269</v>
      </c>
      <c r="EM14" s="733" t="s">
        <v>145</v>
      </c>
      <c r="EN14" s="733" t="s">
        <v>145</v>
      </c>
      <c r="EO14" s="733" t="s">
        <v>145</v>
      </c>
      <c r="EP14" s="733" t="s">
        <v>145</v>
      </c>
      <c r="EQ14" s="733" t="s">
        <v>145</v>
      </c>
      <c r="ER14" s="733" t="s">
        <v>145</v>
      </c>
      <c r="ES14" s="733" t="s">
        <v>145</v>
      </c>
      <c r="ET14" s="733" t="s">
        <v>145</v>
      </c>
      <c r="EU14" s="733" t="s">
        <v>145</v>
      </c>
      <c r="EV14" s="733" t="s">
        <v>145</v>
      </c>
      <c r="EW14" s="734" t="s">
        <v>145</v>
      </c>
      <c r="EX14" s="761">
        <f>IF($J14=$EZ$25,9,IF($J14=$EZ$26,10,IF($J14=$EZ$27,11,IFERROR(HLOOKUP([1]Resumo!$D$3,[1]Resumo!$D$3:$D$49,(ROW(14:14)-7)*3+2,FALSE),""))))</f>
        <v>11</v>
      </c>
      <c r="EY14" s="286"/>
      <c r="EZ14" s="287" t="s">
        <v>179</v>
      </c>
      <c r="FA14" s="379" t="s">
        <v>955</v>
      </c>
      <c r="FB14" s="380" t="s">
        <v>1172</v>
      </c>
      <c r="FG14" s="382"/>
    </row>
    <row r="15" spans="1:170" s="14" customFormat="1" ht="60.75" customHeight="1">
      <c r="A15" s="732">
        <v>5</v>
      </c>
      <c r="B15" s="733" t="s">
        <v>956</v>
      </c>
      <c r="C15" s="733" t="s">
        <v>918</v>
      </c>
      <c r="D15" s="733" t="s">
        <v>141</v>
      </c>
      <c r="E15" s="733" t="s">
        <v>142</v>
      </c>
      <c r="F15" s="733" t="s">
        <v>143</v>
      </c>
      <c r="G15" s="734" t="s">
        <v>153</v>
      </c>
      <c r="H15" s="822" t="s">
        <v>1346</v>
      </c>
      <c r="I15" s="783" t="s">
        <v>920</v>
      </c>
      <c r="J15" s="736" t="s">
        <v>997</v>
      </c>
      <c r="K15" s="737" t="s">
        <v>955</v>
      </c>
      <c r="L15" s="823" t="s">
        <v>922</v>
      </c>
      <c r="M15" s="755" t="s">
        <v>1347</v>
      </c>
      <c r="N15" s="739">
        <v>2017</v>
      </c>
      <c r="O15" s="785">
        <v>42767</v>
      </c>
      <c r="P15" s="733" t="s">
        <v>146</v>
      </c>
      <c r="Q15" s="733" t="s">
        <v>146</v>
      </c>
      <c r="R15" s="733" t="s">
        <v>146</v>
      </c>
      <c r="S15" s="733" t="s">
        <v>146</v>
      </c>
      <c r="T15" s="765" t="s">
        <v>163</v>
      </c>
      <c r="U15" s="733" t="s">
        <v>1147</v>
      </c>
      <c r="V15" s="747">
        <v>42899</v>
      </c>
      <c r="W15" s="751">
        <v>42897</v>
      </c>
      <c r="X15" s="770">
        <v>42898</v>
      </c>
      <c r="Y15" s="747" t="s">
        <v>146</v>
      </c>
      <c r="Z15" s="747" t="s">
        <v>146</v>
      </c>
      <c r="AA15" s="747" t="s">
        <v>146</v>
      </c>
      <c r="AB15" s="747" t="s">
        <v>146</v>
      </c>
      <c r="AC15" s="747" t="s">
        <v>146</v>
      </c>
      <c r="AD15" s="747" t="s">
        <v>146</v>
      </c>
      <c r="AE15" s="747" t="s">
        <v>146</v>
      </c>
      <c r="AF15" s="747" t="s">
        <v>146</v>
      </c>
      <c r="AG15" s="746" t="s">
        <v>1043</v>
      </c>
      <c r="AH15" s="741" t="s">
        <v>1043</v>
      </c>
      <c r="AI15" s="746" t="s">
        <v>987</v>
      </c>
      <c r="AJ15" s="733" t="s">
        <v>147</v>
      </c>
      <c r="AK15" s="747">
        <v>42899</v>
      </c>
      <c r="AL15" s="747">
        <v>42919</v>
      </c>
      <c r="AM15" s="733" t="s">
        <v>923</v>
      </c>
      <c r="AN15" s="739">
        <v>32</v>
      </c>
      <c r="AO15" s="741" t="s">
        <v>162</v>
      </c>
      <c r="AP15" s="747" t="s">
        <v>161</v>
      </c>
      <c r="AQ15" s="738" t="s">
        <v>145</v>
      </c>
      <c r="AR15" s="751">
        <v>42919</v>
      </c>
      <c r="AS15" s="824" t="s">
        <v>146</v>
      </c>
      <c r="AT15" s="733" t="s">
        <v>146</v>
      </c>
      <c r="AU15" s="733" t="s">
        <v>146</v>
      </c>
      <c r="AV15" s="733" t="s">
        <v>146</v>
      </c>
      <c r="AW15" s="733" t="s">
        <v>146</v>
      </c>
      <c r="AX15" s="733" t="s">
        <v>146</v>
      </c>
      <c r="AY15" s="733" t="s">
        <v>146</v>
      </c>
      <c r="AZ15" s="733" t="s">
        <v>146</v>
      </c>
      <c r="BA15" s="733" t="s">
        <v>146</v>
      </c>
      <c r="BB15" s="733" t="s">
        <v>146</v>
      </c>
      <c r="BC15" s="733" t="s">
        <v>146</v>
      </c>
      <c r="BD15" s="733" t="s">
        <v>146</v>
      </c>
      <c r="BE15" s="734" t="s">
        <v>146</v>
      </c>
      <c r="BF15" s="770">
        <v>42919</v>
      </c>
      <c r="BG15" s="747" t="s">
        <v>924</v>
      </c>
      <c r="BH15" s="825" t="s">
        <v>1148</v>
      </c>
      <c r="BI15" s="747" t="s">
        <v>163</v>
      </c>
      <c r="BJ15" s="755" t="s">
        <v>1149</v>
      </c>
      <c r="BK15" s="738" t="s">
        <v>145</v>
      </c>
      <c r="BL15" s="755" t="s">
        <v>1150</v>
      </c>
      <c r="BM15" s="738" t="s">
        <v>145</v>
      </c>
      <c r="BN15" s="733" t="s">
        <v>232</v>
      </c>
      <c r="BO15" s="747" t="s">
        <v>901</v>
      </c>
      <c r="BP15" s="733" t="s">
        <v>146</v>
      </c>
      <c r="BQ15" s="751">
        <v>43139</v>
      </c>
      <c r="BR15" s="770">
        <v>43139</v>
      </c>
      <c r="BS15" s="733" t="s">
        <v>146</v>
      </c>
      <c r="BT15" s="755" t="s">
        <v>1221</v>
      </c>
      <c r="BU15" s="733" t="s">
        <v>898</v>
      </c>
      <c r="BV15" s="733" t="s">
        <v>901</v>
      </c>
      <c r="BW15" s="747">
        <v>43168</v>
      </c>
      <c r="BX15" s="738" t="s">
        <v>145</v>
      </c>
      <c r="BY15" s="772" t="s">
        <v>1217</v>
      </c>
      <c r="BZ15" s="738" t="s">
        <v>145</v>
      </c>
      <c r="CA15" s="755" t="s">
        <v>1222</v>
      </c>
      <c r="CB15" s="747" t="s">
        <v>146</v>
      </c>
      <c r="CC15" s="747" t="s">
        <v>146</v>
      </c>
      <c r="CD15" s="747" t="s">
        <v>146</v>
      </c>
      <c r="CE15" s="747" t="s">
        <v>146</v>
      </c>
      <c r="CF15" s="747" t="s">
        <v>146</v>
      </c>
      <c r="CG15" s="741" t="s">
        <v>1080</v>
      </c>
      <c r="CH15" s="741" t="s">
        <v>147</v>
      </c>
      <c r="CI15" s="747">
        <v>43139</v>
      </c>
      <c r="CJ15" s="747">
        <v>43171</v>
      </c>
      <c r="CK15" s="747" t="s">
        <v>957</v>
      </c>
      <c r="CL15" s="747" t="s">
        <v>1089</v>
      </c>
      <c r="CM15" s="738"/>
      <c r="CN15" s="740" t="s">
        <v>145</v>
      </c>
      <c r="CO15" s="747" t="s">
        <v>943</v>
      </c>
      <c r="CP15" s="764" t="s">
        <v>1151</v>
      </c>
      <c r="CQ15" s="749" t="s">
        <v>18</v>
      </c>
      <c r="CR15" s="826" t="s">
        <v>1201</v>
      </c>
      <c r="CS15" s="733" t="s">
        <v>898</v>
      </c>
      <c r="CT15" s="747" t="s">
        <v>1081</v>
      </c>
      <c r="CU15" s="751">
        <v>43214</v>
      </c>
      <c r="CV15" s="770">
        <v>43215</v>
      </c>
      <c r="CW15" s="733" t="s">
        <v>923</v>
      </c>
      <c r="CX15" s="733" t="s">
        <v>156</v>
      </c>
      <c r="CY15" s="733" t="s">
        <v>927</v>
      </c>
      <c r="CZ15" s="733" t="s">
        <v>153</v>
      </c>
      <c r="DA15" s="808" t="s">
        <v>146</v>
      </c>
      <c r="DB15" s="808" t="s">
        <v>146</v>
      </c>
      <c r="DC15" s="808" t="s">
        <v>146</v>
      </c>
      <c r="DD15" s="808" t="s">
        <v>146</v>
      </c>
      <c r="DE15" s="808" t="s">
        <v>146</v>
      </c>
      <c r="DF15" s="808" t="s">
        <v>146</v>
      </c>
      <c r="DG15" s="808" t="s">
        <v>898</v>
      </c>
      <c r="DH15" s="751">
        <v>43216</v>
      </c>
      <c r="DI15" s="767" t="s">
        <v>928</v>
      </c>
      <c r="DJ15" s="733" t="s">
        <v>901</v>
      </c>
      <c r="DK15" s="747">
        <v>43217</v>
      </c>
      <c r="DL15" s="733" t="s">
        <v>949</v>
      </c>
      <c r="DM15" s="755" t="s">
        <v>958</v>
      </c>
      <c r="DN15" s="741" t="s">
        <v>959</v>
      </c>
      <c r="DO15" s="747">
        <v>43217</v>
      </c>
      <c r="DP15" s="804" t="s">
        <v>1405</v>
      </c>
      <c r="DQ15" s="814" t="s">
        <v>960</v>
      </c>
      <c r="DR15" s="827">
        <v>43217</v>
      </c>
      <c r="DS15" s="781" t="s">
        <v>145</v>
      </c>
      <c r="DT15" s="774" t="s">
        <v>145</v>
      </c>
      <c r="DU15" s="774" t="s">
        <v>145</v>
      </c>
      <c r="DV15" s="774" t="s">
        <v>145</v>
      </c>
      <c r="DW15" s="774" t="s">
        <v>145</v>
      </c>
      <c r="DX15" s="782" t="s">
        <v>145</v>
      </c>
      <c r="DY15" s="732" t="s">
        <v>145</v>
      </c>
      <c r="DZ15" s="828" t="s">
        <v>1348</v>
      </c>
      <c r="EA15" s="734" t="s">
        <v>145</v>
      </c>
      <c r="EB15" s="736" t="s">
        <v>961</v>
      </c>
      <c r="EC15" s="733" t="s">
        <v>145</v>
      </c>
      <c r="ED15" s="733" t="s">
        <v>149</v>
      </c>
      <c r="EE15" s="756" t="s">
        <v>962</v>
      </c>
      <c r="EF15" s="757" t="s">
        <v>963</v>
      </c>
      <c r="EG15" s="758">
        <v>2192.0509659999998</v>
      </c>
      <c r="EH15" s="759" t="s">
        <v>145</v>
      </c>
      <c r="EI15" s="733" t="s">
        <v>145</v>
      </c>
      <c r="EJ15" s="760">
        <v>2400000000</v>
      </c>
      <c r="EK15" s="733" t="s">
        <v>927</v>
      </c>
      <c r="EL15" s="733" t="s">
        <v>153</v>
      </c>
      <c r="EM15" s="733" t="s">
        <v>145</v>
      </c>
      <c r="EN15" s="733" t="s">
        <v>145</v>
      </c>
      <c r="EO15" s="733" t="s">
        <v>145</v>
      </c>
      <c r="EP15" s="733" t="s">
        <v>145</v>
      </c>
      <c r="EQ15" s="733" t="s">
        <v>145</v>
      </c>
      <c r="ER15" s="733" t="s">
        <v>145</v>
      </c>
      <c r="ES15" s="733" t="s">
        <v>145</v>
      </c>
      <c r="ET15" s="733" t="s">
        <v>145</v>
      </c>
      <c r="EU15" s="733" t="s">
        <v>145</v>
      </c>
      <c r="EV15" s="733" t="s">
        <v>145</v>
      </c>
      <c r="EW15" s="734" t="s">
        <v>145</v>
      </c>
      <c r="EX15" s="761">
        <f>IF($J15=$EZ$25,9,IF($J15=$EZ$26,10,IF($J15=$EZ$27,11,IFERROR(HLOOKUP([1]Resumo!$D$3,[1]Resumo!$D$3:$D$49,(ROW(15:15)-7)*3+2,FALSE),""))))</f>
        <v>8</v>
      </c>
      <c r="EY15" s="286"/>
      <c r="EZ15" s="287" t="s">
        <v>1152</v>
      </c>
      <c r="FA15" s="379" t="s">
        <v>936</v>
      </c>
      <c r="FB15" s="380"/>
      <c r="FD15" s="14" t="s">
        <v>180</v>
      </c>
      <c r="FG15" s="382"/>
    </row>
    <row r="16" spans="1:170" s="640" customFormat="1" ht="54" customHeight="1" thickBot="1">
      <c r="A16" s="829">
        <v>6</v>
      </c>
      <c r="B16" s="830" t="s">
        <v>1588</v>
      </c>
      <c r="C16" s="831" t="s">
        <v>145</v>
      </c>
      <c r="D16" s="830" t="s">
        <v>145</v>
      </c>
      <c r="E16" s="830" t="s">
        <v>145</v>
      </c>
      <c r="F16" s="830" t="s">
        <v>145</v>
      </c>
      <c r="G16" s="832" t="s">
        <v>145</v>
      </c>
      <c r="H16" s="833" t="s">
        <v>145</v>
      </c>
      <c r="I16" s="834" t="s">
        <v>145</v>
      </c>
      <c r="J16" s="835" t="s">
        <v>145</v>
      </c>
      <c r="K16" s="836" t="s">
        <v>145</v>
      </c>
      <c r="L16" s="829" t="s">
        <v>145</v>
      </c>
      <c r="M16" s="830" t="s">
        <v>145</v>
      </c>
      <c r="N16" s="837" t="s">
        <v>145</v>
      </c>
      <c r="O16" s="838" t="s">
        <v>145</v>
      </c>
      <c r="P16" s="830" t="s">
        <v>145</v>
      </c>
      <c r="Q16" s="830" t="s">
        <v>145</v>
      </c>
      <c r="R16" s="830" t="s">
        <v>145</v>
      </c>
      <c r="S16" s="830" t="s">
        <v>145</v>
      </c>
      <c r="T16" s="830" t="s">
        <v>145</v>
      </c>
      <c r="U16" s="830" t="s">
        <v>145</v>
      </c>
      <c r="V16" s="830" t="s">
        <v>145</v>
      </c>
      <c r="W16" s="832" t="s">
        <v>145</v>
      </c>
      <c r="X16" s="829" t="s">
        <v>145</v>
      </c>
      <c r="Y16" s="839" t="s">
        <v>145</v>
      </c>
      <c r="Z16" s="839" t="s">
        <v>145</v>
      </c>
      <c r="AA16" s="839" t="s">
        <v>145</v>
      </c>
      <c r="AB16" s="839" t="s">
        <v>145</v>
      </c>
      <c r="AC16" s="839" t="s">
        <v>145</v>
      </c>
      <c r="AD16" s="839" t="s">
        <v>145</v>
      </c>
      <c r="AE16" s="839" t="s">
        <v>145</v>
      </c>
      <c r="AF16" s="839" t="s">
        <v>145</v>
      </c>
      <c r="AG16" s="840" t="s">
        <v>145</v>
      </c>
      <c r="AH16" s="841" t="s">
        <v>145</v>
      </c>
      <c r="AI16" s="840" t="s">
        <v>145</v>
      </c>
      <c r="AJ16" s="830" t="s">
        <v>145</v>
      </c>
      <c r="AK16" s="838" t="s">
        <v>145</v>
      </c>
      <c r="AL16" s="838" t="s">
        <v>145</v>
      </c>
      <c r="AM16" s="830" t="s">
        <v>145</v>
      </c>
      <c r="AN16" s="837" t="s">
        <v>145</v>
      </c>
      <c r="AO16" s="841" t="s">
        <v>145</v>
      </c>
      <c r="AP16" s="838" t="s">
        <v>145</v>
      </c>
      <c r="AQ16" s="838" t="s">
        <v>145</v>
      </c>
      <c r="AR16" s="842" t="s">
        <v>145</v>
      </c>
      <c r="AS16" s="843" t="s">
        <v>145</v>
      </c>
      <c r="AT16" s="838" t="s">
        <v>145</v>
      </c>
      <c r="AU16" s="838" t="s">
        <v>145</v>
      </c>
      <c r="AV16" s="838" t="s">
        <v>145</v>
      </c>
      <c r="AW16" s="838" t="s">
        <v>145</v>
      </c>
      <c r="AX16" s="838" t="s">
        <v>145</v>
      </c>
      <c r="AY16" s="838" t="s">
        <v>145</v>
      </c>
      <c r="AZ16" s="838" t="s">
        <v>145</v>
      </c>
      <c r="BA16" s="838" t="s">
        <v>145</v>
      </c>
      <c r="BB16" s="838" t="s">
        <v>145</v>
      </c>
      <c r="BC16" s="838" t="s">
        <v>145</v>
      </c>
      <c r="BD16" s="838" t="s">
        <v>145</v>
      </c>
      <c r="BE16" s="842" t="s">
        <v>145</v>
      </c>
      <c r="BF16" s="843" t="s">
        <v>145</v>
      </c>
      <c r="BG16" s="838" t="s">
        <v>145</v>
      </c>
      <c r="BH16" s="838" t="s">
        <v>145</v>
      </c>
      <c r="BI16" s="838" t="s">
        <v>145</v>
      </c>
      <c r="BJ16" s="838" t="s">
        <v>145</v>
      </c>
      <c r="BK16" s="838" t="s">
        <v>145</v>
      </c>
      <c r="BL16" s="838" t="s">
        <v>145</v>
      </c>
      <c r="BM16" s="838" t="s">
        <v>145</v>
      </c>
      <c r="BN16" s="838" t="s">
        <v>145</v>
      </c>
      <c r="BO16" s="838" t="s">
        <v>145</v>
      </c>
      <c r="BP16" s="838" t="s">
        <v>145</v>
      </c>
      <c r="BQ16" s="842" t="s">
        <v>145</v>
      </c>
      <c r="BR16" s="843" t="s">
        <v>145</v>
      </c>
      <c r="BS16" s="838" t="s">
        <v>145</v>
      </c>
      <c r="BT16" s="838" t="s">
        <v>145</v>
      </c>
      <c r="BU16" s="838" t="s">
        <v>145</v>
      </c>
      <c r="BV16" s="838" t="s">
        <v>145</v>
      </c>
      <c r="BW16" s="838" t="s">
        <v>145</v>
      </c>
      <c r="BX16" s="838" t="s">
        <v>145</v>
      </c>
      <c r="BY16" s="838" t="s">
        <v>145</v>
      </c>
      <c r="BZ16" s="838" t="s">
        <v>145</v>
      </c>
      <c r="CA16" s="838" t="s">
        <v>145</v>
      </c>
      <c r="CB16" s="844" t="s">
        <v>145</v>
      </c>
      <c r="CC16" s="841" t="s">
        <v>145</v>
      </c>
      <c r="CD16" s="838" t="s">
        <v>145</v>
      </c>
      <c r="CE16" s="838" t="s">
        <v>145</v>
      </c>
      <c r="CF16" s="830" t="s">
        <v>145</v>
      </c>
      <c r="CG16" s="830" t="s">
        <v>145</v>
      </c>
      <c r="CH16" s="830" t="s">
        <v>145</v>
      </c>
      <c r="CI16" s="838" t="s">
        <v>145</v>
      </c>
      <c r="CJ16" s="838" t="s">
        <v>145</v>
      </c>
      <c r="CK16" s="830" t="s">
        <v>145</v>
      </c>
      <c r="CL16" s="830" t="s">
        <v>145</v>
      </c>
      <c r="CM16" s="830" t="s">
        <v>145</v>
      </c>
      <c r="CN16" s="830" t="s">
        <v>145</v>
      </c>
      <c r="CO16" s="830" t="s">
        <v>145</v>
      </c>
      <c r="CP16" s="830" t="s">
        <v>145</v>
      </c>
      <c r="CQ16" s="830" t="s">
        <v>145</v>
      </c>
      <c r="CR16" s="830" t="s">
        <v>145</v>
      </c>
      <c r="CS16" s="830" t="s">
        <v>145</v>
      </c>
      <c r="CT16" s="830" t="s">
        <v>145</v>
      </c>
      <c r="CU16" s="832" t="s">
        <v>145</v>
      </c>
      <c r="CV16" s="829" t="s">
        <v>145</v>
      </c>
      <c r="CW16" s="830" t="s">
        <v>145</v>
      </c>
      <c r="CX16" s="830" t="s">
        <v>145</v>
      </c>
      <c r="CY16" s="830" t="s">
        <v>145</v>
      </c>
      <c r="CZ16" s="830" t="s">
        <v>145</v>
      </c>
      <c r="DA16" s="830" t="s">
        <v>145</v>
      </c>
      <c r="DB16" s="830" t="s">
        <v>145</v>
      </c>
      <c r="DC16" s="830" t="s">
        <v>145</v>
      </c>
      <c r="DD16" s="830" t="s">
        <v>145</v>
      </c>
      <c r="DE16" s="830" t="s">
        <v>145</v>
      </c>
      <c r="DF16" s="830" t="s">
        <v>145</v>
      </c>
      <c r="DG16" s="830" t="s">
        <v>145</v>
      </c>
      <c r="DH16" s="832" t="s">
        <v>145</v>
      </c>
      <c r="DI16" s="829" t="s">
        <v>145</v>
      </c>
      <c r="DJ16" s="830" t="s">
        <v>145</v>
      </c>
      <c r="DK16" s="830" t="s">
        <v>145</v>
      </c>
      <c r="DL16" s="830" t="s">
        <v>145</v>
      </c>
      <c r="DM16" s="830" t="s">
        <v>145</v>
      </c>
      <c r="DN16" s="830" t="s">
        <v>145</v>
      </c>
      <c r="DO16" s="830" t="s">
        <v>145</v>
      </c>
      <c r="DP16" s="830" t="s">
        <v>145</v>
      </c>
      <c r="DQ16" s="830" t="s">
        <v>145</v>
      </c>
      <c r="DR16" s="832" t="s">
        <v>145</v>
      </c>
      <c r="DS16" s="829" t="s">
        <v>145</v>
      </c>
      <c r="DT16" s="830" t="s">
        <v>145</v>
      </c>
      <c r="DU16" s="830" t="s">
        <v>145</v>
      </c>
      <c r="DV16" s="830" t="s">
        <v>145</v>
      </c>
      <c r="DW16" s="830" t="s">
        <v>145</v>
      </c>
      <c r="DX16" s="832" t="s">
        <v>145</v>
      </c>
      <c r="DY16" s="829" t="s">
        <v>145</v>
      </c>
      <c r="DZ16" s="845" t="s">
        <v>145</v>
      </c>
      <c r="EA16" s="832" t="s">
        <v>145</v>
      </c>
      <c r="EB16" s="835" t="s">
        <v>145</v>
      </c>
      <c r="EC16" s="830" t="s">
        <v>145</v>
      </c>
      <c r="ED16" s="830" t="s">
        <v>145</v>
      </c>
      <c r="EE16" s="846" t="s">
        <v>145</v>
      </c>
      <c r="EF16" s="847" t="s">
        <v>145</v>
      </c>
      <c r="EG16" s="848" t="s">
        <v>145</v>
      </c>
      <c r="EH16" s="830" t="s">
        <v>145</v>
      </c>
      <c r="EI16" s="830" t="s">
        <v>145</v>
      </c>
      <c r="EJ16" s="849" t="s">
        <v>145</v>
      </c>
      <c r="EK16" s="830" t="s">
        <v>145</v>
      </c>
      <c r="EL16" s="830" t="s">
        <v>145</v>
      </c>
      <c r="EM16" s="830" t="s">
        <v>145</v>
      </c>
      <c r="EN16" s="830" t="s">
        <v>145</v>
      </c>
      <c r="EO16" s="830" t="s">
        <v>145</v>
      </c>
      <c r="EP16" s="830" t="s">
        <v>145</v>
      </c>
      <c r="EQ16" s="830" t="s">
        <v>145</v>
      </c>
      <c r="ER16" s="830" t="s">
        <v>145</v>
      </c>
      <c r="ES16" s="830" t="s">
        <v>145</v>
      </c>
      <c r="ET16" s="830" t="s">
        <v>145</v>
      </c>
      <c r="EU16" s="830" t="s">
        <v>145</v>
      </c>
      <c r="EV16" s="830" t="s">
        <v>145</v>
      </c>
      <c r="EW16" s="832" t="s">
        <v>145</v>
      </c>
      <c r="EX16" s="850" t="s">
        <v>145</v>
      </c>
      <c r="EY16" s="409"/>
      <c r="EZ16" s="410"/>
      <c r="FA16" s="411"/>
      <c r="FB16" s="412"/>
      <c r="FC16" s="409"/>
      <c r="FD16" s="409"/>
      <c r="FE16" s="14"/>
      <c r="FF16" s="14"/>
      <c r="FG16" s="639"/>
      <c r="FH16" s="635"/>
      <c r="FI16" s="635"/>
    </row>
    <row r="17" spans="1:172" s="14" customFormat="1" ht="37.5" customHeight="1" thickTop="1" thickBot="1">
      <c r="A17" s="732">
        <v>7</v>
      </c>
      <c r="B17" s="755" t="s">
        <v>1154</v>
      </c>
      <c r="C17" s="816" t="s">
        <v>972</v>
      </c>
      <c r="D17" s="733" t="s">
        <v>141</v>
      </c>
      <c r="E17" s="755" t="s">
        <v>992</v>
      </c>
      <c r="F17" s="733" t="s">
        <v>965</v>
      </c>
      <c r="G17" s="734" t="s">
        <v>269</v>
      </c>
      <c r="H17" s="822" t="s">
        <v>1202</v>
      </c>
      <c r="I17" s="783" t="s">
        <v>920</v>
      </c>
      <c r="J17" s="736" t="s">
        <v>915</v>
      </c>
      <c r="K17" s="737" t="s">
        <v>177</v>
      </c>
      <c r="L17" s="732" t="s">
        <v>922</v>
      </c>
      <c r="M17" s="733" t="s">
        <v>1203</v>
      </c>
      <c r="N17" s="763">
        <v>2018</v>
      </c>
      <c r="O17" s="764">
        <v>43053</v>
      </c>
      <c r="P17" s="733" t="s">
        <v>146</v>
      </c>
      <c r="Q17" s="733" t="s">
        <v>175</v>
      </c>
      <c r="R17" s="851" t="s">
        <v>145</v>
      </c>
      <c r="S17" s="851" t="s">
        <v>145</v>
      </c>
      <c r="T17" s="741" t="s">
        <v>163</v>
      </c>
      <c r="U17" s="733" t="s">
        <v>1147</v>
      </c>
      <c r="V17" s="764">
        <v>43265</v>
      </c>
      <c r="W17" s="734" t="s">
        <v>1238</v>
      </c>
      <c r="X17" s="770">
        <v>43266</v>
      </c>
      <c r="Y17" s="747" t="s">
        <v>146</v>
      </c>
      <c r="Z17" s="747" t="s">
        <v>146</v>
      </c>
      <c r="AA17" s="747" t="s">
        <v>146</v>
      </c>
      <c r="AB17" s="747" t="s">
        <v>146</v>
      </c>
      <c r="AC17" s="747" t="s">
        <v>146</v>
      </c>
      <c r="AD17" s="747" t="s">
        <v>146</v>
      </c>
      <c r="AE17" s="747" t="s">
        <v>146</v>
      </c>
      <c r="AF17" s="747" t="s">
        <v>146</v>
      </c>
      <c r="AG17" s="747" t="s">
        <v>1043</v>
      </c>
      <c r="AH17" s="749" t="s">
        <v>1043</v>
      </c>
      <c r="AI17" s="755" t="s">
        <v>1204</v>
      </c>
      <c r="AJ17" s="750" t="s">
        <v>170</v>
      </c>
      <c r="AK17" s="750">
        <v>43266</v>
      </c>
      <c r="AL17" s="750">
        <v>43287</v>
      </c>
      <c r="AM17" s="733" t="s">
        <v>923</v>
      </c>
      <c r="AN17" s="807" t="s">
        <v>145</v>
      </c>
      <c r="AO17" s="807" t="s">
        <v>145</v>
      </c>
      <c r="AP17" s="807" t="s">
        <v>145</v>
      </c>
      <c r="AQ17" s="807" t="s">
        <v>145</v>
      </c>
      <c r="AR17" s="805"/>
      <c r="AS17" s="806"/>
      <c r="AT17" s="807" t="s">
        <v>145</v>
      </c>
      <c r="AU17" s="807" t="s">
        <v>145</v>
      </c>
      <c r="AV17" s="807" t="s">
        <v>145</v>
      </c>
      <c r="AW17" s="807" t="s">
        <v>145</v>
      </c>
      <c r="AX17" s="807" t="s">
        <v>145</v>
      </c>
      <c r="AY17" s="807" t="s">
        <v>145</v>
      </c>
      <c r="AZ17" s="807" t="s">
        <v>145</v>
      </c>
      <c r="BA17" s="807" t="s">
        <v>145</v>
      </c>
      <c r="BB17" s="807" t="s">
        <v>145</v>
      </c>
      <c r="BC17" s="807" t="s">
        <v>145</v>
      </c>
      <c r="BD17" s="807" t="s">
        <v>145</v>
      </c>
      <c r="BE17" s="805"/>
      <c r="BF17" s="806"/>
      <c r="BG17" s="807" t="s">
        <v>145</v>
      </c>
      <c r="BH17" s="807" t="s">
        <v>145</v>
      </c>
      <c r="BI17" s="807" t="s">
        <v>145</v>
      </c>
      <c r="BJ17" s="807" t="s">
        <v>145</v>
      </c>
      <c r="BK17" s="807" t="s">
        <v>145</v>
      </c>
      <c r="BL17" s="807" t="s">
        <v>145</v>
      </c>
      <c r="BM17" s="807" t="s">
        <v>145</v>
      </c>
      <c r="BN17" s="807" t="s">
        <v>145</v>
      </c>
      <c r="BO17" s="807" t="s">
        <v>145</v>
      </c>
      <c r="BP17" s="807" t="s">
        <v>145</v>
      </c>
      <c r="BQ17" s="805"/>
      <c r="BR17" s="806"/>
      <c r="BS17" s="807" t="s">
        <v>145</v>
      </c>
      <c r="BT17" s="807" t="s">
        <v>145</v>
      </c>
      <c r="BU17" s="807" t="s">
        <v>145</v>
      </c>
      <c r="BV17" s="807" t="s">
        <v>145</v>
      </c>
      <c r="BW17" s="807" t="s">
        <v>145</v>
      </c>
      <c r="BX17" s="807" t="s">
        <v>145</v>
      </c>
      <c r="BY17" s="807" t="s">
        <v>145</v>
      </c>
      <c r="BZ17" s="807" t="s">
        <v>145</v>
      </c>
      <c r="CA17" s="807" t="s">
        <v>145</v>
      </c>
      <c r="CB17" s="807" t="s">
        <v>145</v>
      </c>
      <c r="CC17" s="774" t="s">
        <v>145</v>
      </c>
      <c r="CD17" s="774" t="s">
        <v>145</v>
      </c>
      <c r="CE17" s="774" t="s">
        <v>145</v>
      </c>
      <c r="CF17" s="774" t="s">
        <v>145</v>
      </c>
      <c r="CG17" s="774" t="s">
        <v>145</v>
      </c>
      <c r="CH17" s="774" t="s">
        <v>145</v>
      </c>
      <c r="CI17" s="774" t="s">
        <v>145</v>
      </c>
      <c r="CJ17" s="774" t="s">
        <v>145</v>
      </c>
      <c r="CK17" s="774" t="s">
        <v>145</v>
      </c>
      <c r="CL17" s="774" t="s">
        <v>145</v>
      </c>
      <c r="CM17" s="774" t="s">
        <v>145</v>
      </c>
      <c r="CN17" s="774" t="s">
        <v>145</v>
      </c>
      <c r="CO17" s="774" t="s">
        <v>145</v>
      </c>
      <c r="CP17" s="774" t="s">
        <v>145</v>
      </c>
      <c r="CQ17" s="774" t="s">
        <v>145</v>
      </c>
      <c r="CR17" s="774" t="s">
        <v>145</v>
      </c>
      <c r="CS17" s="774" t="s">
        <v>145</v>
      </c>
      <c r="CT17" s="774" t="s">
        <v>145</v>
      </c>
      <c r="CU17" s="782"/>
      <c r="CV17" s="781"/>
      <c r="CW17" s="774" t="s">
        <v>145</v>
      </c>
      <c r="CX17" s="774" t="s">
        <v>145</v>
      </c>
      <c r="CY17" s="774" t="s">
        <v>145</v>
      </c>
      <c r="CZ17" s="774" t="s">
        <v>145</v>
      </c>
      <c r="DA17" s="774" t="s">
        <v>145</v>
      </c>
      <c r="DB17" s="774" t="s">
        <v>145</v>
      </c>
      <c r="DC17" s="774" t="s">
        <v>145</v>
      </c>
      <c r="DD17" s="774" t="s">
        <v>145</v>
      </c>
      <c r="DE17" s="774" t="s">
        <v>145</v>
      </c>
      <c r="DF17" s="774" t="s">
        <v>145</v>
      </c>
      <c r="DG17" s="774" t="s">
        <v>145</v>
      </c>
      <c r="DH17" s="782"/>
      <c r="DI17" s="781"/>
      <c r="DJ17" s="774" t="s">
        <v>145</v>
      </c>
      <c r="DK17" s="774" t="s">
        <v>145</v>
      </c>
      <c r="DL17" s="774" t="s">
        <v>145</v>
      </c>
      <c r="DM17" s="774" t="s">
        <v>145</v>
      </c>
      <c r="DN17" s="774" t="s">
        <v>145</v>
      </c>
      <c r="DO17" s="774" t="s">
        <v>145</v>
      </c>
      <c r="DP17" s="774" t="s">
        <v>145</v>
      </c>
      <c r="DQ17" s="774" t="s">
        <v>145</v>
      </c>
      <c r="DR17" s="782"/>
      <c r="DS17" s="781"/>
      <c r="DT17" s="774" t="s">
        <v>145</v>
      </c>
      <c r="DU17" s="774" t="s">
        <v>145</v>
      </c>
      <c r="DV17" s="774" t="s">
        <v>145</v>
      </c>
      <c r="DW17" s="774" t="s">
        <v>145</v>
      </c>
      <c r="DX17" s="782"/>
      <c r="DY17" s="852" t="s">
        <v>968</v>
      </c>
      <c r="DZ17" s="853" t="s">
        <v>1589</v>
      </c>
      <c r="EA17" s="854" t="s">
        <v>145</v>
      </c>
      <c r="EB17" s="736" t="s">
        <v>916</v>
      </c>
      <c r="EC17" s="733" t="s">
        <v>145</v>
      </c>
      <c r="ED17" s="733" t="s">
        <v>149</v>
      </c>
      <c r="EE17" s="756" t="s">
        <v>974</v>
      </c>
      <c r="EF17" s="757" t="s">
        <v>975</v>
      </c>
      <c r="EG17" s="758">
        <v>46.459210999999996</v>
      </c>
      <c r="EH17" s="759" t="s">
        <v>145</v>
      </c>
      <c r="EI17" s="733" t="s">
        <v>145</v>
      </c>
      <c r="EJ17" s="760">
        <v>1000000000</v>
      </c>
      <c r="EK17" s="733" t="s">
        <v>178</v>
      </c>
      <c r="EL17" s="733" t="s">
        <v>145</v>
      </c>
      <c r="EM17" s="733" t="s">
        <v>145</v>
      </c>
      <c r="EN17" s="733" t="s">
        <v>145</v>
      </c>
      <c r="EO17" s="733" t="s">
        <v>145</v>
      </c>
      <c r="EP17" s="733" t="s">
        <v>145</v>
      </c>
      <c r="EQ17" s="733" t="s">
        <v>145</v>
      </c>
      <c r="ER17" s="733" t="s">
        <v>145</v>
      </c>
      <c r="ES17" s="733" t="s">
        <v>145</v>
      </c>
      <c r="ET17" s="733" t="s">
        <v>145</v>
      </c>
      <c r="EU17" s="733" t="s">
        <v>145</v>
      </c>
      <c r="EV17" s="733" t="s">
        <v>145</v>
      </c>
      <c r="EW17" s="734" t="s">
        <v>145</v>
      </c>
      <c r="EX17" s="761">
        <f>IF($J17=$EZ$25,9,IF($J17=$EZ$26,10,IF($J17=$EZ$27,11,IFERROR(HLOOKUP([1]Resumo!$D$3,[1]Resumo!$D$3:$D$49,(ROW(17:17)-7)*3+2,FALSE),""))))</f>
        <v>2</v>
      </c>
      <c r="EY17" s="286"/>
      <c r="EZ17" s="287" t="s">
        <v>1155</v>
      </c>
      <c r="FA17" s="379" t="s">
        <v>1156</v>
      </c>
      <c r="FB17" s="380"/>
      <c r="FG17" s="382"/>
    </row>
    <row r="18" spans="1:172" s="14" customFormat="1" ht="38.25" customHeight="1" thickTop="1">
      <c r="A18" s="732">
        <v>8</v>
      </c>
      <c r="B18" s="755" t="s">
        <v>976</v>
      </c>
      <c r="C18" s="816" t="s">
        <v>972</v>
      </c>
      <c r="D18" s="733" t="s">
        <v>141</v>
      </c>
      <c r="E18" s="733" t="s">
        <v>142</v>
      </c>
      <c r="F18" s="733" t="s">
        <v>965</v>
      </c>
      <c r="G18" s="734" t="s">
        <v>269</v>
      </c>
      <c r="H18" s="822" t="s">
        <v>1205</v>
      </c>
      <c r="I18" s="783" t="s">
        <v>920</v>
      </c>
      <c r="J18" s="736" t="s">
        <v>990</v>
      </c>
      <c r="K18" s="737" t="s">
        <v>936</v>
      </c>
      <c r="L18" s="823" t="s">
        <v>922</v>
      </c>
      <c r="M18" s="755" t="s">
        <v>1206</v>
      </c>
      <c r="N18" s="763">
        <v>2017</v>
      </c>
      <c r="O18" s="764">
        <v>43014</v>
      </c>
      <c r="P18" s="733" t="s">
        <v>1157</v>
      </c>
      <c r="Q18" s="733" t="s">
        <v>175</v>
      </c>
      <c r="R18" s="733" t="s">
        <v>901</v>
      </c>
      <c r="S18" s="741" t="s">
        <v>161</v>
      </c>
      <c r="T18" s="765" t="s">
        <v>163</v>
      </c>
      <c r="U18" s="733" t="s">
        <v>1153</v>
      </c>
      <c r="V18" s="764">
        <v>43109</v>
      </c>
      <c r="W18" s="766">
        <v>43108</v>
      </c>
      <c r="X18" s="770">
        <v>43109</v>
      </c>
      <c r="Y18" s="746" t="s">
        <v>146</v>
      </c>
      <c r="Z18" s="746" t="s">
        <v>146</v>
      </c>
      <c r="AA18" s="746" t="s">
        <v>146</v>
      </c>
      <c r="AB18" s="746" t="s">
        <v>146</v>
      </c>
      <c r="AC18" s="746" t="s">
        <v>146</v>
      </c>
      <c r="AD18" s="746" t="s">
        <v>146</v>
      </c>
      <c r="AE18" s="746" t="s">
        <v>146</v>
      </c>
      <c r="AF18" s="746" t="s">
        <v>146</v>
      </c>
      <c r="AG18" s="855" t="s">
        <v>1158</v>
      </c>
      <c r="AH18" s="855" t="s">
        <v>1043</v>
      </c>
      <c r="AI18" s="746" t="s">
        <v>987</v>
      </c>
      <c r="AJ18" s="733" t="s">
        <v>147</v>
      </c>
      <c r="AK18" s="747">
        <v>43109</v>
      </c>
      <c r="AL18" s="747">
        <v>43136</v>
      </c>
      <c r="AM18" s="733" t="s">
        <v>923</v>
      </c>
      <c r="AN18" s="763">
        <v>47</v>
      </c>
      <c r="AO18" s="741" t="s">
        <v>162</v>
      </c>
      <c r="AP18" s="747" t="s">
        <v>161</v>
      </c>
      <c r="AQ18" s="741" t="s">
        <v>162</v>
      </c>
      <c r="AR18" s="751">
        <v>43136</v>
      </c>
      <c r="AS18" s="770">
        <v>43070</v>
      </c>
      <c r="AT18" s="747" t="s">
        <v>901</v>
      </c>
      <c r="AU18" s="747" t="s">
        <v>146</v>
      </c>
      <c r="AV18" s="747" t="s">
        <v>146</v>
      </c>
      <c r="AW18" s="747" t="s">
        <v>146</v>
      </c>
      <c r="AX18" s="747" t="s">
        <v>146</v>
      </c>
      <c r="AY18" s="747" t="s">
        <v>146</v>
      </c>
      <c r="AZ18" s="747" t="s">
        <v>146</v>
      </c>
      <c r="BA18" s="764" t="s">
        <v>1207</v>
      </c>
      <c r="BB18" s="755" t="s">
        <v>1180</v>
      </c>
      <c r="BC18" s="826" t="s">
        <v>1186</v>
      </c>
      <c r="BD18" s="747" t="s">
        <v>146</v>
      </c>
      <c r="BE18" s="751">
        <v>43083</v>
      </c>
      <c r="BF18" s="770">
        <v>43083</v>
      </c>
      <c r="BG18" s="747" t="s">
        <v>924</v>
      </c>
      <c r="BH18" s="747" t="s">
        <v>146</v>
      </c>
      <c r="BI18" s="747" t="s">
        <v>163</v>
      </c>
      <c r="BJ18" s="747" t="s">
        <v>1160</v>
      </c>
      <c r="BK18" s="825" t="s">
        <v>1181</v>
      </c>
      <c r="BL18" s="764" t="s">
        <v>1161</v>
      </c>
      <c r="BM18" s="747" t="s">
        <v>898</v>
      </c>
      <c r="BN18" s="733" t="s">
        <v>1215</v>
      </c>
      <c r="BO18" s="747" t="s">
        <v>901</v>
      </c>
      <c r="BP18" s="747" t="s">
        <v>146</v>
      </c>
      <c r="BQ18" s="751">
        <v>43188</v>
      </c>
      <c r="BR18" s="770">
        <v>43188</v>
      </c>
      <c r="BS18" s="747" t="s">
        <v>146</v>
      </c>
      <c r="BT18" s="747" t="s">
        <v>146</v>
      </c>
      <c r="BU18" s="747" t="s">
        <v>146</v>
      </c>
      <c r="BV18" s="747" t="s">
        <v>146</v>
      </c>
      <c r="BW18" s="747" t="s">
        <v>146</v>
      </c>
      <c r="BX18" s="747" t="s">
        <v>146</v>
      </c>
      <c r="BY18" s="747" t="s">
        <v>146</v>
      </c>
      <c r="BZ18" s="747" t="s">
        <v>1158</v>
      </c>
      <c r="CA18" s="747" t="s">
        <v>987</v>
      </c>
      <c r="CB18" s="747" t="s">
        <v>146</v>
      </c>
      <c r="CC18" s="747" t="s">
        <v>146</v>
      </c>
      <c r="CD18" s="747" t="s">
        <v>146</v>
      </c>
      <c r="CE18" s="747" t="s">
        <v>146</v>
      </c>
      <c r="CF18" s="747" t="s">
        <v>146</v>
      </c>
      <c r="CG18" s="749" t="s">
        <v>1043</v>
      </c>
      <c r="CH18" s="741" t="s">
        <v>147</v>
      </c>
      <c r="CI18" s="747">
        <v>43188</v>
      </c>
      <c r="CJ18" s="747">
        <v>43212</v>
      </c>
      <c r="CK18" s="826" t="s">
        <v>1185</v>
      </c>
      <c r="CL18" s="747" t="s">
        <v>1089</v>
      </c>
      <c r="CM18" s="738" t="s">
        <v>1159</v>
      </c>
      <c r="CN18" s="733" t="s">
        <v>146</v>
      </c>
      <c r="CO18" s="733" t="s">
        <v>146</v>
      </c>
      <c r="CP18" s="733" t="s">
        <v>146</v>
      </c>
      <c r="CQ18" s="733" t="s">
        <v>146</v>
      </c>
      <c r="CR18" s="733" t="s">
        <v>146</v>
      </c>
      <c r="CS18" s="733" t="s">
        <v>146</v>
      </c>
      <c r="CT18" s="733" t="s">
        <v>146</v>
      </c>
      <c r="CU18" s="751">
        <v>43212</v>
      </c>
      <c r="CV18" s="770">
        <v>43212</v>
      </c>
      <c r="CW18" s="733" t="s">
        <v>923</v>
      </c>
      <c r="CX18" s="747" t="s">
        <v>901</v>
      </c>
      <c r="CY18" s="733" t="s">
        <v>146</v>
      </c>
      <c r="CZ18" s="765" t="s">
        <v>1182</v>
      </c>
      <c r="DA18" s="733" t="s">
        <v>146</v>
      </c>
      <c r="DB18" s="733" t="s">
        <v>146</v>
      </c>
      <c r="DC18" s="733" t="s">
        <v>146</v>
      </c>
      <c r="DD18" s="733" t="s">
        <v>146</v>
      </c>
      <c r="DE18" s="733" t="s">
        <v>146</v>
      </c>
      <c r="DF18" s="733" t="s">
        <v>146</v>
      </c>
      <c r="DG18" s="816" t="s">
        <v>1183</v>
      </c>
      <c r="DH18" s="737" t="s">
        <v>1184</v>
      </c>
      <c r="DI18" s="767" t="s">
        <v>928</v>
      </c>
      <c r="DJ18" s="733" t="s">
        <v>901</v>
      </c>
      <c r="DK18" s="764">
        <v>43231</v>
      </c>
      <c r="DL18" s="755" t="s">
        <v>1349</v>
      </c>
      <c r="DM18" s="856" t="s">
        <v>1239</v>
      </c>
      <c r="DN18" s="741" t="s">
        <v>17</v>
      </c>
      <c r="DO18" s="747">
        <v>43235</v>
      </c>
      <c r="DP18" s="733" t="s">
        <v>161</v>
      </c>
      <c r="DQ18" s="857" t="s">
        <v>1091</v>
      </c>
      <c r="DR18" s="751">
        <v>43235</v>
      </c>
      <c r="DS18" s="732" t="s">
        <v>1092</v>
      </c>
      <c r="DT18" s="733" t="s">
        <v>145</v>
      </c>
      <c r="DU18" s="747">
        <v>43236</v>
      </c>
      <c r="DV18" s="733" t="s">
        <v>1093</v>
      </c>
      <c r="DW18" s="821" t="s">
        <v>1094</v>
      </c>
      <c r="DX18" s="782" t="s">
        <v>145</v>
      </c>
      <c r="DY18" s="732" t="s">
        <v>968</v>
      </c>
      <c r="DZ18" s="819" t="s">
        <v>1350</v>
      </c>
      <c r="EA18" s="734" t="s">
        <v>145</v>
      </c>
      <c r="EB18" s="736" t="s">
        <v>916</v>
      </c>
      <c r="EC18" s="733" t="s">
        <v>1162</v>
      </c>
      <c r="ED18" s="733" t="s">
        <v>149</v>
      </c>
      <c r="EE18" s="756" t="s">
        <v>977</v>
      </c>
      <c r="EF18" s="757" t="s">
        <v>978</v>
      </c>
      <c r="EG18" s="758">
        <v>6.9950669999999997</v>
      </c>
      <c r="EH18" s="759" t="s">
        <v>145</v>
      </c>
      <c r="EI18" s="733" t="s">
        <v>145</v>
      </c>
      <c r="EJ18" s="760">
        <v>250000000</v>
      </c>
      <c r="EK18" s="733" t="s">
        <v>178</v>
      </c>
      <c r="EL18" s="733" t="s">
        <v>269</v>
      </c>
      <c r="EM18" s="733" t="s">
        <v>1045</v>
      </c>
      <c r="EN18" s="733" t="s">
        <v>145</v>
      </c>
      <c r="EO18" s="733" t="s">
        <v>145</v>
      </c>
      <c r="EP18" s="733" t="s">
        <v>145</v>
      </c>
      <c r="EQ18" s="733" t="s">
        <v>145</v>
      </c>
      <c r="ER18" s="733" t="s">
        <v>145</v>
      </c>
      <c r="ES18" s="733" t="s">
        <v>145</v>
      </c>
      <c r="ET18" s="733" t="s">
        <v>162</v>
      </c>
      <c r="EU18" s="733" t="s">
        <v>145</v>
      </c>
      <c r="EV18" s="733" t="s">
        <v>145</v>
      </c>
      <c r="EW18" s="734" t="s">
        <v>145</v>
      </c>
      <c r="EX18" s="761">
        <f>IF($J18=$EZ$25,9,IF($J18=$EZ$26,10,IF($J18=$EZ$27,11,IFERROR(HLOOKUP([1]Resumo!$D$3,[1]Resumo!$D$3:$D$49,(ROW(18:18)-7)*3+2,FALSE),""))))</f>
        <v>1</v>
      </c>
      <c r="EY18" s="286"/>
      <c r="EZ18" s="287" t="s">
        <v>1163</v>
      </c>
      <c r="FB18" s="383"/>
      <c r="FG18" s="382"/>
    </row>
    <row r="19" spans="1:172" s="14" customFormat="1" ht="28.5" customHeight="1">
      <c r="A19" s="732">
        <v>9</v>
      </c>
      <c r="B19" s="755" t="s">
        <v>979</v>
      </c>
      <c r="C19" s="755" t="s">
        <v>1095</v>
      </c>
      <c r="D19" s="733" t="s">
        <v>152</v>
      </c>
      <c r="E19" s="733" t="s">
        <v>176</v>
      </c>
      <c r="F19" s="733" t="s">
        <v>980</v>
      </c>
      <c r="G19" s="734" t="s">
        <v>153</v>
      </c>
      <c r="H19" s="732" t="s">
        <v>981</v>
      </c>
      <c r="I19" s="734" t="s">
        <v>144</v>
      </c>
      <c r="J19" s="736" t="s">
        <v>179</v>
      </c>
      <c r="K19" s="737" t="s">
        <v>177</v>
      </c>
      <c r="L19" s="823" t="s">
        <v>192</v>
      </c>
      <c r="M19" s="755" t="s">
        <v>982</v>
      </c>
      <c r="N19" s="763">
        <v>2017</v>
      </c>
      <c r="O19" s="764">
        <v>42977</v>
      </c>
      <c r="P19" s="764" t="s">
        <v>983</v>
      </c>
      <c r="Q19" s="733" t="s">
        <v>175</v>
      </c>
      <c r="R19" s="733" t="s">
        <v>901</v>
      </c>
      <c r="S19" s="858" t="s">
        <v>1173</v>
      </c>
      <c r="T19" s="765" t="s">
        <v>163</v>
      </c>
      <c r="U19" s="755" t="s">
        <v>1072</v>
      </c>
      <c r="V19" s="764">
        <v>43133</v>
      </c>
      <c r="W19" s="766">
        <v>43133</v>
      </c>
      <c r="X19" s="770">
        <v>43137</v>
      </c>
      <c r="Y19" s="746" t="s">
        <v>146</v>
      </c>
      <c r="Z19" s="746" t="s">
        <v>146</v>
      </c>
      <c r="AA19" s="746" t="s">
        <v>1096</v>
      </c>
      <c r="AB19" s="765" t="s">
        <v>1174</v>
      </c>
      <c r="AC19" s="746" t="s">
        <v>901</v>
      </c>
      <c r="AD19" s="769">
        <v>43242</v>
      </c>
      <c r="AE19" s="741" t="s">
        <v>162</v>
      </c>
      <c r="AF19" s="746" t="s">
        <v>1175</v>
      </c>
      <c r="AG19" s="746" t="s">
        <v>1097</v>
      </c>
      <c r="AH19" s="741" t="s">
        <v>1043</v>
      </c>
      <c r="AI19" s="808" t="s">
        <v>1176</v>
      </c>
      <c r="AJ19" s="733" t="s">
        <v>147</v>
      </c>
      <c r="AK19" s="747">
        <v>43137</v>
      </c>
      <c r="AL19" s="747">
        <v>43159</v>
      </c>
      <c r="AM19" s="733" t="s">
        <v>148</v>
      </c>
      <c r="AN19" s="739">
        <v>20</v>
      </c>
      <c r="AO19" s="859" t="s">
        <v>162</v>
      </c>
      <c r="AP19" s="750" t="s">
        <v>161</v>
      </c>
      <c r="AQ19" s="750" t="s">
        <v>164</v>
      </c>
      <c r="AR19" s="805" t="s">
        <v>145</v>
      </c>
      <c r="AS19" s="806"/>
      <c r="AT19" s="807" t="s">
        <v>145</v>
      </c>
      <c r="AU19" s="807" t="s">
        <v>145</v>
      </c>
      <c r="AV19" s="807" t="s">
        <v>145</v>
      </c>
      <c r="AW19" s="807" t="s">
        <v>145</v>
      </c>
      <c r="AX19" s="807" t="s">
        <v>145</v>
      </c>
      <c r="AY19" s="807" t="s">
        <v>145</v>
      </c>
      <c r="AZ19" s="807" t="s">
        <v>145</v>
      </c>
      <c r="BA19" s="807" t="s">
        <v>145</v>
      </c>
      <c r="BB19" s="807" t="s">
        <v>145</v>
      </c>
      <c r="BC19" s="807" t="s">
        <v>145</v>
      </c>
      <c r="BD19" s="807" t="s">
        <v>145</v>
      </c>
      <c r="BE19" s="805"/>
      <c r="BF19" s="806"/>
      <c r="BG19" s="807" t="s">
        <v>145</v>
      </c>
      <c r="BH19" s="807" t="s">
        <v>145</v>
      </c>
      <c r="BI19" s="807" t="s">
        <v>145</v>
      </c>
      <c r="BJ19" s="807" t="s">
        <v>145</v>
      </c>
      <c r="BK19" s="807" t="s">
        <v>145</v>
      </c>
      <c r="BL19" s="807" t="s">
        <v>145</v>
      </c>
      <c r="BM19" s="807" t="s">
        <v>145</v>
      </c>
      <c r="BN19" s="807" t="s">
        <v>145</v>
      </c>
      <c r="BO19" s="807" t="s">
        <v>145</v>
      </c>
      <c r="BP19" s="807" t="s">
        <v>145</v>
      </c>
      <c r="BQ19" s="805"/>
      <c r="BR19" s="806"/>
      <c r="BS19" s="807" t="s">
        <v>145</v>
      </c>
      <c r="BT19" s="807" t="s">
        <v>145</v>
      </c>
      <c r="BU19" s="807" t="s">
        <v>145</v>
      </c>
      <c r="BV19" s="807" t="s">
        <v>145</v>
      </c>
      <c r="BW19" s="807" t="s">
        <v>145</v>
      </c>
      <c r="BX19" s="807" t="s">
        <v>145</v>
      </c>
      <c r="BY19" s="807" t="s">
        <v>145</v>
      </c>
      <c r="BZ19" s="807" t="s">
        <v>145</v>
      </c>
      <c r="CA19" s="807" t="s">
        <v>145</v>
      </c>
      <c r="CB19" s="807" t="s">
        <v>145</v>
      </c>
      <c r="CC19" s="774" t="s">
        <v>145</v>
      </c>
      <c r="CD19" s="774" t="s">
        <v>145</v>
      </c>
      <c r="CE19" s="774" t="s">
        <v>145</v>
      </c>
      <c r="CF19" s="774" t="s">
        <v>145</v>
      </c>
      <c r="CG19" s="774" t="s">
        <v>145</v>
      </c>
      <c r="CH19" s="774" t="s">
        <v>145</v>
      </c>
      <c r="CI19" s="774" t="s">
        <v>145</v>
      </c>
      <c r="CJ19" s="774" t="s">
        <v>145</v>
      </c>
      <c r="CK19" s="774" t="s">
        <v>145</v>
      </c>
      <c r="CL19" s="774" t="s">
        <v>145</v>
      </c>
      <c r="CM19" s="774" t="s">
        <v>145</v>
      </c>
      <c r="CN19" s="774" t="s">
        <v>145</v>
      </c>
      <c r="CO19" s="774" t="s">
        <v>145</v>
      </c>
      <c r="CP19" s="774" t="s">
        <v>145</v>
      </c>
      <c r="CQ19" s="774" t="s">
        <v>145</v>
      </c>
      <c r="CR19" s="774" t="s">
        <v>145</v>
      </c>
      <c r="CS19" s="774" t="s">
        <v>145</v>
      </c>
      <c r="CT19" s="774" t="s">
        <v>145</v>
      </c>
      <c r="CU19" s="782" t="s">
        <v>145</v>
      </c>
      <c r="CV19" s="781" t="s">
        <v>145</v>
      </c>
      <c r="CW19" s="774" t="s">
        <v>145</v>
      </c>
      <c r="CX19" s="774" t="s">
        <v>145</v>
      </c>
      <c r="CY19" s="774" t="s">
        <v>145</v>
      </c>
      <c r="CZ19" s="774" t="s">
        <v>145</v>
      </c>
      <c r="DA19" s="774" t="s">
        <v>145</v>
      </c>
      <c r="DB19" s="774" t="s">
        <v>145</v>
      </c>
      <c r="DC19" s="774" t="s">
        <v>145</v>
      </c>
      <c r="DD19" s="774" t="s">
        <v>145</v>
      </c>
      <c r="DE19" s="774" t="s">
        <v>145</v>
      </c>
      <c r="DF19" s="774" t="s">
        <v>145</v>
      </c>
      <c r="DG19" s="774" t="s">
        <v>145</v>
      </c>
      <c r="DH19" s="782" t="s">
        <v>145</v>
      </c>
      <c r="DI19" s="781" t="s">
        <v>145</v>
      </c>
      <c r="DJ19" s="774" t="s">
        <v>145</v>
      </c>
      <c r="DK19" s="774" t="s">
        <v>145</v>
      </c>
      <c r="DL19" s="774" t="s">
        <v>145</v>
      </c>
      <c r="DM19" s="774" t="s">
        <v>145</v>
      </c>
      <c r="DN19" s="774" t="s">
        <v>145</v>
      </c>
      <c r="DO19" s="774" t="s">
        <v>145</v>
      </c>
      <c r="DP19" s="774" t="s">
        <v>145</v>
      </c>
      <c r="DQ19" s="774" t="s">
        <v>145</v>
      </c>
      <c r="DR19" s="782" t="s">
        <v>145</v>
      </c>
      <c r="DS19" s="781" t="s">
        <v>145</v>
      </c>
      <c r="DT19" s="774" t="s">
        <v>145</v>
      </c>
      <c r="DU19" s="774" t="s">
        <v>145</v>
      </c>
      <c r="DV19" s="774" t="s">
        <v>145</v>
      </c>
      <c r="DW19" s="774" t="s">
        <v>145</v>
      </c>
      <c r="DX19" s="782" t="s">
        <v>145</v>
      </c>
      <c r="DY19" s="732" t="s">
        <v>145</v>
      </c>
      <c r="DZ19" s="755" t="s">
        <v>1351</v>
      </c>
      <c r="EA19" s="734" t="s">
        <v>145</v>
      </c>
      <c r="EB19" s="736" t="s">
        <v>171</v>
      </c>
      <c r="EC19" s="733" t="s">
        <v>145</v>
      </c>
      <c r="ED19" s="733" t="s">
        <v>149</v>
      </c>
      <c r="EE19" s="756" t="s">
        <v>984</v>
      </c>
      <c r="EF19" s="757" t="s">
        <v>985</v>
      </c>
      <c r="EG19" s="758">
        <v>26.855046999999995</v>
      </c>
      <c r="EH19" s="759" t="s">
        <v>145</v>
      </c>
      <c r="EI19" s="733" t="s">
        <v>145</v>
      </c>
      <c r="EJ19" s="760">
        <v>600000000</v>
      </c>
      <c r="EK19" s="733" t="s">
        <v>178</v>
      </c>
      <c r="EL19" s="733" t="s">
        <v>145</v>
      </c>
      <c r="EM19" s="733" t="s">
        <v>145</v>
      </c>
      <c r="EN19" s="733" t="s">
        <v>145</v>
      </c>
      <c r="EO19" s="733" t="s">
        <v>145</v>
      </c>
      <c r="EP19" s="733" t="s">
        <v>145</v>
      </c>
      <c r="EQ19" s="733" t="s">
        <v>145</v>
      </c>
      <c r="ER19" s="733" t="s">
        <v>145</v>
      </c>
      <c r="ES19" s="733" t="s">
        <v>145</v>
      </c>
      <c r="ET19" s="733" t="s">
        <v>145</v>
      </c>
      <c r="EU19" s="733" t="s">
        <v>145</v>
      </c>
      <c r="EV19" s="733" t="s">
        <v>145</v>
      </c>
      <c r="EW19" s="734" t="s">
        <v>145</v>
      </c>
      <c r="EX19" s="761">
        <f>IF($J19=$EZ$25,9,IF($J19=$EZ$26,10,IF($J19=$EZ$27,11,IFERROR(HLOOKUP([1]Resumo!$D$3,[1]Resumo!$D$3:$D$49,(ROW(19:19)-7)*3+2,FALSE),""))))</f>
        <v>1</v>
      </c>
      <c r="EY19" s="286"/>
      <c r="EZ19" s="287" t="s">
        <v>1177</v>
      </c>
      <c r="FA19" s="384"/>
      <c r="FB19" s="292"/>
      <c r="FG19" s="382"/>
    </row>
    <row r="20" spans="1:172" s="14" customFormat="1" ht="77.25" customHeight="1" thickBot="1">
      <c r="A20" s="732">
        <v>10</v>
      </c>
      <c r="B20" s="755" t="s">
        <v>181</v>
      </c>
      <c r="C20" s="755" t="s">
        <v>182</v>
      </c>
      <c r="D20" s="733" t="s">
        <v>141</v>
      </c>
      <c r="E20" s="733" t="s">
        <v>176</v>
      </c>
      <c r="F20" s="733" t="s">
        <v>143</v>
      </c>
      <c r="G20" s="734" t="s">
        <v>183</v>
      </c>
      <c r="H20" s="860" t="s">
        <v>184</v>
      </c>
      <c r="I20" s="734" t="s">
        <v>144</v>
      </c>
      <c r="J20" s="736" t="s">
        <v>179</v>
      </c>
      <c r="K20" s="737" t="s">
        <v>177</v>
      </c>
      <c r="L20" s="861" t="s">
        <v>1352</v>
      </c>
      <c r="M20" s="755" t="s">
        <v>1353</v>
      </c>
      <c r="N20" s="763">
        <v>2017</v>
      </c>
      <c r="O20" s="764">
        <v>42951</v>
      </c>
      <c r="P20" s="755" t="s">
        <v>145</v>
      </c>
      <c r="Q20" s="733" t="s">
        <v>175</v>
      </c>
      <c r="R20" s="733" t="s">
        <v>901</v>
      </c>
      <c r="S20" s="733" t="s">
        <v>161</v>
      </c>
      <c r="T20" s="765" t="s">
        <v>163</v>
      </c>
      <c r="U20" s="755" t="s">
        <v>1072</v>
      </c>
      <c r="V20" s="755" t="s">
        <v>145</v>
      </c>
      <c r="W20" s="766">
        <v>43241</v>
      </c>
      <c r="X20" s="767">
        <v>43242</v>
      </c>
      <c r="Y20" s="746" t="s">
        <v>146</v>
      </c>
      <c r="Z20" s="746" t="s">
        <v>1178</v>
      </c>
      <c r="AA20" s="862" t="s">
        <v>1096</v>
      </c>
      <c r="AB20" s="863" t="s">
        <v>1174</v>
      </c>
      <c r="AC20" s="746" t="s">
        <v>901</v>
      </c>
      <c r="AD20" s="864">
        <v>43242</v>
      </c>
      <c r="AE20" s="778" t="s">
        <v>162</v>
      </c>
      <c r="AF20" s="746" t="s">
        <v>1175</v>
      </c>
      <c r="AG20" s="808" t="s">
        <v>986</v>
      </c>
      <c r="AH20" s="741" t="s">
        <v>1043</v>
      </c>
      <c r="AI20" s="746" t="s">
        <v>987</v>
      </c>
      <c r="AJ20" s="733" t="s">
        <v>147</v>
      </c>
      <c r="AK20" s="747">
        <v>43168</v>
      </c>
      <c r="AL20" s="747">
        <v>43189</v>
      </c>
      <c r="AM20" s="733" t="s">
        <v>148</v>
      </c>
      <c r="AN20" s="733">
        <v>5</v>
      </c>
      <c r="AO20" s="733" t="s">
        <v>162</v>
      </c>
      <c r="AP20" s="764" t="s">
        <v>988</v>
      </c>
      <c r="AQ20" s="821" t="s">
        <v>989</v>
      </c>
      <c r="AR20" s="865" t="s">
        <v>145</v>
      </c>
      <c r="AS20" s="781" t="s">
        <v>145</v>
      </c>
      <c r="AT20" s="774" t="s">
        <v>145</v>
      </c>
      <c r="AU20" s="774" t="s">
        <v>145</v>
      </c>
      <c r="AV20" s="774" t="s">
        <v>145</v>
      </c>
      <c r="AW20" s="774" t="s">
        <v>145</v>
      </c>
      <c r="AX20" s="774" t="s">
        <v>145</v>
      </c>
      <c r="AY20" s="774" t="s">
        <v>145</v>
      </c>
      <c r="AZ20" s="774" t="s">
        <v>145</v>
      </c>
      <c r="BA20" s="774" t="s">
        <v>145</v>
      </c>
      <c r="BB20" s="774" t="s">
        <v>145</v>
      </c>
      <c r="BC20" s="774" t="s">
        <v>145</v>
      </c>
      <c r="BD20" s="774" t="s">
        <v>145</v>
      </c>
      <c r="BE20" s="782" t="s">
        <v>145</v>
      </c>
      <c r="BF20" s="781"/>
      <c r="BG20" s="774" t="s">
        <v>145</v>
      </c>
      <c r="BH20" s="774" t="s">
        <v>145</v>
      </c>
      <c r="BI20" s="774" t="s">
        <v>145</v>
      </c>
      <c r="BJ20" s="774" t="s">
        <v>145</v>
      </c>
      <c r="BK20" s="774" t="s">
        <v>145</v>
      </c>
      <c r="BL20" s="774" t="s">
        <v>145</v>
      </c>
      <c r="BM20" s="774" t="s">
        <v>145</v>
      </c>
      <c r="BN20" s="774" t="s">
        <v>145</v>
      </c>
      <c r="BO20" s="774" t="s">
        <v>145</v>
      </c>
      <c r="BP20" s="774" t="s">
        <v>145</v>
      </c>
      <c r="BQ20" s="782"/>
      <c r="BR20" s="781"/>
      <c r="BS20" s="774" t="s">
        <v>145</v>
      </c>
      <c r="BT20" s="774" t="s">
        <v>145</v>
      </c>
      <c r="BU20" s="774" t="s">
        <v>145</v>
      </c>
      <c r="BV20" s="774" t="s">
        <v>145</v>
      </c>
      <c r="BW20" s="774" t="s">
        <v>145</v>
      </c>
      <c r="BX20" s="774" t="s">
        <v>145</v>
      </c>
      <c r="BY20" s="774" t="s">
        <v>145</v>
      </c>
      <c r="BZ20" s="774" t="s">
        <v>145</v>
      </c>
      <c r="CA20" s="774" t="s">
        <v>145</v>
      </c>
      <c r="CB20" s="774" t="s">
        <v>145</v>
      </c>
      <c r="CC20" s="774" t="s">
        <v>145</v>
      </c>
      <c r="CD20" s="774" t="s">
        <v>145</v>
      </c>
      <c r="CE20" s="774" t="s">
        <v>145</v>
      </c>
      <c r="CF20" s="774" t="s">
        <v>145</v>
      </c>
      <c r="CG20" s="774" t="s">
        <v>145</v>
      </c>
      <c r="CH20" s="774" t="s">
        <v>145</v>
      </c>
      <c r="CI20" s="774" t="s">
        <v>145</v>
      </c>
      <c r="CJ20" s="774" t="s">
        <v>145</v>
      </c>
      <c r="CK20" s="774" t="s">
        <v>145</v>
      </c>
      <c r="CL20" s="774" t="s">
        <v>145</v>
      </c>
      <c r="CM20" s="774" t="s">
        <v>145</v>
      </c>
      <c r="CN20" s="774" t="s">
        <v>145</v>
      </c>
      <c r="CO20" s="774" t="s">
        <v>145</v>
      </c>
      <c r="CP20" s="774" t="s">
        <v>145</v>
      </c>
      <c r="CQ20" s="774" t="s">
        <v>145</v>
      </c>
      <c r="CR20" s="774" t="s">
        <v>145</v>
      </c>
      <c r="CS20" s="774" t="s">
        <v>145</v>
      </c>
      <c r="CT20" s="774" t="s">
        <v>145</v>
      </c>
      <c r="CU20" s="782" t="s">
        <v>145</v>
      </c>
      <c r="CV20" s="781" t="s">
        <v>145</v>
      </c>
      <c r="CW20" s="774" t="s">
        <v>145</v>
      </c>
      <c r="CX20" s="774" t="s">
        <v>145</v>
      </c>
      <c r="CY20" s="774" t="s">
        <v>145</v>
      </c>
      <c r="CZ20" s="774" t="s">
        <v>145</v>
      </c>
      <c r="DA20" s="774" t="s">
        <v>145</v>
      </c>
      <c r="DB20" s="774" t="s">
        <v>145</v>
      </c>
      <c r="DC20" s="774" t="s">
        <v>145</v>
      </c>
      <c r="DD20" s="774" t="s">
        <v>145</v>
      </c>
      <c r="DE20" s="774" t="s">
        <v>145</v>
      </c>
      <c r="DF20" s="774" t="s">
        <v>145</v>
      </c>
      <c r="DG20" s="774" t="s">
        <v>145</v>
      </c>
      <c r="DH20" s="782" t="s">
        <v>145</v>
      </c>
      <c r="DI20" s="781" t="s">
        <v>145</v>
      </c>
      <c r="DJ20" s="774" t="s">
        <v>145</v>
      </c>
      <c r="DK20" s="774" t="s">
        <v>145</v>
      </c>
      <c r="DL20" s="774" t="s">
        <v>145</v>
      </c>
      <c r="DM20" s="774" t="s">
        <v>145</v>
      </c>
      <c r="DN20" s="774" t="s">
        <v>145</v>
      </c>
      <c r="DO20" s="774" t="s">
        <v>145</v>
      </c>
      <c r="DP20" s="774" t="s">
        <v>145</v>
      </c>
      <c r="DQ20" s="774" t="s">
        <v>145</v>
      </c>
      <c r="DR20" s="782" t="s">
        <v>145</v>
      </c>
      <c r="DS20" s="781" t="s">
        <v>145</v>
      </c>
      <c r="DT20" s="774" t="s">
        <v>145</v>
      </c>
      <c r="DU20" s="774" t="s">
        <v>145</v>
      </c>
      <c r="DV20" s="774" t="s">
        <v>145</v>
      </c>
      <c r="DW20" s="774" t="s">
        <v>145</v>
      </c>
      <c r="DX20" s="782" t="s">
        <v>145</v>
      </c>
      <c r="DY20" s="732" t="s">
        <v>145</v>
      </c>
      <c r="DZ20" s="866" t="s">
        <v>1354</v>
      </c>
      <c r="EA20" s="737"/>
      <c r="EB20" s="736" t="s">
        <v>185</v>
      </c>
      <c r="EC20" s="733" t="s">
        <v>145</v>
      </c>
      <c r="ED20" s="733" t="s">
        <v>149</v>
      </c>
      <c r="EE20" s="756" t="s">
        <v>186</v>
      </c>
      <c r="EF20" s="757" t="s">
        <v>187</v>
      </c>
      <c r="EG20" s="758">
        <v>15.168763</v>
      </c>
      <c r="EH20" s="759" t="s">
        <v>145</v>
      </c>
      <c r="EI20" s="733" t="s">
        <v>145</v>
      </c>
      <c r="EJ20" s="760">
        <v>50000000</v>
      </c>
      <c r="EK20" s="733" t="s">
        <v>178</v>
      </c>
      <c r="EL20" s="733" t="s">
        <v>145</v>
      </c>
      <c r="EM20" s="733" t="s">
        <v>145</v>
      </c>
      <c r="EN20" s="733" t="s">
        <v>145</v>
      </c>
      <c r="EO20" s="733" t="s">
        <v>145</v>
      </c>
      <c r="EP20" s="733" t="s">
        <v>145</v>
      </c>
      <c r="EQ20" s="733" t="s">
        <v>145</v>
      </c>
      <c r="ER20" s="733" t="s">
        <v>145</v>
      </c>
      <c r="ES20" s="733" t="s">
        <v>145</v>
      </c>
      <c r="ET20" s="733" t="s">
        <v>145</v>
      </c>
      <c r="EU20" s="733" t="s">
        <v>145</v>
      </c>
      <c r="EV20" s="733" t="s">
        <v>145</v>
      </c>
      <c r="EW20" s="734" t="s">
        <v>145</v>
      </c>
      <c r="EX20" s="761">
        <f>IF($J20=$EZ$25,9,IF($J20=$EZ$26,10,IF($J20=$EZ$27,11,IFERROR(HLOOKUP([1]Resumo!$D$3,[1]Resumo!$D$3:$D$49,(ROW(20:20)-7)*3+2,FALSE),""))))</f>
        <v>8</v>
      </c>
      <c r="EY20" s="286"/>
      <c r="EZ20" s="287" t="s">
        <v>990</v>
      </c>
      <c r="FA20" s="384"/>
      <c r="FB20" s="380"/>
      <c r="FD20" s="14" t="s">
        <v>1179</v>
      </c>
      <c r="FG20" s="382"/>
    </row>
    <row r="21" spans="1:172" s="14" customFormat="1" ht="33" customHeight="1" thickTop="1" thickBot="1">
      <c r="A21" s="732">
        <v>11</v>
      </c>
      <c r="B21" s="733" t="s">
        <v>1164</v>
      </c>
      <c r="C21" s="733" t="s">
        <v>991</v>
      </c>
      <c r="D21" s="733" t="s">
        <v>141</v>
      </c>
      <c r="E21" s="755" t="s">
        <v>992</v>
      </c>
      <c r="F21" s="733" t="s">
        <v>143</v>
      </c>
      <c r="G21" s="734" t="s">
        <v>183</v>
      </c>
      <c r="H21" s="860" t="s">
        <v>993</v>
      </c>
      <c r="I21" s="783" t="s">
        <v>920</v>
      </c>
      <c r="J21" s="736" t="s">
        <v>915</v>
      </c>
      <c r="K21" s="737" t="s">
        <v>177</v>
      </c>
      <c r="L21" s="736" t="s">
        <v>922</v>
      </c>
      <c r="M21" s="867" t="s">
        <v>145</v>
      </c>
      <c r="N21" s="739">
        <v>2017</v>
      </c>
      <c r="O21" s="868"/>
      <c r="P21" s="733" t="s">
        <v>146</v>
      </c>
      <c r="Q21" s="733" t="s">
        <v>146</v>
      </c>
      <c r="R21" s="733" t="s">
        <v>146</v>
      </c>
      <c r="S21" s="733" t="s">
        <v>146</v>
      </c>
      <c r="T21" s="859" t="s">
        <v>155</v>
      </c>
      <c r="U21" s="759" t="s">
        <v>1153</v>
      </c>
      <c r="V21" s="759" t="s">
        <v>145</v>
      </c>
      <c r="W21" s="805">
        <v>43270</v>
      </c>
      <c r="X21" s="806">
        <v>43270</v>
      </c>
      <c r="Y21" s="869" t="s">
        <v>145</v>
      </c>
      <c r="Z21" s="870" t="s">
        <v>145</v>
      </c>
      <c r="AA21" s="871" t="s">
        <v>1240</v>
      </c>
      <c r="AB21" s="872" t="s">
        <v>145</v>
      </c>
      <c r="AC21" s="873" t="s">
        <v>145</v>
      </c>
      <c r="AD21" s="871">
        <v>43270</v>
      </c>
      <c r="AE21" s="874" t="s">
        <v>1440</v>
      </c>
      <c r="AF21" s="875" t="s">
        <v>145</v>
      </c>
      <c r="AG21" s="869" t="s">
        <v>145</v>
      </c>
      <c r="AH21" s="869" t="s">
        <v>145</v>
      </c>
      <c r="AI21" s="869" t="s">
        <v>145</v>
      </c>
      <c r="AJ21" s="774" t="s">
        <v>145</v>
      </c>
      <c r="AK21" s="774" t="s">
        <v>145</v>
      </c>
      <c r="AL21" s="774" t="s">
        <v>145</v>
      </c>
      <c r="AM21" s="774" t="s">
        <v>145</v>
      </c>
      <c r="AN21" s="774" t="s">
        <v>145</v>
      </c>
      <c r="AO21" s="774" t="s">
        <v>145</v>
      </c>
      <c r="AP21" s="774" t="s">
        <v>145</v>
      </c>
      <c r="AQ21" s="774" t="s">
        <v>145</v>
      </c>
      <c r="AR21" s="805" t="s">
        <v>145</v>
      </c>
      <c r="AS21" s="781" t="s">
        <v>145</v>
      </c>
      <c r="AT21" s="774" t="s">
        <v>145</v>
      </c>
      <c r="AU21" s="774" t="s">
        <v>145</v>
      </c>
      <c r="AV21" s="774" t="s">
        <v>145</v>
      </c>
      <c r="AW21" s="774" t="s">
        <v>145</v>
      </c>
      <c r="AX21" s="774" t="s">
        <v>145</v>
      </c>
      <c r="AY21" s="774" t="s">
        <v>145</v>
      </c>
      <c r="AZ21" s="774" t="s">
        <v>145</v>
      </c>
      <c r="BA21" s="774" t="s">
        <v>145</v>
      </c>
      <c r="BB21" s="774" t="s">
        <v>145</v>
      </c>
      <c r="BC21" s="774" t="s">
        <v>145</v>
      </c>
      <c r="BD21" s="774" t="s">
        <v>145</v>
      </c>
      <c r="BE21" s="782" t="s">
        <v>145</v>
      </c>
      <c r="BF21" s="781"/>
      <c r="BG21" s="774" t="s">
        <v>145</v>
      </c>
      <c r="BH21" s="774" t="s">
        <v>145</v>
      </c>
      <c r="BI21" s="774" t="s">
        <v>145</v>
      </c>
      <c r="BJ21" s="774" t="s">
        <v>145</v>
      </c>
      <c r="BK21" s="774" t="s">
        <v>145</v>
      </c>
      <c r="BL21" s="774" t="s">
        <v>145</v>
      </c>
      <c r="BM21" s="774" t="s">
        <v>145</v>
      </c>
      <c r="BN21" s="774" t="s">
        <v>145</v>
      </c>
      <c r="BO21" s="774" t="s">
        <v>145</v>
      </c>
      <c r="BP21" s="774" t="s">
        <v>145</v>
      </c>
      <c r="BQ21" s="782"/>
      <c r="BR21" s="781"/>
      <c r="BS21" s="774" t="s">
        <v>145</v>
      </c>
      <c r="BT21" s="774" t="s">
        <v>145</v>
      </c>
      <c r="BU21" s="774" t="s">
        <v>145</v>
      </c>
      <c r="BV21" s="774" t="s">
        <v>145</v>
      </c>
      <c r="BW21" s="774" t="s">
        <v>145</v>
      </c>
      <c r="BX21" s="774" t="s">
        <v>145</v>
      </c>
      <c r="BY21" s="774" t="s">
        <v>145</v>
      </c>
      <c r="BZ21" s="774" t="s">
        <v>145</v>
      </c>
      <c r="CA21" s="774" t="s">
        <v>145</v>
      </c>
      <c r="CB21" s="774" t="s">
        <v>145</v>
      </c>
      <c r="CC21" s="807" t="s">
        <v>145</v>
      </c>
      <c r="CD21" s="807" t="s">
        <v>145</v>
      </c>
      <c r="CE21" s="807" t="s">
        <v>145</v>
      </c>
      <c r="CF21" s="807" t="s">
        <v>145</v>
      </c>
      <c r="CG21" s="807" t="s">
        <v>145</v>
      </c>
      <c r="CH21" s="807" t="s">
        <v>145</v>
      </c>
      <c r="CI21" s="807" t="s">
        <v>145</v>
      </c>
      <c r="CJ21" s="807" t="s">
        <v>145</v>
      </c>
      <c r="CK21" s="807" t="s">
        <v>145</v>
      </c>
      <c r="CL21" s="807" t="s">
        <v>145</v>
      </c>
      <c r="CM21" s="807" t="s">
        <v>145</v>
      </c>
      <c r="CN21" s="807" t="s">
        <v>145</v>
      </c>
      <c r="CO21" s="807" t="s">
        <v>145</v>
      </c>
      <c r="CP21" s="807" t="s">
        <v>145</v>
      </c>
      <c r="CQ21" s="807" t="s">
        <v>145</v>
      </c>
      <c r="CR21" s="807" t="s">
        <v>145</v>
      </c>
      <c r="CS21" s="807" t="s">
        <v>145</v>
      </c>
      <c r="CT21" s="807" t="s">
        <v>145</v>
      </c>
      <c r="CU21" s="805" t="s">
        <v>145</v>
      </c>
      <c r="CV21" s="806" t="s">
        <v>145</v>
      </c>
      <c r="CW21" s="807" t="s">
        <v>145</v>
      </c>
      <c r="CX21" s="807" t="s">
        <v>145</v>
      </c>
      <c r="CY21" s="807" t="s">
        <v>145</v>
      </c>
      <c r="CZ21" s="807" t="s">
        <v>145</v>
      </c>
      <c r="DA21" s="807" t="s">
        <v>145</v>
      </c>
      <c r="DB21" s="807" t="s">
        <v>145</v>
      </c>
      <c r="DC21" s="807" t="s">
        <v>145</v>
      </c>
      <c r="DD21" s="807" t="s">
        <v>145</v>
      </c>
      <c r="DE21" s="807" t="s">
        <v>145</v>
      </c>
      <c r="DF21" s="807" t="s">
        <v>145</v>
      </c>
      <c r="DG21" s="807" t="s">
        <v>145</v>
      </c>
      <c r="DH21" s="805" t="s">
        <v>145</v>
      </c>
      <c r="DI21" s="806" t="s">
        <v>145</v>
      </c>
      <c r="DJ21" s="807" t="s">
        <v>145</v>
      </c>
      <c r="DK21" s="807" t="s">
        <v>145</v>
      </c>
      <c r="DL21" s="807" t="s">
        <v>145</v>
      </c>
      <c r="DM21" s="807" t="s">
        <v>145</v>
      </c>
      <c r="DN21" s="807" t="s">
        <v>145</v>
      </c>
      <c r="DO21" s="807" t="s">
        <v>145</v>
      </c>
      <c r="DP21" s="807" t="s">
        <v>145</v>
      </c>
      <c r="DQ21" s="807" t="s">
        <v>145</v>
      </c>
      <c r="DR21" s="805" t="s">
        <v>145</v>
      </c>
      <c r="DS21" s="806" t="s">
        <v>145</v>
      </c>
      <c r="DT21" s="807" t="s">
        <v>145</v>
      </c>
      <c r="DU21" s="807" t="s">
        <v>145</v>
      </c>
      <c r="DV21" s="807" t="s">
        <v>145</v>
      </c>
      <c r="DW21" s="807" t="s">
        <v>145</v>
      </c>
      <c r="DX21" s="805" t="s">
        <v>145</v>
      </c>
      <c r="DY21" s="852" t="s">
        <v>145</v>
      </c>
      <c r="DZ21" s="853" t="s">
        <v>1590</v>
      </c>
      <c r="EA21" s="854" t="s">
        <v>145</v>
      </c>
      <c r="EB21" s="736" t="s">
        <v>897</v>
      </c>
      <c r="EC21" s="733" t="s">
        <v>145</v>
      </c>
      <c r="ED21" s="733" t="s">
        <v>149</v>
      </c>
      <c r="EE21" s="756" t="s">
        <v>994</v>
      </c>
      <c r="EF21" s="757" t="s">
        <v>995</v>
      </c>
      <c r="EG21" s="758">
        <v>1818.21513</v>
      </c>
      <c r="EH21" s="759" t="s">
        <v>145</v>
      </c>
      <c r="EI21" s="733" t="s">
        <v>145</v>
      </c>
      <c r="EJ21" s="760" t="s">
        <v>996</v>
      </c>
      <c r="EK21" s="733" t="s">
        <v>178</v>
      </c>
      <c r="EL21" s="733" t="s">
        <v>145</v>
      </c>
      <c r="EM21" s="733" t="s">
        <v>145</v>
      </c>
      <c r="EN21" s="733" t="s">
        <v>145</v>
      </c>
      <c r="EO21" s="733" t="s">
        <v>145</v>
      </c>
      <c r="EP21" s="733" t="s">
        <v>145</v>
      </c>
      <c r="EQ21" s="733" t="s">
        <v>145</v>
      </c>
      <c r="ER21" s="733" t="s">
        <v>145</v>
      </c>
      <c r="ES21" s="733" t="s">
        <v>145</v>
      </c>
      <c r="ET21" s="733" t="s">
        <v>145</v>
      </c>
      <c r="EU21" s="733" t="s">
        <v>145</v>
      </c>
      <c r="EV21" s="733" t="s">
        <v>145</v>
      </c>
      <c r="EW21" s="734" t="s">
        <v>145</v>
      </c>
      <c r="EX21" s="761">
        <f>IF($J21=$EZ$25,9,IF($J21=$EZ$26,10,IF($J21=$EZ$27,11,IFERROR(HLOOKUP([1]Resumo!$D$3,[1]Resumo!$D$3:$D$49,(ROW(21:21)-7)*3+2,FALSE),""))))</f>
        <v>5</v>
      </c>
      <c r="EY21" s="286"/>
      <c r="EZ21" s="287" t="s">
        <v>997</v>
      </c>
      <c r="FA21" s="384"/>
      <c r="FB21" s="380"/>
    </row>
    <row r="22" spans="1:172" s="14" customFormat="1" ht="31.5" customHeight="1" thickTop="1" thickBot="1">
      <c r="A22" s="732">
        <v>12</v>
      </c>
      <c r="B22" s="733" t="s">
        <v>998</v>
      </c>
      <c r="C22" s="733" t="s">
        <v>918</v>
      </c>
      <c r="D22" s="733" t="s">
        <v>141</v>
      </c>
      <c r="E22" s="755" t="s">
        <v>992</v>
      </c>
      <c r="F22" s="733" t="s">
        <v>143</v>
      </c>
      <c r="G22" s="734" t="s">
        <v>183</v>
      </c>
      <c r="H22" s="876" t="s">
        <v>145</v>
      </c>
      <c r="I22" s="734" t="s">
        <v>920</v>
      </c>
      <c r="J22" s="736" t="s">
        <v>915</v>
      </c>
      <c r="K22" s="737" t="s">
        <v>177</v>
      </c>
      <c r="L22" s="736" t="s">
        <v>922</v>
      </c>
      <c r="M22" s="877" t="s">
        <v>145</v>
      </c>
      <c r="N22" s="739">
        <v>2018</v>
      </c>
      <c r="O22" s="868"/>
      <c r="P22" s="733" t="s">
        <v>146</v>
      </c>
      <c r="Q22" s="733" t="s">
        <v>146</v>
      </c>
      <c r="R22" s="733" t="s">
        <v>146</v>
      </c>
      <c r="S22" s="733" t="s">
        <v>146</v>
      </c>
      <c r="T22" s="859" t="s">
        <v>155</v>
      </c>
      <c r="U22" s="759" t="s">
        <v>1147</v>
      </c>
      <c r="V22" s="759" t="s">
        <v>145</v>
      </c>
      <c r="W22" s="782" t="s">
        <v>145</v>
      </c>
      <c r="X22" s="781" t="s">
        <v>145</v>
      </c>
      <c r="Y22" s="869" t="s">
        <v>145</v>
      </c>
      <c r="Z22" s="869" t="s">
        <v>145</v>
      </c>
      <c r="AA22" s="878" t="s">
        <v>145</v>
      </c>
      <c r="AB22" s="878" t="s">
        <v>145</v>
      </c>
      <c r="AC22" s="869" t="s">
        <v>145</v>
      </c>
      <c r="AD22" s="878" t="s">
        <v>145</v>
      </c>
      <c r="AE22" s="878" t="s">
        <v>145</v>
      </c>
      <c r="AF22" s="869" t="s">
        <v>145</v>
      </c>
      <c r="AG22" s="869" t="s">
        <v>145</v>
      </c>
      <c r="AH22" s="869" t="s">
        <v>145</v>
      </c>
      <c r="AI22" s="869" t="s">
        <v>145</v>
      </c>
      <c r="AJ22" s="774" t="s">
        <v>145</v>
      </c>
      <c r="AK22" s="774" t="s">
        <v>145</v>
      </c>
      <c r="AL22" s="774" t="s">
        <v>145</v>
      </c>
      <c r="AM22" s="774" t="s">
        <v>145</v>
      </c>
      <c r="AN22" s="774" t="s">
        <v>145</v>
      </c>
      <c r="AO22" s="774" t="s">
        <v>145</v>
      </c>
      <c r="AP22" s="774" t="s">
        <v>145</v>
      </c>
      <c r="AQ22" s="774" t="s">
        <v>145</v>
      </c>
      <c r="AR22" s="805" t="s">
        <v>145</v>
      </c>
      <c r="AS22" s="781" t="s">
        <v>145</v>
      </c>
      <c r="AT22" s="774" t="s">
        <v>145</v>
      </c>
      <c r="AU22" s="774" t="s">
        <v>145</v>
      </c>
      <c r="AV22" s="774" t="s">
        <v>145</v>
      </c>
      <c r="AW22" s="774" t="s">
        <v>145</v>
      </c>
      <c r="AX22" s="774" t="s">
        <v>145</v>
      </c>
      <c r="AY22" s="774" t="s">
        <v>145</v>
      </c>
      <c r="AZ22" s="774" t="s">
        <v>145</v>
      </c>
      <c r="BA22" s="774" t="s">
        <v>145</v>
      </c>
      <c r="BB22" s="774" t="s">
        <v>145</v>
      </c>
      <c r="BC22" s="774" t="s">
        <v>145</v>
      </c>
      <c r="BD22" s="774" t="s">
        <v>145</v>
      </c>
      <c r="BE22" s="782" t="s">
        <v>145</v>
      </c>
      <c r="BF22" s="781"/>
      <c r="BG22" s="774" t="s">
        <v>145</v>
      </c>
      <c r="BH22" s="774" t="s">
        <v>145</v>
      </c>
      <c r="BI22" s="774" t="s">
        <v>145</v>
      </c>
      <c r="BJ22" s="774" t="s">
        <v>145</v>
      </c>
      <c r="BK22" s="774" t="s">
        <v>145</v>
      </c>
      <c r="BL22" s="774" t="s">
        <v>145</v>
      </c>
      <c r="BM22" s="774" t="s">
        <v>145</v>
      </c>
      <c r="BN22" s="774" t="s">
        <v>145</v>
      </c>
      <c r="BO22" s="774" t="s">
        <v>145</v>
      </c>
      <c r="BP22" s="774" t="s">
        <v>145</v>
      </c>
      <c r="BQ22" s="782"/>
      <c r="BR22" s="781"/>
      <c r="BS22" s="774" t="s">
        <v>145</v>
      </c>
      <c r="BT22" s="774" t="s">
        <v>145</v>
      </c>
      <c r="BU22" s="774" t="s">
        <v>145</v>
      </c>
      <c r="BV22" s="774" t="s">
        <v>145</v>
      </c>
      <c r="BW22" s="774" t="s">
        <v>145</v>
      </c>
      <c r="BX22" s="774" t="s">
        <v>145</v>
      </c>
      <c r="BY22" s="774" t="s">
        <v>145</v>
      </c>
      <c r="BZ22" s="774" t="s">
        <v>145</v>
      </c>
      <c r="CA22" s="774" t="s">
        <v>145</v>
      </c>
      <c r="CB22" s="774" t="s">
        <v>145</v>
      </c>
      <c r="CC22" s="774" t="s">
        <v>145</v>
      </c>
      <c r="CD22" s="774" t="s">
        <v>145</v>
      </c>
      <c r="CE22" s="774" t="s">
        <v>145</v>
      </c>
      <c r="CF22" s="774" t="s">
        <v>145</v>
      </c>
      <c r="CG22" s="774" t="s">
        <v>145</v>
      </c>
      <c r="CH22" s="774" t="s">
        <v>145</v>
      </c>
      <c r="CI22" s="774" t="s">
        <v>145</v>
      </c>
      <c r="CJ22" s="774" t="s">
        <v>145</v>
      </c>
      <c r="CK22" s="774" t="s">
        <v>145</v>
      </c>
      <c r="CL22" s="774" t="s">
        <v>145</v>
      </c>
      <c r="CM22" s="774" t="s">
        <v>145</v>
      </c>
      <c r="CN22" s="774" t="s">
        <v>145</v>
      </c>
      <c r="CO22" s="774" t="s">
        <v>145</v>
      </c>
      <c r="CP22" s="774" t="s">
        <v>145</v>
      </c>
      <c r="CQ22" s="774" t="s">
        <v>145</v>
      </c>
      <c r="CR22" s="774" t="s">
        <v>145</v>
      </c>
      <c r="CS22" s="774" t="s">
        <v>145</v>
      </c>
      <c r="CT22" s="774" t="s">
        <v>145</v>
      </c>
      <c r="CU22" s="782" t="s">
        <v>145</v>
      </c>
      <c r="CV22" s="781" t="s">
        <v>145</v>
      </c>
      <c r="CW22" s="774" t="s">
        <v>145</v>
      </c>
      <c r="CX22" s="774" t="s">
        <v>145</v>
      </c>
      <c r="CY22" s="774" t="s">
        <v>145</v>
      </c>
      <c r="CZ22" s="774" t="s">
        <v>145</v>
      </c>
      <c r="DA22" s="774" t="s">
        <v>145</v>
      </c>
      <c r="DB22" s="774" t="s">
        <v>145</v>
      </c>
      <c r="DC22" s="774" t="s">
        <v>145</v>
      </c>
      <c r="DD22" s="774" t="s">
        <v>145</v>
      </c>
      <c r="DE22" s="774" t="s">
        <v>145</v>
      </c>
      <c r="DF22" s="774" t="s">
        <v>145</v>
      </c>
      <c r="DG22" s="774" t="s">
        <v>145</v>
      </c>
      <c r="DH22" s="782" t="s">
        <v>145</v>
      </c>
      <c r="DI22" s="781" t="s">
        <v>145</v>
      </c>
      <c r="DJ22" s="774" t="s">
        <v>145</v>
      </c>
      <c r="DK22" s="774" t="s">
        <v>145</v>
      </c>
      <c r="DL22" s="774" t="s">
        <v>145</v>
      </c>
      <c r="DM22" s="774" t="s">
        <v>145</v>
      </c>
      <c r="DN22" s="774" t="s">
        <v>145</v>
      </c>
      <c r="DO22" s="774" t="s">
        <v>145</v>
      </c>
      <c r="DP22" s="774" t="s">
        <v>145</v>
      </c>
      <c r="DQ22" s="774" t="s">
        <v>145</v>
      </c>
      <c r="DR22" s="782" t="s">
        <v>145</v>
      </c>
      <c r="DS22" s="781" t="s">
        <v>145</v>
      </c>
      <c r="DT22" s="774" t="s">
        <v>145</v>
      </c>
      <c r="DU22" s="774" t="s">
        <v>145</v>
      </c>
      <c r="DV22" s="774" t="s">
        <v>145</v>
      </c>
      <c r="DW22" s="774" t="s">
        <v>145</v>
      </c>
      <c r="DX22" s="782" t="s">
        <v>145</v>
      </c>
      <c r="DY22" s="852" t="s">
        <v>145</v>
      </c>
      <c r="DZ22" s="879" t="s">
        <v>1591</v>
      </c>
      <c r="EA22" s="854" t="s">
        <v>145</v>
      </c>
      <c r="EB22" s="736" t="s">
        <v>951</v>
      </c>
      <c r="EC22" s="733" t="s">
        <v>145</v>
      </c>
      <c r="ED22" s="733" t="s">
        <v>149</v>
      </c>
      <c r="EE22" s="756" t="s">
        <v>999</v>
      </c>
      <c r="EF22" s="757" t="s">
        <v>1000</v>
      </c>
      <c r="EG22" s="758">
        <v>1467.3583659999999</v>
      </c>
      <c r="EH22" s="759" t="s">
        <v>145</v>
      </c>
      <c r="EI22" s="733" t="s">
        <v>145</v>
      </c>
      <c r="EJ22" s="760" t="s">
        <v>996</v>
      </c>
      <c r="EK22" s="733" t="s">
        <v>178</v>
      </c>
      <c r="EL22" s="733" t="s">
        <v>145</v>
      </c>
      <c r="EM22" s="733" t="s">
        <v>145</v>
      </c>
      <c r="EN22" s="733" t="s">
        <v>145</v>
      </c>
      <c r="EO22" s="733" t="s">
        <v>145</v>
      </c>
      <c r="EP22" s="733" t="s">
        <v>145</v>
      </c>
      <c r="EQ22" s="733" t="s">
        <v>145</v>
      </c>
      <c r="ER22" s="733" t="s">
        <v>145</v>
      </c>
      <c r="ES22" s="733" t="s">
        <v>145</v>
      </c>
      <c r="ET22" s="733" t="s">
        <v>145</v>
      </c>
      <c r="EU22" s="733" t="s">
        <v>145</v>
      </c>
      <c r="EV22" s="733" t="s">
        <v>145</v>
      </c>
      <c r="EW22" s="734" t="s">
        <v>145</v>
      </c>
      <c r="EX22" s="761">
        <f>IF($J22=$EZ$25,9,IF($J22=$EZ$26,10,IF($J22=$EZ$27,11,IFERROR(HLOOKUP([1]Resumo!$D$3,[1]Resumo!$D$3:$D$49,(ROW(22:22)-7)*3+2,FALSE),""))))</f>
        <v>5</v>
      </c>
      <c r="EY22" s="286"/>
      <c r="EZ22" s="287" t="s">
        <v>1165</v>
      </c>
      <c r="FA22" s="384"/>
      <c r="FB22" s="380" t="s">
        <v>1166</v>
      </c>
    </row>
    <row r="23" spans="1:172" s="292" customFormat="1" ht="40.5" customHeight="1" thickTop="1">
      <c r="A23" s="880">
        <v>13</v>
      </c>
      <c r="B23" s="881" t="s">
        <v>1001</v>
      </c>
      <c r="C23" s="881" t="s">
        <v>964</v>
      </c>
      <c r="D23" s="882" t="s">
        <v>145</v>
      </c>
      <c r="E23" s="882" t="s">
        <v>1002</v>
      </c>
      <c r="F23" s="882" t="s">
        <v>965</v>
      </c>
      <c r="G23" s="883" t="s">
        <v>178</v>
      </c>
      <c r="H23" s="880" t="s">
        <v>920</v>
      </c>
      <c r="I23" s="883" t="s">
        <v>920</v>
      </c>
      <c r="J23" s="880" t="s">
        <v>1003</v>
      </c>
      <c r="K23" s="883" t="s">
        <v>906</v>
      </c>
      <c r="L23" s="781" t="s">
        <v>898</v>
      </c>
      <c r="M23" s="882" t="s">
        <v>145</v>
      </c>
      <c r="N23" s="882" t="s">
        <v>145</v>
      </c>
      <c r="O23" s="884" t="s">
        <v>145</v>
      </c>
      <c r="P23" s="881" t="s">
        <v>145</v>
      </c>
      <c r="Q23" s="881" t="s">
        <v>145</v>
      </c>
      <c r="R23" s="882"/>
      <c r="S23" s="881" t="s">
        <v>145</v>
      </c>
      <c r="T23" s="881" t="s">
        <v>145</v>
      </c>
      <c r="U23" s="881" t="s">
        <v>145</v>
      </c>
      <c r="V23" s="881" t="s">
        <v>145</v>
      </c>
      <c r="W23" s="885" t="s">
        <v>145</v>
      </c>
      <c r="X23" s="886" t="s">
        <v>145</v>
      </c>
      <c r="Y23" s="882" t="s">
        <v>145</v>
      </c>
      <c r="Z23" s="882" t="s">
        <v>145</v>
      </c>
      <c r="AA23" s="882" t="s">
        <v>145</v>
      </c>
      <c r="AB23" s="882" t="s">
        <v>145</v>
      </c>
      <c r="AC23" s="882" t="s">
        <v>145</v>
      </c>
      <c r="AD23" s="882" t="s">
        <v>145</v>
      </c>
      <c r="AE23" s="882" t="s">
        <v>145</v>
      </c>
      <c r="AF23" s="882" t="s">
        <v>145</v>
      </c>
      <c r="AG23" s="882" t="s">
        <v>145</v>
      </c>
      <c r="AH23" s="882" t="s">
        <v>145</v>
      </c>
      <c r="AI23" s="882" t="s">
        <v>145</v>
      </c>
      <c r="AJ23" s="882" t="s">
        <v>147</v>
      </c>
      <c r="AK23" s="887">
        <v>42963</v>
      </c>
      <c r="AL23" s="887">
        <v>42993</v>
      </c>
      <c r="AM23" s="887" t="s">
        <v>145</v>
      </c>
      <c r="AN23" s="882" t="s">
        <v>145</v>
      </c>
      <c r="AO23" s="882" t="s">
        <v>145</v>
      </c>
      <c r="AP23" s="882" t="s">
        <v>145</v>
      </c>
      <c r="AQ23" s="882" t="s">
        <v>145</v>
      </c>
      <c r="AR23" s="888" t="s">
        <v>145</v>
      </c>
      <c r="AS23" s="880" t="s">
        <v>145</v>
      </c>
      <c r="AT23" s="882" t="s">
        <v>145</v>
      </c>
      <c r="AU23" s="882" t="s">
        <v>145</v>
      </c>
      <c r="AV23" s="882" t="s">
        <v>145</v>
      </c>
      <c r="AW23" s="882" t="s">
        <v>145</v>
      </c>
      <c r="AX23" s="882" t="s">
        <v>145</v>
      </c>
      <c r="AY23" s="882" t="s">
        <v>145</v>
      </c>
      <c r="AZ23" s="882" t="s">
        <v>145</v>
      </c>
      <c r="BA23" s="882" t="s">
        <v>145</v>
      </c>
      <c r="BB23" s="882" t="s">
        <v>145</v>
      </c>
      <c r="BC23" s="882" t="s">
        <v>145</v>
      </c>
      <c r="BD23" s="882" t="s">
        <v>145</v>
      </c>
      <c r="BE23" s="883" t="s">
        <v>145</v>
      </c>
      <c r="BF23" s="880"/>
      <c r="BG23" s="882" t="s">
        <v>145</v>
      </c>
      <c r="BH23" s="882" t="s">
        <v>145</v>
      </c>
      <c r="BI23" s="882" t="s">
        <v>145</v>
      </c>
      <c r="BJ23" s="882" t="s">
        <v>145</v>
      </c>
      <c r="BK23" s="882" t="s">
        <v>145</v>
      </c>
      <c r="BL23" s="882" t="s">
        <v>145</v>
      </c>
      <c r="BM23" s="882" t="s">
        <v>145</v>
      </c>
      <c r="BN23" s="882" t="s">
        <v>145</v>
      </c>
      <c r="BO23" s="882" t="s">
        <v>145</v>
      </c>
      <c r="BP23" s="882" t="s">
        <v>145</v>
      </c>
      <c r="BQ23" s="883"/>
      <c r="BR23" s="880"/>
      <c r="BS23" s="882" t="s">
        <v>145</v>
      </c>
      <c r="BT23" s="882" t="s">
        <v>145</v>
      </c>
      <c r="BU23" s="882" t="s">
        <v>145</v>
      </c>
      <c r="BV23" s="882" t="s">
        <v>145</v>
      </c>
      <c r="BW23" s="882" t="s">
        <v>145</v>
      </c>
      <c r="BX23" s="882" t="s">
        <v>145</v>
      </c>
      <c r="BY23" s="882" t="s">
        <v>145</v>
      </c>
      <c r="BZ23" s="882" t="s">
        <v>145</v>
      </c>
      <c r="CA23" s="882" t="s">
        <v>145</v>
      </c>
      <c r="CB23" s="882" t="s">
        <v>145</v>
      </c>
      <c r="CC23" s="887" t="s">
        <v>145</v>
      </c>
      <c r="CD23" s="887" t="s">
        <v>145</v>
      </c>
      <c r="CE23" s="887" t="s">
        <v>145</v>
      </c>
      <c r="CF23" s="887" t="s">
        <v>145</v>
      </c>
      <c r="CG23" s="887" t="s">
        <v>145</v>
      </c>
      <c r="CH23" s="887" t="s">
        <v>145</v>
      </c>
      <c r="CI23" s="887" t="s">
        <v>145</v>
      </c>
      <c r="CJ23" s="887" t="s">
        <v>145</v>
      </c>
      <c r="CK23" s="887" t="s">
        <v>145</v>
      </c>
      <c r="CL23" s="887" t="s">
        <v>145</v>
      </c>
      <c r="CM23" s="887" t="s">
        <v>145</v>
      </c>
      <c r="CN23" s="887" t="s">
        <v>145</v>
      </c>
      <c r="CO23" s="887" t="s">
        <v>145</v>
      </c>
      <c r="CP23" s="887" t="s">
        <v>145</v>
      </c>
      <c r="CQ23" s="887" t="s">
        <v>145</v>
      </c>
      <c r="CR23" s="887" t="s">
        <v>145</v>
      </c>
      <c r="CS23" s="887" t="s">
        <v>145</v>
      </c>
      <c r="CT23" s="887" t="s">
        <v>145</v>
      </c>
      <c r="CU23" s="888" t="s">
        <v>145</v>
      </c>
      <c r="CV23" s="889" t="s">
        <v>145</v>
      </c>
      <c r="CW23" s="887" t="s">
        <v>145</v>
      </c>
      <c r="CX23" s="887" t="s">
        <v>145</v>
      </c>
      <c r="CY23" s="887" t="s">
        <v>145</v>
      </c>
      <c r="CZ23" s="887" t="s">
        <v>145</v>
      </c>
      <c r="DA23" s="887" t="s">
        <v>145</v>
      </c>
      <c r="DB23" s="887" t="s">
        <v>145</v>
      </c>
      <c r="DC23" s="887" t="s">
        <v>145</v>
      </c>
      <c r="DD23" s="887" t="s">
        <v>145</v>
      </c>
      <c r="DE23" s="887" t="s">
        <v>145</v>
      </c>
      <c r="DF23" s="887" t="s">
        <v>145</v>
      </c>
      <c r="DG23" s="887" t="s">
        <v>145</v>
      </c>
      <c r="DH23" s="888" t="s">
        <v>145</v>
      </c>
      <c r="DI23" s="889" t="s">
        <v>145</v>
      </c>
      <c r="DJ23" s="887" t="s">
        <v>145</v>
      </c>
      <c r="DK23" s="887" t="s">
        <v>145</v>
      </c>
      <c r="DL23" s="887" t="s">
        <v>145</v>
      </c>
      <c r="DM23" s="887" t="s">
        <v>145</v>
      </c>
      <c r="DN23" s="887" t="s">
        <v>145</v>
      </c>
      <c r="DO23" s="887" t="s">
        <v>145</v>
      </c>
      <c r="DP23" s="887" t="s">
        <v>145</v>
      </c>
      <c r="DQ23" s="887" t="s">
        <v>145</v>
      </c>
      <c r="DR23" s="888" t="s">
        <v>145</v>
      </c>
      <c r="DS23" s="889" t="s">
        <v>145</v>
      </c>
      <c r="DT23" s="887" t="s">
        <v>145</v>
      </c>
      <c r="DU23" s="887" t="s">
        <v>145</v>
      </c>
      <c r="DV23" s="887" t="s">
        <v>145</v>
      </c>
      <c r="DW23" s="887" t="s">
        <v>145</v>
      </c>
      <c r="DX23" s="888" t="s">
        <v>145</v>
      </c>
      <c r="DY23" s="890" t="s">
        <v>968</v>
      </c>
      <c r="DZ23" s="891" t="s">
        <v>145</v>
      </c>
      <c r="EA23" s="892" t="s">
        <v>145</v>
      </c>
      <c r="EB23" s="893" t="s">
        <v>932</v>
      </c>
      <c r="EC23" s="894" t="s">
        <v>145</v>
      </c>
      <c r="ED23" s="894" t="s">
        <v>149</v>
      </c>
      <c r="EE23" s="895" t="s">
        <v>145</v>
      </c>
      <c r="EF23" s="892" t="s">
        <v>145</v>
      </c>
      <c r="EG23" s="890" t="s">
        <v>145</v>
      </c>
      <c r="EH23" s="894" t="s">
        <v>145</v>
      </c>
      <c r="EI23" s="894" t="s">
        <v>145</v>
      </c>
      <c r="EJ23" s="896" t="s">
        <v>145</v>
      </c>
      <c r="EK23" s="894" t="s">
        <v>145</v>
      </c>
      <c r="EL23" s="894" t="s">
        <v>145</v>
      </c>
      <c r="EM23" s="894" t="s">
        <v>145</v>
      </c>
      <c r="EN23" s="894" t="s">
        <v>145</v>
      </c>
      <c r="EO23" s="894" t="s">
        <v>145</v>
      </c>
      <c r="EP23" s="894" t="s">
        <v>145</v>
      </c>
      <c r="EQ23" s="894" t="s">
        <v>145</v>
      </c>
      <c r="ER23" s="894" t="s">
        <v>145</v>
      </c>
      <c r="ES23" s="894" t="s">
        <v>145</v>
      </c>
      <c r="ET23" s="894" t="s">
        <v>145</v>
      </c>
      <c r="EU23" s="894" t="s">
        <v>145</v>
      </c>
      <c r="EV23" s="894" t="s">
        <v>145</v>
      </c>
      <c r="EW23" s="892" t="s">
        <v>145</v>
      </c>
      <c r="EX23" s="897"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80">
        <v>14</v>
      </c>
      <c r="B24" s="881" t="s">
        <v>1004</v>
      </c>
      <c r="C24" s="881" t="s">
        <v>916</v>
      </c>
      <c r="D24" s="882" t="s">
        <v>145</v>
      </c>
      <c r="E24" s="881" t="s">
        <v>1005</v>
      </c>
      <c r="F24" s="882" t="s">
        <v>145</v>
      </c>
      <c r="G24" s="883" t="s">
        <v>178</v>
      </c>
      <c r="H24" s="880" t="s">
        <v>1006</v>
      </c>
      <c r="I24" s="883" t="s">
        <v>973</v>
      </c>
      <c r="J24" s="880" t="s">
        <v>1003</v>
      </c>
      <c r="K24" s="883" t="s">
        <v>906</v>
      </c>
      <c r="L24" s="886" t="s">
        <v>145</v>
      </c>
      <c r="M24" s="881" t="s">
        <v>145</v>
      </c>
      <c r="N24" s="881" t="s">
        <v>145</v>
      </c>
      <c r="O24" s="884" t="s">
        <v>145</v>
      </c>
      <c r="P24" s="881" t="s">
        <v>145</v>
      </c>
      <c r="Q24" s="881" t="s">
        <v>145</v>
      </c>
      <c r="R24" s="881" t="s">
        <v>145</v>
      </c>
      <c r="S24" s="881" t="s">
        <v>145</v>
      </c>
      <c r="T24" s="881" t="s">
        <v>145</v>
      </c>
      <c r="U24" s="881" t="s">
        <v>145</v>
      </c>
      <c r="V24" s="881" t="s">
        <v>145</v>
      </c>
      <c r="W24" s="885" t="s">
        <v>145</v>
      </c>
      <c r="X24" s="886" t="s">
        <v>145</v>
      </c>
      <c r="Y24" s="882" t="s">
        <v>145</v>
      </c>
      <c r="Z24" s="882" t="s">
        <v>145</v>
      </c>
      <c r="AA24" s="882" t="s">
        <v>145</v>
      </c>
      <c r="AB24" s="882" t="s">
        <v>145</v>
      </c>
      <c r="AC24" s="882" t="s">
        <v>145</v>
      </c>
      <c r="AD24" s="882" t="s">
        <v>145</v>
      </c>
      <c r="AE24" s="882" t="s">
        <v>145</v>
      </c>
      <c r="AF24" s="882" t="s">
        <v>145</v>
      </c>
      <c r="AG24" s="882" t="s">
        <v>145</v>
      </c>
      <c r="AH24" s="882" t="s">
        <v>145</v>
      </c>
      <c r="AI24" s="882" t="s">
        <v>145</v>
      </c>
      <c r="AJ24" s="882" t="s">
        <v>145</v>
      </c>
      <c r="AK24" s="882" t="s">
        <v>145</v>
      </c>
      <c r="AL24" s="882" t="s">
        <v>145</v>
      </c>
      <c r="AM24" s="882" t="s">
        <v>145</v>
      </c>
      <c r="AN24" s="882" t="s">
        <v>145</v>
      </c>
      <c r="AO24" s="882" t="s">
        <v>145</v>
      </c>
      <c r="AP24" s="882" t="s">
        <v>145</v>
      </c>
      <c r="AQ24" s="882" t="s">
        <v>145</v>
      </c>
      <c r="AR24" s="888" t="s">
        <v>145</v>
      </c>
      <c r="AS24" s="880" t="s">
        <v>145</v>
      </c>
      <c r="AT24" s="882" t="s">
        <v>145</v>
      </c>
      <c r="AU24" s="882" t="s">
        <v>145</v>
      </c>
      <c r="AV24" s="882" t="s">
        <v>145</v>
      </c>
      <c r="AW24" s="882" t="s">
        <v>145</v>
      </c>
      <c r="AX24" s="882" t="s">
        <v>145</v>
      </c>
      <c r="AY24" s="882" t="s">
        <v>145</v>
      </c>
      <c r="AZ24" s="882" t="s">
        <v>145</v>
      </c>
      <c r="BA24" s="882" t="s">
        <v>145</v>
      </c>
      <c r="BB24" s="882" t="s">
        <v>145</v>
      </c>
      <c r="BC24" s="882" t="s">
        <v>145</v>
      </c>
      <c r="BD24" s="882" t="s">
        <v>145</v>
      </c>
      <c r="BE24" s="883" t="s">
        <v>145</v>
      </c>
      <c r="BF24" s="880"/>
      <c r="BG24" s="882" t="s">
        <v>145</v>
      </c>
      <c r="BH24" s="882" t="s">
        <v>145</v>
      </c>
      <c r="BI24" s="882" t="s">
        <v>145</v>
      </c>
      <c r="BJ24" s="882" t="s">
        <v>145</v>
      </c>
      <c r="BK24" s="882" t="s">
        <v>145</v>
      </c>
      <c r="BL24" s="882" t="s">
        <v>145</v>
      </c>
      <c r="BM24" s="882" t="s">
        <v>145</v>
      </c>
      <c r="BN24" s="882" t="s">
        <v>145</v>
      </c>
      <c r="BO24" s="882" t="s">
        <v>145</v>
      </c>
      <c r="BP24" s="882" t="s">
        <v>145</v>
      </c>
      <c r="BQ24" s="883"/>
      <c r="BR24" s="880"/>
      <c r="BS24" s="882" t="s">
        <v>145</v>
      </c>
      <c r="BT24" s="882" t="s">
        <v>145</v>
      </c>
      <c r="BU24" s="882" t="s">
        <v>145</v>
      </c>
      <c r="BV24" s="882" t="s">
        <v>145</v>
      </c>
      <c r="BW24" s="882" t="s">
        <v>145</v>
      </c>
      <c r="BX24" s="882" t="s">
        <v>145</v>
      </c>
      <c r="BY24" s="882" t="s">
        <v>145</v>
      </c>
      <c r="BZ24" s="882" t="s">
        <v>145</v>
      </c>
      <c r="CA24" s="882" t="s">
        <v>145</v>
      </c>
      <c r="CB24" s="882" t="s">
        <v>145</v>
      </c>
      <c r="CC24" s="882" t="s">
        <v>145</v>
      </c>
      <c r="CD24" s="882" t="s">
        <v>145</v>
      </c>
      <c r="CE24" s="882" t="s">
        <v>145</v>
      </c>
      <c r="CF24" s="882" t="s">
        <v>145</v>
      </c>
      <c r="CG24" s="882" t="s">
        <v>145</v>
      </c>
      <c r="CH24" s="882" t="s">
        <v>145</v>
      </c>
      <c r="CI24" s="882" t="s">
        <v>145</v>
      </c>
      <c r="CJ24" s="882" t="s">
        <v>145</v>
      </c>
      <c r="CK24" s="882" t="s">
        <v>145</v>
      </c>
      <c r="CL24" s="882" t="s">
        <v>145</v>
      </c>
      <c r="CM24" s="882" t="s">
        <v>145</v>
      </c>
      <c r="CN24" s="882" t="s">
        <v>145</v>
      </c>
      <c r="CO24" s="882" t="s">
        <v>145</v>
      </c>
      <c r="CP24" s="882" t="s">
        <v>145</v>
      </c>
      <c r="CQ24" s="882" t="s">
        <v>145</v>
      </c>
      <c r="CR24" s="882" t="s">
        <v>145</v>
      </c>
      <c r="CS24" s="882" t="s">
        <v>145</v>
      </c>
      <c r="CT24" s="882" t="s">
        <v>145</v>
      </c>
      <c r="CU24" s="883" t="s">
        <v>145</v>
      </c>
      <c r="CV24" s="880" t="s">
        <v>145</v>
      </c>
      <c r="CW24" s="882" t="s">
        <v>145</v>
      </c>
      <c r="CX24" s="882" t="s">
        <v>145</v>
      </c>
      <c r="CY24" s="882" t="s">
        <v>145</v>
      </c>
      <c r="CZ24" s="882" t="s">
        <v>145</v>
      </c>
      <c r="DA24" s="882" t="s">
        <v>145</v>
      </c>
      <c r="DB24" s="882" t="s">
        <v>145</v>
      </c>
      <c r="DC24" s="882" t="s">
        <v>145</v>
      </c>
      <c r="DD24" s="882" t="s">
        <v>145</v>
      </c>
      <c r="DE24" s="882" t="s">
        <v>145</v>
      </c>
      <c r="DF24" s="882" t="s">
        <v>145</v>
      </c>
      <c r="DG24" s="882" t="s">
        <v>145</v>
      </c>
      <c r="DH24" s="883" t="s">
        <v>145</v>
      </c>
      <c r="DI24" s="880" t="s">
        <v>145</v>
      </c>
      <c r="DJ24" s="882" t="s">
        <v>145</v>
      </c>
      <c r="DK24" s="882" t="s">
        <v>145</v>
      </c>
      <c r="DL24" s="882" t="s">
        <v>145</v>
      </c>
      <c r="DM24" s="882" t="s">
        <v>145</v>
      </c>
      <c r="DN24" s="882" t="s">
        <v>145</v>
      </c>
      <c r="DO24" s="882" t="s">
        <v>145</v>
      </c>
      <c r="DP24" s="882" t="s">
        <v>145</v>
      </c>
      <c r="DQ24" s="882" t="s">
        <v>145</v>
      </c>
      <c r="DR24" s="883" t="s">
        <v>145</v>
      </c>
      <c r="DS24" s="880" t="s">
        <v>145</v>
      </c>
      <c r="DT24" s="882" t="s">
        <v>145</v>
      </c>
      <c r="DU24" s="882" t="s">
        <v>145</v>
      </c>
      <c r="DV24" s="882" t="s">
        <v>145</v>
      </c>
      <c r="DW24" s="882" t="s">
        <v>145</v>
      </c>
      <c r="DX24" s="883" t="s">
        <v>145</v>
      </c>
      <c r="DY24" s="898" t="s">
        <v>145</v>
      </c>
      <c r="DZ24" s="899" t="s">
        <v>145</v>
      </c>
      <c r="EA24" s="900" t="s">
        <v>145</v>
      </c>
      <c r="EB24" s="901" t="s">
        <v>916</v>
      </c>
      <c r="EC24" s="899" t="s">
        <v>145</v>
      </c>
      <c r="ED24" s="899" t="s">
        <v>145</v>
      </c>
      <c r="EE24" s="733" t="s">
        <v>145</v>
      </c>
      <c r="EF24" s="900" t="s">
        <v>145</v>
      </c>
      <c r="EG24" s="902"/>
      <c r="EH24" s="899" t="s">
        <v>145</v>
      </c>
      <c r="EI24" s="899" t="s">
        <v>145</v>
      </c>
      <c r="EJ24" s="903" t="s">
        <v>145</v>
      </c>
      <c r="EK24" s="899" t="s">
        <v>145</v>
      </c>
      <c r="EL24" s="899" t="s">
        <v>145</v>
      </c>
      <c r="EM24" s="899" t="s">
        <v>145</v>
      </c>
      <c r="EN24" s="899" t="s">
        <v>145</v>
      </c>
      <c r="EO24" s="899" t="s">
        <v>145</v>
      </c>
      <c r="EP24" s="899" t="s">
        <v>145</v>
      </c>
      <c r="EQ24" s="899" t="s">
        <v>145</v>
      </c>
      <c r="ER24" s="899" t="s">
        <v>145</v>
      </c>
      <c r="ES24" s="899" t="s">
        <v>145</v>
      </c>
      <c r="ET24" s="899" t="s">
        <v>145</v>
      </c>
      <c r="EU24" s="899" t="s">
        <v>145</v>
      </c>
      <c r="EV24" s="899" t="s">
        <v>145</v>
      </c>
      <c r="EW24" s="900" t="s">
        <v>145</v>
      </c>
      <c r="EX24" s="761"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80">
        <v>15</v>
      </c>
      <c r="B25" s="881" t="s">
        <v>1007</v>
      </c>
      <c r="C25" s="881" t="s">
        <v>972</v>
      </c>
      <c r="D25" s="882" t="s">
        <v>145</v>
      </c>
      <c r="E25" s="882" t="s">
        <v>1002</v>
      </c>
      <c r="F25" s="882" t="s">
        <v>965</v>
      </c>
      <c r="G25" s="883" t="s">
        <v>178</v>
      </c>
      <c r="H25" s="904" t="s">
        <v>1008</v>
      </c>
      <c r="I25" s="883" t="s">
        <v>144</v>
      </c>
      <c r="J25" s="880" t="s">
        <v>1003</v>
      </c>
      <c r="K25" s="883" t="s">
        <v>906</v>
      </c>
      <c r="L25" s="886" t="s">
        <v>145</v>
      </c>
      <c r="M25" s="881" t="s">
        <v>145</v>
      </c>
      <c r="N25" s="881" t="s">
        <v>145</v>
      </c>
      <c r="O25" s="884" t="s">
        <v>145</v>
      </c>
      <c r="P25" s="881" t="s">
        <v>145</v>
      </c>
      <c r="Q25" s="881" t="s">
        <v>145</v>
      </c>
      <c r="R25" s="881" t="s">
        <v>145</v>
      </c>
      <c r="S25" s="881" t="s">
        <v>145</v>
      </c>
      <c r="T25" s="881" t="s">
        <v>145</v>
      </c>
      <c r="U25" s="881" t="s">
        <v>145</v>
      </c>
      <c r="V25" s="881" t="s">
        <v>145</v>
      </c>
      <c r="W25" s="885" t="s">
        <v>145</v>
      </c>
      <c r="X25" s="886" t="s">
        <v>145</v>
      </c>
      <c r="Y25" s="882" t="s">
        <v>145</v>
      </c>
      <c r="Z25" s="882" t="s">
        <v>145</v>
      </c>
      <c r="AA25" s="882" t="s">
        <v>145</v>
      </c>
      <c r="AB25" s="882" t="s">
        <v>145</v>
      </c>
      <c r="AC25" s="882" t="s">
        <v>145</v>
      </c>
      <c r="AD25" s="882" t="s">
        <v>145</v>
      </c>
      <c r="AE25" s="882" t="s">
        <v>145</v>
      </c>
      <c r="AF25" s="882" t="s">
        <v>145</v>
      </c>
      <c r="AG25" s="882" t="s">
        <v>145</v>
      </c>
      <c r="AH25" s="882" t="s">
        <v>145</v>
      </c>
      <c r="AI25" s="882" t="s">
        <v>145</v>
      </c>
      <c r="AJ25" s="882" t="s">
        <v>145</v>
      </c>
      <c r="AK25" s="882" t="s">
        <v>145</v>
      </c>
      <c r="AL25" s="882" t="s">
        <v>145</v>
      </c>
      <c r="AM25" s="882" t="s">
        <v>145</v>
      </c>
      <c r="AN25" s="882" t="s">
        <v>145</v>
      </c>
      <c r="AO25" s="882" t="s">
        <v>145</v>
      </c>
      <c r="AP25" s="882" t="s">
        <v>145</v>
      </c>
      <c r="AQ25" s="882" t="s">
        <v>145</v>
      </c>
      <c r="AR25" s="888" t="s">
        <v>145</v>
      </c>
      <c r="AS25" s="880" t="s">
        <v>145</v>
      </c>
      <c r="AT25" s="882" t="s">
        <v>145</v>
      </c>
      <c r="AU25" s="882" t="s">
        <v>145</v>
      </c>
      <c r="AV25" s="882" t="s">
        <v>145</v>
      </c>
      <c r="AW25" s="882" t="s">
        <v>145</v>
      </c>
      <c r="AX25" s="882" t="s">
        <v>145</v>
      </c>
      <c r="AY25" s="882" t="s">
        <v>145</v>
      </c>
      <c r="AZ25" s="882" t="s">
        <v>145</v>
      </c>
      <c r="BA25" s="882" t="s">
        <v>145</v>
      </c>
      <c r="BB25" s="882" t="s">
        <v>145</v>
      </c>
      <c r="BC25" s="882" t="s">
        <v>145</v>
      </c>
      <c r="BD25" s="882" t="s">
        <v>145</v>
      </c>
      <c r="BE25" s="883" t="s">
        <v>145</v>
      </c>
      <c r="BF25" s="880"/>
      <c r="BG25" s="882" t="s">
        <v>145</v>
      </c>
      <c r="BH25" s="882" t="s">
        <v>145</v>
      </c>
      <c r="BI25" s="882" t="s">
        <v>145</v>
      </c>
      <c r="BJ25" s="882" t="s">
        <v>145</v>
      </c>
      <c r="BK25" s="882" t="s">
        <v>145</v>
      </c>
      <c r="BL25" s="882" t="s">
        <v>145</v>
      </c>
      <c r="BM25" s="882" t="s">
        <v>145</v>
      </c>
      <c r="BN25" s="882" t="s">
        <v>145</v>
      </c>
      <c r="BO25" s="882" t="s">
        <v>145</v>
      </c>
      <c r="BP25" s="882" t="s">
        <v>145</v>
      </c>
      <c r="BQ25" s="883"/>
      <c r="BR25" s="880"/>
      <c r="BS25" s="882" t="s">
        <v>145</v>
      </c>
      <c r="BT25" s="882" t="s">
        <v>145</v>
      </c>
      <c r="BU25" s="882" t="s">
        <v>145</v>
      </c>
      <c r="BV25" s="882" t="s">
        <v>145</v>
      </c>
      <c r="BW25" s="882" t="s">
        <v>145</v>
      </c>
      <c r="BX25" s="882" t="s">
        <v>145</v>
      </c>
      <c r="BY25" s="882" t="s">
        <v>145</v>
      </c>
      <c r="BZ25" s="882" t="s">
        <v>145</v>
      </c>
      <c r="CA25" s="882" t="s">
        <v>145</v>
      </c>
      <c r="CB25" s="882" t="s">
        <v>145</v>
      </c>
      <c r="CC25" s="882" t="s">
        <v>145</v>
      </c>
      <c r="CD25" s="882" t="s">
        <v>145</v>
      </c>
      <c r="CE25" s="882" t="s">
        <v>145</v>
      </c>
      <c r="CF25" s="882" t="s">
        <v>145</v>
      </c>
      <c r="CG25" s="905" t="s">
        <v>145</v>
      </c>
      <c r="CH25" s="905" t="s">
        <v>145</v>
      </c>
      <c r="CI25" s="905" t="s">
        <v>145</v>
      </c>
      <c r="CJ25" s="905" t="s">
        <v>145</v>
      </c>
      <c r="CK25" s="905" t="s">
        <v>145</v>
      </c>
      <c r="CL25" s="882" t="s">
        <v>145</v>
      </c>
      <c r="CM25" s="882" t="s">
        <v>145</v>
      </c>
      <c r="CN25" s="882" t="s">
        <v>145</v>
      </c>
      <c r="CO25" s="882" t="s">
        <v>145</v>
      </c>
      <c r="CP25" s="882" t="s">
        <v>145</v>
      </c>
      <c r="CQ25" s="882" t="s">
        <v>145</v>
      </c>
      <c r="CR25" s="882" t="s">
        <v>145</v>
      </c>
      <c r="CS25" s="882" t="s">
        <v>145</v>
      </c>
      <c r="CT25" s="882" t="s">
        <v>145</v>
      </c>
      <c r="CU25" s="883" t="s">
        <v>145</v>
      </c>
      <c r="CV25" s="880" t="s">
        <v>145</v>
      </c>
      <c r="CW25" s="882" t="s">
        <v>145</v>
      </c>
      <c r="CX25" s="882" t="s">
        <v>145</v>
      </c>
      <c r="CY25" s="882" t="s">
        <v>145</v>
      </c>
      <c r="CZ25" s="882" t="s">
        <v>145</v>
      </c>
      <c r="DA25" s="882" t="s">
        <v>145</v>
      </c>
      <c r="DB25" s="882" t="s">
        <v>145</v>
      </c>
      <c r="DC25" s="882" t="s">
        <v>145</v>
      </c>
      <c r="DD25" s="882" t="s">
        <v>145</v>
      </c>
      <c r="DE25" s="882" t="s">
        <v>145</v>
      </c>
      <c r="DF25" s="882" t="s">
        <v>145</v>
      </c>
      <c r="DG25" s="882" t="s">
        <v>145</v>
      </c>
      <c r="DH25" s="883" t="s">
        <v>145</v>
      </c>
      <c r="DI25" s="880" t="s">
        <v>145</v>
      </c>
      <c r="DJ25" s="882" t="s">
        <v>145</v>
      </c>
      <c r="DK25" s="882" t="s">
        <v>145</v>
      </c>
      <c r="DL25" s="882" t="s">
        <v>145</v>
      </c>
      <c r="DM25" s="882" t="s">
        <v>145</v>
      </c>
      <c r="DN25" s="882" t="s">
        <v>145</v>
      </c>
      <c r="DO25" s="905" t="s">
        <v>145</v>
      </c>
      <c r="DP25" s="882" t="s">
        <v>145</v>
      </c>
      <c r="DQ25" s="882" t="s">
        <v>145</v>
      </c>
      <c r="DR25" s="883" t="s">
        <v>145</v>
      </c>
      <c r="DS25" s="880" t="s">
        <v>145</v>
      </c>
      <c r="DT25" s="882" t="s">
        <v>145</v>
      </c>
      <c r="DU25" s="882" t="s">
        <v>145</v>
      </c>
      <c r="DV25" s="882" t="s">
        <v>145</v>
      </c>
      <c r="DW25" s="882" t="s">
        <v>145</v>
      </c>
      <c r="DX25" s="883" t="s">
        <v>145</v>
      </c>
      <c r="DY25" s="898" t="s">
        <v>145</v>
      </c>
      <c r="DZ25" s="906" t="s">
        <v>145</v>
      </c>
      <c r="EA25" s="900" t="s">
        <v>145</v>
      </c>
      <c r="EB25" s="901" t="s">
        <v>1009</v>
      </c>
      <c r="EC25" s="899" t="s">
        <v>145</v>
      </c>
      <c r="ED25" s="899" t="s">
        <v>149</v>
      </c>
      <c r="EE25" s="899" t="s">
        <v>145</v>
      </c>
      <c r="EF25" s="900" t="s">
        <v>145</v>
      </c>
      <c r="EG25" s="898" t="s">
        <v>145</v>
      </c>
      <c r="EH25" s="899" t="s">
        <v>145</v>
      </c>
      <c r="EI25" s="899" t="s">
        <v>145</v>
      </c>
      <c r="EJ25" s="903" t="s">
        <v>145</v>
      </c>
      <c r="EK25" s="899" t="s">
        <v>145</v>
      </c>
      <c r="EL25" s="899" t="s">
        <v>145</v>
      </c>
      <c r="EM25" s="899" t="s">
        <v>145</v>
      </c>
      <c r="EN25" s="899" t="s">
        <v>145</v>
      </c>
      <c r="EO25" s="899" t="s">
        <v>145</v>
      </c>
      <c r="EP25" s="899" t="s">
        <v>145</v>
      </c>
      <c r="EQ25" s="899" t="s">
        <v>145</v>
      </c>
      <c r="ER25" s="899" t="s">
        <v>145</v>
      </c>
      <c r="ES25" s="899" t="s">
        <v>145</v>
      </c>
      <c r="ET25" s="899" t="s">
        <v>145</v>
      </c>
      <c r="EU25" s="899" t="s">
        <v>145</v>
      </c>
      <c r="EV25" s="899" t="s">
        <v>145</v>
      </c>
      <c r="EW25" s="900" t="s">
        <v>145</v>
      </c>
      <c r="EX25" s="761"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2">
        <v>16</v>
      </c>
      <c r="B26" s="755" t="s">
        <v>1098</v>
      </c>
      <c r="C26" s="733" t="s">
        <v>918</v>
      </c>
      <c r="D26" s="733" t="s">
        <v>141</v>
      </c>
      <c r="E26" s="755"/>
      <c r="F26" s="733" t="s">
        <v>143</v>
      </c>
      <c r="G26" s="734" t="s">
        <v>153</v>
      </c>
      <c r="H26" s="907" t="s">
        <v>1592</v>
      </c>
      <c r="I26" s="854" t="s">
        <v>920</v>
      </c>
      <c r="J26" s="736" t="s">
        <v>997</v>
      </c>
      <c r="K26" s="737" t="s">
        <v>955</v>
      </c>
      <c r="L26" s="736"/>
      <c r="M26" s="877"/>
      <c r="N26" s="739">
        <v>2015</v>
      </c>
      <c r="O26" s="868"/>
      <c r="P26" s="786"/>
      <c r="Q26" s="786"/>
      <c r="R26" s="786"/>
      <c r="S26" s="786"/>
      <c r="T26" s="908"/>
      <c r="U26" s="908"/>
      <c r="V26" s="786"/>
      <c r="W26" s="787"/>
      <c r="X26" s="788"/>
      <c r="Y26" s="909"/>
      <c r="Z26" s="909"/>
      <c r="AA26" s="909"/>
      <c r="AB26" s="909"/>
      <c r="AC26" s="909"/>
      <c r="AD26" s="909"/>
      <c r="AE26" s="909"/>
      <c r="AF26" s="909"/>
      <c r="AG26" s="909"/>
      <c r="AH26" s="909"/>
      <c r="AI26" s="909"/>
      <c r="AJ26" s="786"/>
      <c r="AK26" s="786"/>
      <c r="AL26" s="786"/>
      <c r="AM26" s="786"/>
      <c r="AN26" s="786"/>
      <c r="AO26" s="908"/>
      <c r="AP26" s="908"/>
      <c r="AQ26" s="908"/>
      <c r="AR26" s="910"/>
      <c r="AS26" s="788"/>
      <c r="AT26" s="786"/>
      <c r="AU26" s="786"/>
      <c r="AV26" s="786"/>
      <c r="AW26" s="786"/>
      <c r="AX26" s="786"/>
      <c r="AY26" s="786"/>
      <c r="AZ26" s="786"/>
      <c r="BA26" s="786"/>
      <c r="BB26" s="786"/>
      <c r="BC26" s="786"/>
      <c r="BD26" s="786"/>
      <c r="BE26" s="787"/>
      <c r="BF26" s="788"/>
      <c r="BG26" s="786"/>
      <c r="BH26" s="786"/>
      <c r="BI26" s="786"/>
      <c r="BJ26" s="786"/>
      <c r="BK26" s="786"/>
      <c r="BL26" s="786"/>
      <c r="BM26" s="786"/>
      <c r="BN26" s="786"/>
      <c r="BO26" s="786"/>
      <c r="BP26" s="786"/>
      <c r="BQ26" s="787"/>
      <c r="BR26" s="788"/>
      <c r="BS26" s="786"/>
      <c r="BT26" s="786"/>
      <c r="BU26" s="786"/>
      <c r="BV26" s="786"/>
      <c r="BW26" s="786"/>
      <c r="BX26" s="786"/>
      <c r="BY26" s="786"/>
      <c r="BZ26" s="786"/>
      <c r="CA26" s="786"/>
      <c r="CB26" s="786"/>
      <c r="CC26" s="908"/>
      <c r="CD26" s="786"/>
      <c r="CE26" s="786"/>
      <c r="CF26" s="787"/>
      <c r="CG26" s="911" t="s">
        <v>1080</v>
      </c>
      <c r="CH26" s="814" t="s">
        <v>147</v>
      </c>
      <c r="CI26" s="795">
        <v>42242</v>
      </c>
      <c r="CJ26" s="796">
        <v>42277</v>
      </c>
      <c r="CK26" s="912" t="s">
        <v>162</v>
      </c>
      <c r="CL26" s="913"/>
      <c r="CM26" s="786"/>
      <c r="CN26" s="786"/>
      <c r="CO26" s="786"/>
      <c r="CP26" s="786"/>
      <c r="CQ26" s="786"/>
      <c r="CR26" s="786"/>
      <c r="CS26" s="786"/>
      <c r="CT26" s="786"/>
      <c r="CU26" s="787"/>
      <c r="CV26" s="788"/>
      <c r="CW26" s="786"/>
      <c r="CX26" s="786"/>
      <c r="CY26" s="786"/>
      <c r="CZ26" s="786"/>
      <c r="DA26" s="786"/>
      <c r="DB26" s="786"/>
      <c r="DC26" s="786"/>
      <c r="DD26" s="786"/>
      <c r="DE26" s="786"/>
      <c r="DF26" s="786"/>
      <c r="DG26" s="786"/>
      <c r="DH26" s="787"/>
      <c r="DI26" s="788"/>
      <c r="DJ26" s="786"/>
      <c r="DK26" s="786"/>
      <c r="DL26" s="786"/>
      <c r="DM26" s="786"/>
      <c r="DN26" s="787"/>
      <c r="DO26" s="914">
        <v>42354</v>
      </c>
      <c r="DP26" s="915" t="s">
        <v>1408</v>
      </c>
      <c r="DQ26" s="916" t="s">
        <v>1223</v>
      </c>
      <c r="DR26" s="782"/>
      <c r="DS26" s="781"/>
      <c r="DT26" s="774"/>
      <c r="DU26" s="774"/>
      <c r="DV26" s="774"/>
      <c r="DW26" s="774"/>
      <c r="DX26" s="782"/>
      <c r="DY26" s="852"/>
      <c r="DZ26" s="853" t="s">
        <v>1593</v>
      </c>
      <c r="EA26" s="854"/>
      <c r="EB26" s="736" t="s">
        <v>1355</v>
      </c>
      <c r="EC26" s="733"/>
      <c r="ED26" s="733"/>
      <c r="EE26" s="756"/>
      <c r="EF26" s="757"/>
      <c r="EG26" s="758"/>
      <c r="EH26" s="759"/>
      <c r="EI26" s="733"/>
      <c r="EJ26" s="760"/>
      <c r="EK26" s="733"/>
      <c r="EL26" s="733"/>
      <c r="EM26" s="733"/>
      <c r="EN26" s="733"/>
      <c r="EO26" s="733"/>
      <c r="EP26" s="733"/>
      <c r="EQ26" s="733"/>
      <c r="ER26" s="733"/>
      <c r="ES26" s="733"/>
      <c r="ET26" s="733"/>
      <c r="EU26" s="733"/>
      <c r="EV26" s="733"/>
      <c r="EW26" s="734"/>
      <c r="EX26" s="761">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2">
        <v>17</v>
      </c>
      <c r="B27" s="755" t="s">
        <v>1208</v>
      </c>
      <c r="C27" s="816" t="s">
        <v>964</v>
      </c>
      <c r="D27" s="733" t="s">
        <v>141</v>
      </c>
      <c r="E27" s="733" t="s">
        <v>142</v>
      </c>
      <c r="F27" s="733" t="s">
        <v>965</v>
      </c>
      <c r="G27" s="734" t="s">
        <v>966</v>
      </c>
      <c r="H27" s="917" t="s">
        <v>967</v>
      </c>
      <c r="I27" s="783" t="s">
        <v>920</v>
      </c>
      <c r="J27" s="736" t="s">
        <v>155</v>
      </c>
      <c r="K27" s="737" t="s">
        <v>156</v>
      </c>
      <c r="L27" s="732" t="s">
        <v>922</v>
      </c>
      <c r="M27" s="877" t="s">
        <v>145</v>
      </c>
      <c r="N27" s="739">
        <v>2017</v>
      </c>
      <c r="O27" s="785">
        <v>42795</v>
      </c>
      <c r="P27" s="733" t="s">
        <v>146</v>
      </c>
      <c r="Q27" s="733" t="s">
        <v>175</v>
      </c>
      <c r="R27" s="733" t="s">
        <v>901</v>
      </c>
      <c r="S27" s="734" t="s">
        <v>161</v>
      </c>
      <c r="T27" s="918" t="s">
        <v>163</v>
      </c>
      <c r="U27" s="776" t="s">
        <v>1153</v>
      </c>
      <c r="V27" s="919">
        <v>43285</v>
      </c>
      <c r="W27" s="751">
        <v>42920</v>
      </c>
      <c r="X27" s="770">
        <v>42920</v>
      </c>
      <c r="Y27" s="746" t="s">
        <v>1093</v>
      </c>
      <c r="Z27" s="746" t="s">
        <v>146</v>
      </c>
      <c r="AA27" s="746" t="s">
        <v>146</v>
      </c>
      <c r="AB27" s="746" t="s">
        <v>146</v>
      </c>
      <c r="AC27" s="746" t="s">
        <v>146</v>
      </c>
      <c r="AD27" s="746" t="s">
        <v>146</v>
      </c>
      <c r="AE27" s="746" t="s">
        <v>146</v>
      </c>
      <c r="AF27" s="746" t="s">
        <v>146</v>
      </c>
      <c r="AG27" s="746" t="s">
        <v>1043</v>
      </c>
      <c r="AH27" s="741" t="s">
        <v>1043</v>
      </c>
      <c r="AI27" s="746" t="s">
        <v>987</v>
      </c>
      <c r="AJ27" s="733" t="s">
        <v>147</v>
      </c>
      <c r="AK27" s="747">
        <v>42920</v>
      </c>
      <c r="AL27" s="747">
        <v>42940</v>
      </c>
      <c r="AM27" s="733" t="s">
        <v>923</v>
      </c>
      <c r="AN27" s="920">
        <v>10</v>
      </c>
      <c r="AO27" s="814" t="s">
        <v>162</v>
      </c>
      <c r="AP27" s="795" t="s">
        <v>161</v>
      </c>
      <c r="AQ27" s="814" t="s">
        <v>162</v>
      </c>
      <c r="AR27" s="921">
        <v>42977</v>
      </c>
      <c r="AS27" s="770" t="s">
        <v>146</v>
      </c>
      <c r="AT27" s="747" t="s">
        <v>146</v>
      </c>
      <c r="AU27" s="747" t="s">
        <v>146</v>
      </c>
      <c r="AV27" s="747" t="s">
        <v>146</v>
      </c>
      <c r="AW27" s="747" t="s">
        <v>146</v>
      </c>
      <c r="AX27" s="747" t="s">
        <v>146</v>
      </c>
      <c r="AY27" s="747" t="s">
        <v>146</v>
      </c>
      <c r="AZ27" s="747" t="s">
        <v>146</v>
      </c>
      <c r="BA27" s="747" t="s">
        <v>146</v>
      </c>
      <c r="BB27" s="747" t="s">
        <v>146</v>
      </c>
      <c r="BC27" s="747" t="s">
        <v>146</v>
      </c>
      <c r="BD27" s="747" t="s">
        <v>146</v>
      </c>
      <c r="BE27" s="751" t="s">
        <v>146</v>
      </c>
      <c r="BF27" s="770">
        <v>42979</v>
      </c>
      <c r="BG27" s="747" t="s">
        <v>924</v>
      </c>
      <c r="BH27" s="740"/>
      <c r="BI27" s="747" t="s">
        <v>163</v>
      </c>
      <c r="BJ27" s="764" t="s">
        <v>1224</v>
      </c>
      <c r="BK27" s="740" t="s">
        <v>145</v>
      </c>
      <c r="BL27" s="747" t="s">
        <v>146</v>
      </c>
      <c r="BM27" s="747" t="s">
        <v>146</v>
      </c>
      <c r="BN27" s="733" t="s">
        <v>1215</v>
      </c>
      <c r="BO27" s="747" t="s">
        <v>901</v>
      </c>
      <c r="BP27" s="747" t="s">
        <v>146</v>
      </c>
      <c r="BQ27" s="751">
        <v>43215</v>
      </c>
      <c r="BR27" s="770">
        <v>43215</v>
      </c>
      <c r="BS27" s="733" t="s">
        <v>146</v>
      </c>
      <c r="BT27" s="733" t="s">
        <v>146</v>
      </c>
      <c r="BU27" s="733" t="s">
        <v>146</v>
      </c>
      <c r="BV27" s="733" t="s">
        <v>146</v>
      </c>
      <c r="BW27" s="733" t="s">
        <v>146</v>
      </c>
      <c r="BX27" s="733" t="s">
        <v>146</v>
      </c>
      <c r="BY27" s="733" t="s">
        <v>146</v>
      </c>
      <c r="BZ27" s="733" t="s">
        <v>146</v>
      </c>
      <c r="CA27" s="747" t="s">
        <v>987</v>
      </c>
      <c r="CB27" s="922" t="s">
        <v>1080</v>
      </c>
      <c r="CC27" s="923" t="s">
        <v>147</v>
      </c>
      <c r="CD27" s="919">
        <v>43215</v>
      </c>
      <c r="CE27" s="747">
        <v>43235</v>
      </c>
      <c r="CF27" s="859" t="s">
        <v>1090</v>
      </c>
      <c r="CG27" s="815" t="s">
        <v>146</v>
      </c>
      <c r="CH27" s="815" t="s">
        <v>146</v>
      </c>
      <c r="CI27" s="815" t="s">
        <v>146</v>
      </c>
      <c r="CJ27" s="815" t="s">
        <v>146</v>
      </c>
      <c r="CK27" s="815" t="s">
        <v>146</v>
      </c>
      <c r="CL27" s="859" t="s">
        <v>1225</v>
      </c>
      <c r="CM27" s="774" t="s">
        <v>145</v>
      </c>
      <c r="CN27" s="774" t="s">
        <v>145</v>
      </c>
      <c r="CO27" s="774" t="s">
        <v>145</v>
      </c>
      <c r="CP27" s="774" t="s">
        <v>145</v>
      </c>
      <c r="CQ27" s="774" t="s">
        <v>145</v>
      </c>
      <c r="CR27" s="774" t="s">
        <v>145</v>
      </c>
      <c r="CS27" s="774" t="s">
        <v>145</v>
      </c>
      <c r="CT27" s="774" t="s">
        <v>145</v>
      </c>
      <c r="CU27" s="782" t="s">
        <v>145</v>
      </c>
      <c r="CV27" s="781" t="s">
        <v>145</v>
      </c>
      <c r="CW27" s="774" t="s">
        <v>145</v>
      </c>
      <c r="CX27" s="774" t="s">
        <v>145</v>
      </c>
      <c r="CY27" s="774" t="s">
        <v>145</v>
      </c>
      <c r="CZ27" s="774" t="s">
        <v>145</v>
      </c>
      <c r="DA27" s="774" t="s">
        <v>145</v>
      </c>
      <c r="DB27" s="774" t="s">
        <v>145</v>
      </c>
      <c r="DC27" s="774" t="s">
        <v>145</v>
      </c>
      <c r="DD27" s="774" t="s">
        <v>145</v>
      </c>
      <c r="DE27" s="774" t="s">
        <v>145</v>
      </c>
      <c r="DF27" s="774" t="s">
        <v>145</v>
      </c>
      <c r="DG27" s="774" t="s">
        <v>145</v>
      </c>
      <c r="DH27" s="782" t="s">
        <v>145</v>
      </c>
      <c r="DI27" s="781" t="s">
        <v>145</v>
      </c>
      <c r="DJ27" s="774" t="s">
        <v>145</v>
      </c>
      <c r="DK27" s="774" t="s">
        <v>145</v>
      </c>
      <c r="DL27" s="774" t="s">
        <v>145</v>
      </c>
      <c r="DM27" s="774" t="s">
        <v>145</v>
      </c>
      <c r="DN27" s="774" t="s">
        <v>145</v>
      </c>
      <c r="DO27" s="924" t="s">
        <v>145</v>
      </c>
      <c r="DP27" s="774" t="s">
        <v>145</v>
      </c>
      <c r="DQ27" s="774" t="s">
        <v>145</v>
      </c>
      <c r="DR27" s="782" t="s">
        <v>145</v>
      </c>
      <c r="DS27" s="781" t="s">
        <v>145</v>
      </c>
      <c r="DT27" s="774" t="s">
        <v>145</v>
      </c>
      <c r="DU27" s="774" t="s">
        <v>145</v>
      </c>
      <c r="DV27" s="774" t="s">
        <v>145</v>
      </c>
      <c r="DW27" s="774" t="s">
        <v>145</v>
      </c>
      <c r="DX27" s="782" t="s">
        <v>145</v>
      </c>
      <c r="DY27" s="732" t="s">
        <v>968</v>
      </c>
      <c r="DZ27" s="925" t="s">
        <v>1356</v>
      </c>
      <c r="EA27" s="734" t="s">
        <v>145</v>
      </c>
      <c r="EB27" s="736" t="s">
        <v>932</v>
      </c>
      <c r="EC27" s="733" t="s">
        <v>145</v>
      </c>
      <c r="ED27" s="733" t="s">
        <v>149</v>
      </c>
      <c r="EE27" s="756" t="s">
        <v>969</v>
      </c>
      <c r="EF27" s="757" t="s">
        <v>970</v>
      </c>
      <c r="EG27" s="758"/>
      <c r="EH27" s="759" t="s">
        <v>145</v>
      </c>
      <c r="EI27" s="733" t="s">
        <v>145</v>
      </c>
      <c r="EJ27" s="926">
        <v>180000000</v>
      </c>
      <c r="EK27" s="733" t="s">
        <v>971</v>
      </c>
      <c r="EL27" s="733" t="s">
        <v>269</v>
      </c>
      <c r="EM27" s="733" t="s">
        <v>145</v>
      </c>
      <c r="EN27" s="733" t="s">
        <v>145</v>
      </c>
      <c r="EO27" s="733" t="s">
        <v>145</v>
      </c>
      <c r="EP27" s="733" t="s">
        <v>145</v>
      </c>
      <c r="EQ27" s="733" t="s">
        <v>145</v>
      </c>
      <c r="ER27" s="733" t="s">
        <v>145</v>
      </c>
      <c r="ES27" s="733" t="s">
        <v>145</v>
      </c>
      <c r="ET27" s="733" t="s">
        <v>145</v>
      </c>
      <c r="EU27" s="733" t="s">
        <v>145</v>
      </c>
      <c r="EV27" s="733" t="s">
        <v>145</v>
      </c>
      <c r="EW27" s="734" t="s">
        <v>145</v>
      </c>
      <c r="EX27" s="761" t="str">
        <f>IF($J27=$EZ$25,9,IF($J27=$EZ$26,10,IF($J27=$EZ$27,11,IFERROR(HLOOKUP([1]Resumo!$D$3,[1]Resumo!$D$3:$D$49,(ROW(27:27)-7)*3+2,FALSE),""))))</f>
        <v/>
      </c>
      <c r="EY27" s="286"/>
      <c r="EZ27" s="287" t="s">
        <v>936</v>
      </c>
      <c r="FA27" s="384"/>
      <c r="FB27" s="380"/>
      <c r="FC27" s="292"/>
      <c r="FD27" s="292"/>
      <c r="FE27" s="292"/>
      <c r="FF27" s="292"/>
      <c r="FG27" s="292"/>
      <c r="FH27" s="292"/>
      <c r="FI27" s="292"/>
    </row>
    <row r="28" spans="1:172" ht="49.5" customHeight="1" thickTop="1" thickBot="1">
      <c r="A28" s="732">
        <v>18</v>
      </c>
      <c r="B28" s="755" t="s">
        <v>1209</v>
      </c>
      <c r="C28" s="816" t="s">
        <v>964</v>
      </c>
      <c r="D28" s="733" t="s">
        <v>141</v>
      </c>
      <c r="E28" s="733" t="s">
        <v>142</v>
      </c>
      <c r="F28" s="733" t="s">
        <v>965</v>
      </c>
      <c r="G28" s="734" t="s">
        <v>966</v>
      </c>
      <c r="H28" s="860" t="s">
        <v>967</v>
      </c>
      <c r="I28" s="783" t="s">
        <v>920</v>
      </c>
      <c r="J28" s="736" t="s">
        <v>155</v>
      </c>
      <c r="K28" s="737" t="s">
        <v>156</v>
      </c>
      <c r="L28" s="732" t="s">
        <v>922</v>
      </c>
      <c r="M28" s="877" t="s">
        <v>145</v>
      </c>
      <c r="N28" s="739">
        <v>2017</v>
      </c>
      <c r="O28" s="785">
        <v>42795</v>
      </c>
      <c r="P28" s="733" t="s">
        <v>146</v>
      </c>
      <c r="Q28" s="733" t="s">
        <v>175</v>
      </c>
      <c r="R28" s="733" t="s">
        <v>901</v>
      </c>
      <c r="S28" s="734" t="s">
        <v>161</v>
      </c>
      <c r="T28" s="927" t="s">
        <v>163</v>
      </c>
      <c r="U28" s="733" t="s">
        <v>1153</v>
      </c>
      <c r="V28" s="919">
        <v>43285</v>
      </c>
      <c r="W28" s="751">
        <v>42920</v>
      </c>
      <c r="X28" s="770">
        <v>42920</v>
      </c>
      <c r="Y28" s="746" t="s">
        <v>1093</v>
      </c>
      <c r="Z28" s="746" t="s">
        <v>146</v>
      </c>
      <c r="AA28" s="746" t="s">
        <v>146</v>
      </c>
      <c r="AB28" s="746" t="s">
        <v>146</v>
      </c>
      <c r="AC28" s="746" t="s">
        <v>146</v>
      </c>
      <c r="AD28" s="746" t="s">
        <v>146</v>
      </c>
      <c r="AE28" s="746" t="s">
        <v>146</v>
      </c>
      <c r="AF28" s="746" t="s">
        <v>146</v>
      </c>
      <c r="AG28" s="746" t="s">
        <v>1043</v>
      </c>
      <c r="AH28" s="741" t="s">
        <v>1043</v>
      </c>
      <c r="AI28" s="746" t="s">
        <v>987</v>
      </c>
      <c r="AJ28" s="733" t="s">
        <v>147</v>
      </c>
      <c r="AK28" s="747">
        <v>42920</v>
      </c>
      <c r="AL28" s="747">
        <v>42940</v>
      </c>
      <c r="AM28" s="733" t="s">
        <v>923</v>
      </c>
      <c r="AN28" s="920">
        <v>10</v>
      </c>
      <c r="AO28" s="814" t="s">
        <v>162</v>
      </c>
      <c r="AP28" s="795" t="s">
        <v>161</v>
      </c>
      <c r="AQ28" s="814" t="s">
        <v>162</v>
      </c>
      <c r="AR28" s="921">
        <v>42977</v>
      </c>
      <c r="AS28" s="770" t="s">
        <v>146</v>
      </c>
      <c r="AT28" s="747" t="s">
        <v>146</v>
      </c>
      <c r="AU28" s="747" t="s">
        <v>146</v>
      </c>
      <c r="AV28" s="747" t="s">
        <v>146</v>
      </c>
      <c r="AW28" s="747" t="s">
        <v>146</v>
      </c>
      <c r="AX28" s="747" t="s">
        <v>146</v>
      </c>
      <c r="AY28" s="747" t="s">
        <v>146</v>
      </c>
      <c r="AZ28" s="747" t="s">
        <v>146</v>
      </c>
      <c r="BA28" s="747" t="s">
        <v>146</v>
      </c>
      <c r="BB28" s="747" t="s">
        <v>146</v>
      </c>
      <c r="BC28" s="747" t="s">
        <v>146</v>
      </c>
      <c r="BD28" s="747" t="s">
        <v>146</v>
      </c>
      <c r="BE28" s="751" t="s">
        <v>146</v>
      </c>
      <c r="BF28" s="770">
        <v>42979</v>
      </c>
      <c r="BG28" s="747" t="s">
        <v>924</v>
      </c>
      <c r="BH28" s="740"/>
      <c r="BI28" s="747" t="s">
        <v>163</v>
      </c>
      <c r="BJ28" s="764" t="s">
        <v>1224</v>
      </c>
      <c r="BK28" s="740" t="s">
        <v>145</v>
      </c>
      <c r="BL28" s="747" t="s">
        <v>146</v>
      </c>
      <c r="BM28" s="747" t="s">
        <v>146</v>
      </c>
      <c r="BN28" s="733" t="s">
        <v>1215</v>
      </c>
      <c r="BO28" s="747" t="s">
        <v>901</v>
      </c>
      <c r="BP28" s="747" t="s">
        <v>146</v>
      </c>
      <c r="BQ28" s="751">
        <v>43215</v>
      </c>
      <c r="BR28" s="770">
        <v>43215</v>
      </c>
      <c r="BS28" s="733" t="s">
        <v>146</v>
      </c>
      <c r="BT28" s="733" t="s">
        <v>146</v>
      </c>
      <c r="BU28" s="733" t="s">
        <v>146</v>
      </c>
      <c r="BV28" s="733" t="s">
        <v>146</v>
      </c>
      <c r="BW28" s="733" t="s">
        <v>146</v>
      </c>
      <c r="BX28" s="733" t="s">
        <v>146</v>
      </c>
      <c r="BY28" s="733" t="s">
        <v>146</v>
      </c>
      <c r="BZ28" s="733" t="s">
        <v>146</v>
      </c>
      <c r="CA28" s="747" t="s">
        <v>987</v>
      </c>
      <c r="CB28" s="922" t="s">
        <v>1080</v>
      </c>
      <c r="CC28" s="814" t="s">
        <v>147</v>
      </c>
      <c r="CD28" s="919">
        <v>43215</v>
      </c>
      <c r="CE28" s="747">
        <v>43235</v>
      </c>
      <c r="CF28" s="859" t="s">
        <v>1090</v>
      </c>
      <c r="CG28" s="733" t="s">
        <v>146</v>
      </c>
      <c r="CH28" s="733" t="s">
        <v>146</v>
      </c>
      <c r="CI28" s="733" t="s">
        <v>146</v>
      </c>
      <c r="CJ28" s="733" t="s">
        <v>146</v>
      </c>
      <c r="CK28" s="733" t="s">
        <v>146</v>
      </c>
      <c r="CL28" s="859" t="s">
        <v>1225</v>
      </c>
      <c r="CM28" s="774" t="s">
        <v>145</v>
      </c>
      <c r="CN28" s="774" t="s">
        <v>145</v>
      </c>
      <c r="CO28" s="774" t="s">
        <v>145</v>
      </c>
      <c r="CP28" s="774" t="s">
        <v>145</v>
      </c>
      <c r="CQ28" s="774" t="s">
        <v>145</v>
      </c>
      <c r="CR28" s="774" t="s">
        <v>145</v>
      </c>
      <c r="CS28" s="774" t="s">
        <v>145</v>
      </c>
      <c r="CT28" s="774" t="s">
        <v>145</v>
      </c>
      <c r="CU28" s="782" t="s">
        <v>145</v>
      </c>
      <c r="CV28" s="781" t="s">
        <v>145</v>
      </c>
      <c r="CW28" s="774" t="s">
        <v>145</v>
      </c>
      <c r="CX28" s="774" t="s">
        <v>145</v>
      </c>
      <c r="CY28" s="774" t="s">
        <v>145</v>
      </c>
      <c r="CZ28" s="774" t="s">
        <v>145</v>
      </c>
      <c r="DA28" s="774" t="s">
        <v>145</v>
      </c>
      <c r="DB28" s="774" t="s">
        <v>145</v>
      </c>
      <c r="DC28" s="774" t="s">
        <v>145</v>
      </c>
      <c r="DD28" s="774" t="s">
        <v>145</v>
      </c>
      <c r="DE28" s="774" t="s">
        <v>145</v>
      </c>
      <c r="DF28" s="774" t="s">
        <v>145</v>
      </c>
      <c r="DG28" s="774" t="s">
        <v>145</v>
      </c>
      <c r="DH28" s="782" t="s">
        <v>145</v>
      </c>
      <c r="DI28" s="781" t="s">
        <v>145</v>
      </c>
      <c r="DJ28" s="774" t="s">
        <v>145</v>
      </c>
      <c r="DK28" s="774" t="s">
        <v>145</v>
      </c>
      <c r="DL28" s="774" t="s">
        <v>145</v>
      </c>
      <c r="DM28" s="774" t="s">
        <v>145</v>
      </c>
      <c r="DN28" s="774" t="s">
        <v>145</v>
      </c>
      <c r="DO28" s="774" t="s">
        <v>145</v>
      </c>
      <c r="DP28" s="774" t="s">
        <v>145</v>
      </c>
      <c r="DQ28" s="774" t="s">
        <v>145</v>
      </c>
      <c r="DR28" s="782" t="s">
        <v>145</v>
      </c>
      <c r="DS28" s="781" t="s">
        <v>145</v>
      </c>
      <c r="DT28" s="774" t="s">
        <v>145</v>
      </c>
      <c r="DU28" s="774" t="s">
        <v>145</v>
      </c>
      <c r="DV28" s="774" t="s">
        <v>145</v>
      </c>
      <c r="DW28" s="774" t="s">
        <v>145</v>
      </c>
      <c r="DX28" s="782" t="s">
        <v>145</v>
      </c>
      <c r="DY28" s="852" t="s">
        <v>968</v>
      </c>
      <c r="DZ28" s="853" t="s">
        <v>1594</v>
      </c>
      <c r="EA28" s="854" t="s">
        <v>145</v>
      </c>
      <c r="EB28" s="736" t="s">
        <v>932</v>
      </c>
      <c r="EC28" s="733" t="s">
        <v>145</v>
      </c>
      <c r="ED28" s="733" t="s">
        <v>149</v>
      </c>
      <c r="EE28" s="756" t="s">
        <v>969</v>
      </c>
      <c r="EF28" s="757" t="s">
        <v>970</v>
      </c>
      <c r="EG28" s="758"/>
      <c r="EH28" s="759" t="s">
        <v>145</v>
      </c>
      <c r="EI28" s="734" t="s">
        <v>145</v>
      </c>
      <c r="EJ28" s="928">
        <v>135000000</v>
      </c>
      <c r="EK28" s="929" t="s">
        <v>971</v>
      </c>
      <c r="EL28" s="733" t="s">
        <v>269</v>
      </c>
      <c r="EM28" s="733" t="s">
        <v>145</v>
      </c>
      <c r="EN28" s="733" t="s">
        <v>145</v>
      </c>
      <c r="EO28" s="733" t="s">
        <v>145</v>
      </c>
      <c r="EP28" s="733" t="s">
        <v>145</v>
      </c>
      <c r="EQ28" s="733" t="s">
        <v>145</v>
      </c>
      <c r="ER28" s="733" t="s">
        <v>145</v>
      </c>
      <c r="ES28" s="733" t="s">
        <v>145</v>
      </c>
      <c r="ET28" s="733" t="s">
        <v>145</v>
      </c>
      <c r="EU28" s="733" t="s">
        <v>145</v>
      </c>
      <c r="EV28" s="733" t="s">
        <v>145</v>
      </c>
      <c r="EW28" s="734" t="s">
        <v>145</v>
      </c>
      <c r="EX28" s="761" t="str">
        <f>IF($J28=$EZ$25,9,IF($J28=$EZ$26,10,IF($J28=$EZ$27,11,IFERROR(HLOOKUP([1]Resumo!$D$3,[1]Resumo!$D$3:$D$49,(ROW(28:28)-7)*3+2,FALSE),""))))</f>
        <v/>
      </c>
      <c r="EY28" s="286"/>
      <c r="EZ28" s="287" t="s">
        <v>899</v>
      </c>
      <c r="FA28" s="384"/>
      <c r="FB28" s="380"/>
      <c r="FC28" s="292"/>
      <c r="FD28" s="292"/>
      <c r="FE28" s="292"/>
      <c r="FF28" s="292"/>
      <c r="FG28" s="292"/>
      <c r="FH28" s="292"/>
      <c r="FI28" s="292"/>
    </row>
    <row r="29" spans="1:172" ht="52.5" customHeight="1" thickTop="1" thickBot="1">
      <c r="A29" s="930">
        <v>19</v>
      </c>
      <c r="B29" s="931" t="s">
        <v>1210</v>
      </c>
      <c r="C29" s="932" t="s">
        <v>964</v>
      </c>
      <c r="D29" s="933" t="s">
        <v>141</v>
      </c>
      <c r="E29" s="933" t="s">
        <v>142</v>
      </c>
      <c r="F29" s="933" t="s">
        <v>965</v>
      </c>
      <c r="G29" s="934" t="s">
        <v>966</v>
      </c>
      <c r="H29" s="935" t="s">
        <v>967</v>
      </c>
      <c r="I29" s="936" t="s">
        <v>920</v>
      </c>
      <c r="J29" s="937" t="s">
        <v>155</v>
      </c>
      <c r="K29" s="938" t="s">
        <v>156</v>
      </c>
      <c r="L29" s="930" t="s">
        <v>922</v>
      </c>
      <c r="M29" s="939" t="s">
        <v>145</v>
      </c>
      <c r="N29" s="940">
        <v>2017</v>
      </c>
      <c r="O29" s="941">
        <v>42795</v>
      </c>
      <c r="P29" s="933" t="s">
        <v>146</v>
      </c>
      <c r="Q29" s="933" t="s">
        <v>175</v>
      </c>
      <c r="R29" s="933" t="s">
        <v>901</v>
      </c>
      <c r="S29" s="934" t="s">
        <v>161</v>
      </c>
      <c r="T29" s="942" t="s">
        <v>163</v>
      </c>
      <c r="U29" s="933" t="s">
        <v>1153</v>
      </c>
      <c r="V29" s="943">
        <v>43285</v>
      </c>
      <c r="W29" s="944">
        <v>42920</v>
      </c>
      <c r="X29" s="945">
        <v>42920</v>
      </c>
      <c r="Y29" s="946" t="s">
        <v>1093</v>
      </c>
      <c r="Z29" s="946" t="s">
        <v>146</v>
      </c>
      <c r="AA29" s="946" t="s">
        <v>146</v>
      </c>
      <c r="AB29" s="946" t="s">
        <v>146</v>
      </c>
      <c r="AC29" s="946" t="s">
        <v>146</v>
      </c>
      <c r="AD29" s="946" t="s">
        <v>146</v>
      </c>
      <c r="AE29" s="946" t="s">
        <v>146</v>
      </c>
      <c r="AF29" s="946" t="s">
        <v>146</v>
      </c>
      <c r="AG29" s="946" t="s">
        <v>1043</v>
      </c>
      <c r="AH29" s="947" t="s">
        <v>1043</v>
      </c>
      <c r="AI29" s="946" t="s">
        <v>987</v>
      </c>
      <c r="AJ29" s="933" t="s">
        <v>147</v>
      </c>
      <c r="AK29" s="948">
        <v>42920</v>
      </c>
      <c r="AL29" s="948">
        <v>42940</v>
      </c>
      <c r="AM29" s="933" t="s">
        <v>923</v>
      </c>
      <c r="AN29" s="949">
        <v>10</v>
      </c>
      <c r="AO29" s="950" t="s">
        <v>162</v>
      </c>
      <c r="AP29" s="951" t="s">
        <v>161</v>
      </c>
      <c r="AQ29" s="950" t="s">
        <v>162</v>
      </c>
      <c r="AR29" s="952">
        <v>42977</v>
      </c>
      <c r="AS29" s="945" t="s">
        <v>146</v>
      </c>
      <c r="AT29" s="948" t="s">
        <v>146</v>
      </c>
      <c r="AU29" s="948" t="s">
        <v>146</v>
      </c>
      <c r="AV29" s="948" t="s">
        <v>146</v>
      </c>
      <c r="AW29" s="948" t="s">
        <v>146</v>
      </c>
      <c r="AX29" s="948" t="s">
        <v>146</v>
      </c>
      <c r="AY29" s="948" t="s">
        <v>146</v>
      </c>
      <c r="AZ29" s="948" t="s">
        <v>146</v>
      </c>
      <c r="BA29" s="948" t="s">
        <v>146</v>
      </c>
      <c r="BB29" s="948" t="s">
        <v>146</v>
      </c>
      <c r="BC29" s="948" t="s">
        <v>146</v>
      </c>
      <c r="BD29" s="948" t="s">
        <v>146</v>
      </c>
      <c r="BE29" s="944" t="s">
        <v>146</v>
      </c>
      <c r="BF29" s="945">
        <v>42979</v>
      </c>
      <c r="BG29" s="948" t="s">
        <v>924</v>
      </c>
      <c r="BH29" s="953"/>
      <c r="BI29" s="948" t="s">
        <v>163</v>
      </c>
      <c r="BJ29" s="954" t="s">
        <v>1224</v>
      </c>
      <c r="BK29" s="953" t="s">
        <v>145</v>
      </c>
      <c r="BL29" s="948" t="s">
        <v>146</v>
      </c>
      <c r="BM29" s="948" t="s">
        <v>146</v>
      </c>
      <c r="BN29" s="933" t="s">
        <v>1215</v>
      </c>
      <c r="BO29" s="948" t="s">
        <v>901</v>
      </c>
      <c r="BP29" s="948" t="s">
        <v>146</v>
      </c>
      <c r="BQ29" s="944">
        <v>43215</v>
      </c>
      <c r="BR29" s="945">
        <v>43215</v>
      </c>
      <c r="BS29" s="933" t="s">
        <v>146</v>
      </c>
      <c r="BT29" s="933" t="s">
        <v>146</v>
      </c>
      <c r="BU29" s="933" t="s">
        <v>146</v>
      </c>
      <c r="BV29" s="933" t="s">
        <v>146</v>
      </c>
      <c r="BW29" s="933" t="s">
        <v>146</v>
      </c>
      <c r="BX29" s="933" t="s">
        <v>146</v>
      </c>
      <c r="BY29" s="933" t="s">
        <v>146</v>
      </c>
      <c r="BZ29" s="933" t="s">
        <v>146</v>
      </c>
      <c r="CA29" s="948" t="s">
        <v>987</v>
      </c>
      <c r="CB29" s="955" t="s">
        <v>1080</v>
      </c>
      <c r="CC29" s="950" t="s">
        <v>147</v>
      </c>
      <c r="CD29" s="943">
        <v>43215</v>
      </c>
      <c r="CE29" s="948">
        <v>43235</v>
      </c>
      <c r="CF29" s="956" t="s">
        <v>1090</v>
      </c>
      <c r="CG29" s="933" t="s">
        <v>146</v>
      </c>
      <c r="CH29" s="933" t="s">
        <v>146</v>
      </c>
      <c r="CI29" s="933" t="s">
        <v>146</v>
      </c>
      <c r="CJ29" s="933" t="s">
        <v>146</v>
      </c>
      <c r="CK29" s="933" t="s">
        <v>146</v>
      </c>
      <c r="CL29" s="956" t="s">
        <v>1225</v>
      </c>
      <c r="CM29" s="957" t="s">
        <v>145</v>
      </c>
      <c r="CN29" s="957" t="s">
        <v>145</v>
      </c>
      <c r="CO29" s="957" t="s">
        <v>145</v>
      </c>
      <c r="CP29" s="957" t="s">
        <v>145</v>
      </c>
      <c r="CQ29" s="957" t="s">
        <v>145</v>
      </c>
      <c r="CR29" s="957" t="s">
        <v>145</v>
      </c>
      <c r="CS29" s="957" t="s">
        <v>145</v>
      </c>
      <c r="CT29" s="957" t="s">
        <v>145</v>
      </c>
      <c r="CU29" s="958" t="s">
        <v>145</v>
      </c>
      <c r="CV29" s="959" t="s">
        <v>145</v>
      </c>
      <c r="CW29" s="957" t="s">
        <v>145</v>
      </c>
      <c r="CX29" s="957" t="s">
        <v>145</v>
      </c>
      <c r="CY29" s="957" t="s">
        <v>145</v>
      </c>
      <c r="CZ29" s="957" t="s">
        <v>145</v>
      </c>
      <c r="DA29" s="957" t="s">
        <v>145</v>
      </c>
      <c r="DB29" s="957" t="s">
        <v>145</v>
      </c>
      <c r="DC29" s="957" t="s">
        <v>145</v>
      </c>
      <c r="DD29" s="957" t="s">
        <v>145</v>
      </c>
      <c r="DE29" s="957" t="s">
        <v>145</v>
      </c>
      <c r="DF29" s="957" t="s">
        <v>145</v>
      </c>
      <c r="DG29" s="957" t="s">
        <v>145</v>
      </c>
      <c r="DH29" s="958" t="s">
        <v>145</v>
      </c>
      <c r="DI29" s="959" t="s">
        <v>145</v>
      </c>
      <c r="DJ29" s="957" t="s">
        <v>145</v>
      </c>
      <c r="DK29" s="957" t="s">
        <v>145</v>
      </c>
      <c r="DL29" s="957" t="s">
        <v>145</v>
      </c>
      <c r="DM29" s="957" t="s">
        <v>145</v>
      </c>
      <c r="DN29" s="957" t="s">
        <v>145</v>
      </c>
      <c r="DO29" s="957" t="s">
        <v>145</v>
      </c>
      <c r="DP29" s="957" t="s">
        <v>145</v>
      </c>
      <c r="DQ29" s="957" t="s">
        <v>145</v>
      </c>
      <c r="DR29" s="958" t="s">
        <v>145</v>
      </c>
      <c r="DS29" s="959" t="s">
        <v>145</v>
      </c>
      <c r="DT29" s="957" t="s">
        <v>145</v>
      </c>
      <c r="DU29" s="957" t="s">
        <v>145</v>
      </c>
      <c r="DV29" s="957" t="s">
        <v>145</v>
      </c>
      <c r="DW29" s="957" t="s">
        <v>145</v>
      </c>
      <c r="DX29" s="958" t="s">
        <v>145</v>
      </c>
      <c r="DY29" s="930" t="s">
        <v>968</v>
      </c>
      <c r="DZ29" s="960" t="s">
        <v>1356</v>
      </c>
      <c r="EA29" s="934" t="s">
        <v>145</v>
      </c>
      <c r="EB29" s="937" t="s">
        <v>932</v>
      </c>
      <c r="EC29" s="933" t="s">
        <v>145</v>
      </c>
      <c r="ED29" s="933" t="s">
        <v>149</v>
      </c>
      <c r="EE29" s="961" t="s">
        <v>969</v>
      </c>
      <c r="EF29" s="962" t="s">
        <v>970</v>
      </c>
      <c r="EG29" s="963"/>
      <c r="EH29" s="964" t="s">
        <v>145</v>
      </c>
      <c r="EI29" s="933" t="s">
        <v>145</v>
      </c>
      <c r="EJ29" s="965">
        <v>180000000</v>
      </c>
      <c r="EK29" s="933" t="s">
        <v>971</v>
      </c>
      <c r="EL29" s="933" t="s">
        <v>269</v>
      </c>
      <c r="EM29" s="933" t="s">
        <v>145</v>
      </c>
      <c r="EN29" s="933" t="s">
        <v>145</v>
      </c>
      <c r="EO29" s="933" t="s">
        <v>145</v>
      </c>
      <c r="EP29" s="933" t="s">
        <v>145</v>
      </c>
      <c r="EQ29" s="933" t="s">
        <v>145</v>
      </c>
      <c r="ER29" s="933" t="s">
        <v>145</v>
      </c>
      <c r="ES29" s="933" t="s">
        <v>145</v>
      </c>
      <c r="ET29" s="933" t="s">
        <v>145</v>
      </c>
      <c r="EU29" s="933" t="s">
        <v>145</v>
      </c>
      <c r="EV29" s="933" t="s">
        <v>145</v>
      </c>
      <c r="EW29" s="934" t="s">
        <v>145</v>
      </c>
      <c r="EX29" s="966">
        <v>5</v>
      </c>
      <c r="EY29" s="286"/>
      <c r="EZ29" s="287" t="s">
        <v>921</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1003</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700"/>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7"/>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7"/>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7"/>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7"/>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7"/>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7"/>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7"/>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7"/>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7"/>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7"/>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7"/>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7"/>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7"/>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7"/>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7"/>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7"/>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7"/>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7"/>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7"/>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7"/>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7"/>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7"/>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7"/>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7"/>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7"/>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7"/>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7"/>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7"/>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7"/>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7"/>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7"/>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7"/>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7"/>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7"/>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7"/>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7"/>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7"/>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7"/>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7"/>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7"/>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7"/>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7"/>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7"/>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7"/>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7"/>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7"/>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7"/>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7"/>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7"/>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7"/>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L7:W7"/>
    <mergeCell ref="X7:AR7"/>
    <mergeCell ref="AS7:BE7"/>
    <mergeCell ref="J6:DX6"/>
    <mergeCell ref="DY6:EW6"/>
    <mergeCell ref="BF7:BQ7"/>
    <mergeCell ref="BR7:CU7"/>
    <mergeCell ref="CV7:DH7"/>
    <mergeCell ref="DI7:DR7"/>
    <mergeCell ref="DS7:DX7"/>
    <mergeCell ref="DY7:EA7"/>
    <mergeCell ref="EB7:EF7"/>
    <mergeCell ref="EG7:EW7"/>
    <mergeCell ref="A5:B5"/>
    <mergeCell ref="A6:I6"/>
    <mergeCell ref="A7:G7"/>
    <mergeCell ref="H7:I7"/>
    <mergeCell ref="J7:K7"/>
  </mergeCells>
  <conditionalFormatting sqref="B11:C26">
    <cfRule type="containsText" dxfId="192" priority="165" operator="containsText" text="PIU">
      <formula>NOT(ISERROR(SEARCH("PIU",B11)))</formula>
    </cfRule>
  </conditionalFormatting>
  <conditionalFormatting sqref="B10:C26">
    <cfRule type="containsText" dxfId="191" priority="164" operator="containsText" text="Projeto">
      <formula>NOT(ISERROR(SEARCH("Projeto",B10)))</formula>
    </cfRule>
  </conditionalFormatting>
  <conditionalFormatting sqref="B11:B29 C11:C24 C26:C29">
    <cfRule type="containsText" dxfId="190" priority="156" operator="containsText" text="PIU">
      <formula>NOT(ISERROR(SEARCH("PIU",B11)))</formula>
    </cfRule>
  </conditionalFormatting>
  <conditionalFormatting sqref="B10:B29 C10:C24 C26:C29">
    <cfRule type="containsText" dxfId="189" priority="155" operator="containsText" text="Projeto">
      <formula>NOT(ISERROR(SEARCH("Projeto",B10)))</formula>
    </cfRule>
  </conditionalFormatting>
  <conditionalFormatting sqref="B18:C18">
    <cfRule type="containsText" dxfId="188" priority="154" operator="containsText" text="PIU">
      <formula>NOT(ISERROR(SEARCH("PIU",B18)))</formula>
    </cfRule>
  </conditionalFormatting>
  <conditionalFormatting sqref="B18:C18">
    <cfRule type="containsText" dxfId="187" priority="153" operator="containsText" text="Projeto">
      <formula>NOT(ISERROR(SEARCH("Projeto",B18)))</formula>
    </cfRule>
  </conditionalFormatting>
  <conditionalFormatting sqref="B11:C11">
    <cfRule type="containsText" dxfId="186" priority="152" operator="containsText" text="PIU">
      <formula>NOT(ISERROR(SEARCH("PIU",B11)))</formula>
    </cfRule>
  </conditionalFormatting>
  <conditionalFormatting sqref="B11:C11">
    <cfRule type="containsText" dxfId="185" priority="151" operator="containsText" text="Projeto">
      <formula>NOT(ISERROR(SEARCH("Projeto",B11)))</formula>
    </cfRule>
  </conditionalFormatting>
  <conditionalFormatting sqref="C25">
    <cfRule type="containsText" dxfId="184" priority="150" operator="containsText" text="PIU">
      <formula>NOT(ISERROR(SEARCH("PIU",C25)))</formula>
    </cfRule>
  </conditionalFormatting>
  <conditionalFormatting sqref="C25">
    <cfRule type="containsText" dxfId="183" priority="149" operator="containsText" text="Projeto">
      <formula>NOT(ISERROR(SEARCH("Projeto",C25)))</formula>
    </cfRule>
  </conditionalFormatting>
  <conditionalFormatting sqref="C26">
    <cfRule type="containsText" dxfId="182" priority="148" operator="containsText" text="PIU">
      <formula>NOT(ISERROR(SEARCH("PIU",C26)))</formula>
    </cfRule>
  </conditionalFormatting>
  <conditionalFormatting sqref="C26">
    <cfRule type="containsText" dxfId="181" priority="147" operator="containsText" text="Projeto">
      <formula>NOT(ISERROR(SEARCH("Projeto",C26)))</formula>
    </cfRule>
  </conditionalFormatting>
  <conditionalFormatting sqref="B11:B29 C11:C24 C26:C29">
    <cfRule type="containsText" dxfId="180" priority="146" operator="containsText" text="PIU">
      <formula>NOT(ISERROR(SEARCH("PIU",B11)))</formula>
    </cfRule>
  </conditionalFormatting>
  <conditionalFormatting sqref="B10:B29 C10:C24 C26:C29">
    <cfRule type="containsText" dxfId="179" priority="145" operator="containsText" text="Projeto">
      <formula>NOT(ISERROR(SEARCH("Projeto",B10)))</formula>
    </cfRule>
  </conditionalFormatting>
  <conditionalFormatting sqref="B18:C18">
    <cfRule type="containsText" dxfId="178" priority="144" operator="containsText" text="PIU">
      <formula>NOT(ISERROR(SEARCH("PIU",B18)))</formula>
    </cfRule>
  </conditionalFormatting>
  <conditionalFormatting sqref="B18:C18">
    <cfRule type="containsText" dxfId="177" priority="143" operator="containsText" text="Projeto">
      <formula>NOT(ISERROR(SEARCH("Projeto",B18)))</formula>
    </cfRule>
  </conditionalFormatting>
  <conditionalFormatting sqref="B11:C11">
    <cfRule type="containsText" dxfId="176" priority="142" operator="containsText" text="PIU">
      <formula>NOT(ISERROR(SEARCH("PIU",B11)))</formula>
    </cfRule>
  </conditionalFormatting>
  <conditionalFormatting sqref="B11:C11">
    <cfRule type="containsText" dxfId="175" priority="141" operator="containsText" text="Projeto">
      <formula>NOT(ISERROR(SEARCH("Projeto",B11)))</formula>
    </cfRule>
  </conditionalFormatting>
  <conditionalFormatting sqref="C25">
    <cfRule type="containsText" dxfId="174" priority="140" operator="containsText" text="PIU">
      <formula>NOT(ISERROR(SEARCH("PIU",C25)))</formula>
    </cfRule>
  </conditionalFormatting>
  <conditionalFormatting sqref="C25">
    <cfRule type="containsText" dxfId="173" priority="139" operator="containsText" text="Projeto">
      <formula>NOT(ISERROR(SEARCH("Projeto",C25)))</formula>
    </cfRule>
  </conditionalFormatting>
  <conditionalFormatting sqref="C26">
    <cfRule type="containsText" dxfId="172" priority="138" operator="containsText" text="PIU">
      <formula>NOT(ISERROR(SEARCH("PIU",C26)))</formula>
    </cfRule>
  </conditionalFormatting>
  <conditionalFormatting sqref="C26">
    <cfRule type="containsText" dxfId="171" priority="137" operator="containsText" text="Projeto">
      <formula>NOT(ISERROR(SEARCH("Projeto",C26)))</formula>
    </cfRule>
  </conditionalFormatting>
  <conditionalFormatting sqref="B17:C18">
    <cfRule type="containsText" dxfId="170" priority="136" operator="containsText" text="PIU">
      <formula>NOT(ISERROR(SEARCH("PIU",B17)))</formula>
    </cfRule>
  </conditionalFormatting>
  <conditionalFormatting sqref="B17:C18">
    <cfRule type="containsText" dxfId="169" priority="135" operator="containsText" text="Projeto">
      <formula>NOT(ISERROR(SEARCH("Projeto",B17)))</formula>
    </cfRule>
  </conditionalFormatting>
  <conditionalFormatting sqref="B17:C18">
    <cfRule type="containsText" dxfId="168" priority="134" operator="containsText" text="PIU">
      <formula>NOT(ISERROR(SEARCH("PIU",B17)))</formula>
    </cfRule>
  </conditionalFormatting>
  <conditionalFormatting sqref="B17:C18">
    <cfRule type="containsText" dxfId="167" priority="133" operator="containsText" text="Projeto">
      <formula>NOT(ISERROR(SEARCH("Projeto",B17)))</formula>
    </cfRule>
  </conditionalFormatting>
  <conditionalFormatting sqref="B18:C18">
    <cfRule type="containsText" dxfId="166" priority="132" operator="containsText" text="PIU">
      <formula>NOT(ISERROR(SEARCH("PIU",B18)))</formula>
    </cfRule>
  </conditionalFormatting>
  <conditionalFormatting sqref="B18:C18">
    <cfRule type="containsText" dxfId="165" priority="131" operator="containsText" text="Projeto">
      <formula>NOT(ISERROR(SEARCH("Projeto",B18)))</formula>
    </cfRule>
  </conditionalFormatting>
  <conditionalFormatting sqref="B24:C26">
    <cfRule type="containsText" dxfId="164" priority="130" operator="containsText" text="PIU">
      <formula>NOT(ISERROR(SEARCH("PIU",B24)))</formula>
    </cfRule>
  </conditionalFormatting>
  <conditionalFormatting sqref="B24:C26">
    <cfRule type="containsText" dxfId="163" priority="129" operator="containsText" text="Projeto">
      <formula>NOT(ISERROR(SEARCH("Projeto",B24)))</formula>
    </cfRule>
  </conditionalFormatting>
  <conditionalFormatting sqref="B24:B26 C24 C26">
    <cfRule type="containsText" dxfId="162" priority="128" operator="containsText" text="PIU">
      <formula>NOT(ISERROR(SEARCH("PIU",B24)))</formula>
    </cfRule>
  </conditionalFormatting>
  <conditionalFormatting sqref="B24:B26 C24 C26">
    <cfRule type="containsText" dxfId="161" priority="127" operator="containsText" text="Projeto">
      <formula>NOT(ISERROR(SEARCH("Projeto",B24)))</formula>
    </cfRule>
  </conditionalFormatting>
  <conditionalFormatting sqref="C25">
    <cfRule type="containsText" dxfId="160" priority="126" operator="containsText" text="PIU">
      <formula>NOT(ISERROR(SEARCH("PIU",C25)))</formula>
    </cfRule>
  </conditionalFormatting>
  <conditionalFormatting sqref="C25">
    <cfRule type="containsText" dxfId="159" priority="125" operator="containsText" text="Projeto">
      <formula>NOT(ISERROR(SEARCH("Projeto",C25)))</formula>
    </cfRule>
  </conditionalFormatting>
  <conditionalFormatting sqref="C26">
    <cfRule type="containsText" dxfId="158" priority="124" operator="containsText" text="PIU">
      <formula>NOT(ISERROR(SEARCH("PIU",C26)))</formula>
    </cfRule>
  </conditionalFormatting>
  <conditionalFormatting sqref="C26">
    <cfRule type="containsText" dxfId="157" priority="123" operator="containsText" text="Projeto">
      <formula>NOT(ISERROR(SEARCH("Projeto",C26)))</formula>
    </cfRule>
  </conditionalFormatting>
  <conditionalFormatting sqref="B11:B29 C11:C24 C26:C29">
    <cfRule type="containsText" dxfId="156" priority="122" operator="containsText" text="PIU">
      <formula>NOT(ISERROR(SEARCH("PIU",B11)))</formula>
    </cfRule>
  </conditionalFormatting>
  <conditionalFormatting sqref="B10:B29 C10:C24 C26:C29">
    <cfRule type="containsText" dxfId="155" priority="121" operator="containsText" text="Projeto">
      <formula>NOT(ISERROR(SEARCH("Projeto",B10)))</formula>
    </cfRule>
  </conditionalFormatting>
  <conditionalFormatting sqref="B18:C18">
    <cfRule type="containsText" dxfId="154" priority="120" operator="containsText" text="PIU">
      <formula>NOT(ISERROR(SEARCH("PIU",B18)))</formula>
    </cfRule>
  </conditionalFormatting>
  <conditionalFormatting sqref="B18:C18">
    <cfRule type="containsText" dxfId="153" priority="119" operator="containsText" text="Projeto">
      <formula>NOT(ISERROR(SEARCH("Projeto",B18)))</formula>
    </cfRule>
  </conditionalFormatting>
  <conditionalFormatting sqref="B11:C11">
    <cfRule type="containsText" dxfId="152" priority="118" operator="containsText" text="PIU">
      <formula>NOT(ISERROR(SEARCH("PIU",B11)))</formula>
    </cfRule>
  </conditionalFormatting>
  <conditionalFormatting sqref="B11:C11">
    <cfRule type="containsText" dxfId="151" priority="117" operator="containsText" text="Projeto">
      <formula>NOT(ISERROR(SEARCH("Projeto",B11)))</formula>
    </cfRule>
  </conditionalFormatting>
  <conditionalFormatting sqref="C25">
    <cfRule type="containsText" dxfId="150" priority="116" operator="containsText" text="PIU">
      <formula>NOT(ISERROR(SEARCH("PIU",C25)))</formula>
    </cfRule>
  </conditionalFormatting>
  <conditionalFormatting sqref="C25">
    <cfRule type="containsText" dxfId="149" priority="115" operator="containsText" text="Projeto">
      <formula>NOT(ISERROR(SEARCH("Projeto",C25)))</formula>
    </cfRule>
  </conditionalFormatting>
  <conditionalFormatting sqref="C26">
    <cfRule type="containsText" dxfId="148" priority="114" operator="containsText" text="PIU">
      <formula>NOT(ISERROR(SEARCH("PIU",C26)))</formula>
    </cfRule>
  </conditionalFormatting>
  <conditionalFormatting sqref="C26">
    <cfRule type="containsText" dxfId="147" priority="113" operator="containsText" text="Projeto">
      <formula>NOT(ISERROR(SEARCH("Projeto",C26)))</formula>
    </cfRule>
  </conditionalFormatting>
  <conditionalFormatting sqref="B17:C18">
    <cfRule type="containsText" dxfId="146" priority="112" operator="containsText" text="PIU">
      <formula>NOT(ISERROR(SEARCH("PIU",B17)))</formula>
    </cfRule>
  </conditionalFormatting>
  <conditionalFormatting sqref="B17:C18">
    <cfRule type="containsText" dxfId="145" priority="111" operator="containsText" text="Projeto">
      <formula>NOT(ISERROR(SEARCH("Projeto",B17)))</formula>
    </cfRule>
  </conditionalFormatting>
  <conditionalFormatting sqref="B17:C18">
    <cfRule type="containsText" dxfId="144" priority="110" operator="containsText" text="PIU">
      <formula>NOT(ISERROR(SEARCH("PIU",B17)))</formula>
    </cfRule>
  </conditionalFormatting>
  <conditionalFormatting sqref="B17:C18">
    <cfRule type="containsText" dxfId="143" priority="109" operator="containsText" text="Projeto">
      <formula>NOT(ISERROR(SEARCH("Projeto",B17)))</formula>
    </cfRule>
  </conditionalFormatting>
  <conditionalFormatting sqref="B18:C18">
    <cfRule type="containsText" dxfId="142" priority="108" operator="containsText" text="PIU">
      <formula>NOT(ISERROR(SEARCH("PIU",B18)))</formula>
    </cfRule>
  </conditionalFormatting>
  <conditionalFormatting sqref="B18:C18">
    <cfRule type="containsText" dxfId="141" priority="107" operator="containsText" text="Projeto">
      <formula>NOT(ISERROR(SEARCH("Projeto",B18)))</formula>
    </cfRule>
  </conditionalFormatting>
  <conditionalFormatting sqref="B24:C26">
    <cfRule type="containsText" dxfId="140" priority="106" operator="containsText" text="PIU">
      <formula>NOT(ISERROR(SEARCH("PIU",B24)))</formula>
    </cfRule>
  </conditionalFormatting>
  <conditionalFormatting sqref="B24:C26">
    <cfRule type="containsText" dxfId="139" priority="105" operator="containsText" text="Projeto">
      <formula>NOT(ISERROR(SEARCH("Projeto",B24)))</formula>
    </cfRule>
  </conditionalFormatting>
  <conditionalFormatting sqref="B24:B26 C24 C26">
    <cfRule type="containsText" dxfId="138" priority="104" operator="containsText" text="PIU">
      <formula>NOT(ISERROR(SEARCH("PIU",B24)))</formula>
    </cfRule>
  </conditionalFormatting>
  <conditionalFormatting sqref="B24:B26 C24 C26">
    <cfRule type="containsText" dxfId="137" priority="103" operator="containsText" text="Projeto">
      <formula>NOT(ISERROR(SEARCH("Projeto",B24)))</formula>
    </cfRule>
  </conditionalFormatting>
  <conditionalFormatting sqref="C25">
    <cfRule type="containsText" dxfId="136" priority="102" operator="containsText" text="PIU">
      <formula>NOT(ISERROR(SEARCH("PIU",C25)))</formula>
    </cfRule>
  </conditionalFormatting>
  <conditionalFormatting sqref="C25">
    <cfRule type="containsText" dxfId="135" priority="101" operator="containsText" text="Projeto">
      <formula>NOT(ISERROR(SEARCH("Projeto",C25)))</formula>
    </cfRule>
  </conditionalFormatting>
  <conditionalFormatting sqref="C26">
    <cfRule type="containsText" dxfId="134" priority="100" operator="containsText" text="PIU">
      <formula>NOT(ISERROR(SEARCH("PIU",C26)))</formula>
    </cfRule>
  </conditionalFormatting>
  <conditionalFormatting sqref="C26">
    <cfRule type="containsText" dxfId="133" priority="99" operator="containsText" text="Projeto">
      <formula>NOT(ISERROR(SEARCH("Projeto",C26)))</formula>
    </cfRule>
  </conditionalFormatting>
  <conditionalFormatting sqref="B11:B29 C11:C24 C26:C29">
    <cfRule type="containsText" dxfId="132" priority="98" operator="containsText" text="PIU">
      <formula>NOT(ISERROR(SEARCH("PIU",B11)))</formula>
    </cfRule>
  </conditionalFormatting>
  <conditionalFormatting sqref="B10:B29 C10:C24 C26:C29">
    <cfRule type="containsText" dxfId="131" priority="97" operator="containsText" text="Projeto">
      <formula>NOT(ISERROR(SEARCH("Projeto",B10)))</formula>
    </cfRule>
  </conditionalFormatting>
  <conditionalFormatting sqref="B18:C18">
    <cfRule type="containsText" dxfId="130" priority="96" operator="containsText" text="PIU">
      <formula>NOT(ISERROR(SEARCH("PIU",B18)))</formula>
    </cfRule>
  </conditionalFormatting>
  <conditionalFormatting sqref="B18:C18">
    <cfRule type="containsText" dxfId="129" priority="95" operator="containsText" text="Projeto">
      <formula>NOT(ISERROR(SEARCH("Projeto",B18)))</formula>
    </cfRule>
  </conditionalFormatting>
  <conditionalFormatting sqref="B11:C11">
    <cfRule type="containsText" dxfId="128" priority="94" operator="containsText" text="PIU">
      <formula>NOT(ISERROR(SEARCH("PIU",B11)))</formula>
    </cfRule>
  </conditionalFormatting>
  <conditionalFormatting sqref="B11:C11">
    <cfRule type="containsText" dxfId="127" priority="93" operator="containsText" text="Projeto">
      <formula>NOT(ISERROR(SEARCH("Projeto",B11)))</formula>
    </cfRule>
  </conditionalFormatting>
  <conditionalFormatting sqref="C25">
    <cfRule type="containsText" dxfId="126" priority="92" operator="containsText" text="PIU">
      <formula>NOT(ISERROR(SEARCH("PIU",C25)))</formula>
    </cfRule>
  </conditionalFormatting>
  <conditionalFormatting sqref="C25">
    <cfRule type="containsText" dxfId="125" priority="91" operator="containsText" text="Projeto">
      <formula>NOT(ISERROR(SEARCH("Projeto",C25)))</formula>
    </cfRule>
  </conditionalFormatting>
  <conditionalFormatting sqref="C26">
    <cfRule type="containsText" dxfId="124" priority="90" operator="containsText" text="PIU">
      <formula>NOT(ISERROR(SEARCH("PIU",C26)))</formula>
    </cfRule>
  </conditionalFormatting>
  <conditionalFormatting sqref="C26">
    <cfRule type="containsText" dxfId="123" priority="89" operator="containsText" text="Projeto">
      <formula>NOT(ISERROR(SEARCH("Projeto",C26)))</formula>
    </cfRule>
  </conditionalFormatting>
  <conditionalFormatting sqref="B17:C18">
    <cfRule type="containsText" dxfId="122" priority="88" operator="containsText" text="PIU">
      <formula>NOT(ISERROR(SEARCH("PIU",B17)))</formula>
    </cfRule>
  </conditionalFormatting>
  <conditionalFormatting sqref="B17:C18">
    <cfRule type="containsText" dxfId="121" priority="87" operator="containsText" text="Projeto">
      <formula>NOT(ISERROR(SEARCH("Projeto",B17)))</formula>
    </cfRule>
  </conditionalFormatting>
  <conditionalFormatting sqref="B17:C18">
    <cfRule type="containsText" dxfId="120" priority="86" operator="containsText" text="PIU">
      <formula>NOT(ISERROR(SEARCH("PIU",B17)))</formula>
    </cfRule>
  </conditionalFormatting>
  <conditionalFormatting sqref="B17:C18">
    <cfRule type="containsText" dxfId="119" priority="85" operator="containsText" text="Projeto">
      <formula>NOT(ISERROR(SEARCH("Projeto",B17)))</formula>
    </cfRule>
  </conditionalFormatting>
  <conditionalFormatting sqref="B18:C18">
    <cfRule type="containsText" dxfId="118" priority="84" operator="containsText" text="PIU">
      <formula>NOT(ISERROR(SEARCH("PIU",B18)))</formula>
    </cfRule>
  </conditionalFormatting>
  <conditionalFormatting sqref="B18:C18">
    <cfRule type="containsText" dxfId="117" priority="83" operator="containsText" text="Projeto">
      <formula>NOT(ISERROR(SEARCH("Projeto",B18)))</formula>
    </cfRule>
  </conditionalFormatting>
  <conditionalFormatting sqref="B24:C26">
    <cfRule type="containsText" dxfId="116" priority="82" operator="containsText" text="PIU">
      <formula>NOT(ISERROR(SEARCH("PIU",B24)))</formula>
    </cfRule>
  </conditionalFormatting>
  <conditionalFormatting sqref="B24:C26">
    <cfRule type="containsText" dxfId="115" priority="81" operator="containsText" text="Projeto">
      <formula>NOT(ISERROR(SEARCH("Projeto",B24)))</formula>
    </cfRule>
  </conditionalFormatting>
  <conditionalFormatting sqref="B24:B26 C24 C26">
    <cfRule type="containsText" dxfId="114" priority="80" operator="containsText" text="PIU">
      <formula>NOT(ISERROR(SEARCH("PIU",B24)))</formula>
    </cfRule>
  </conditionalFormatting>
  <conditionalFormatting sqref="B24:B26 C24 C26">
    <cfRule type="containsText" dxfId="113" priority="79" operator="containsText" text="Projeto">
      <formula>NOT(ISERROR(SEARCH("Projeto",B24)))</formula>
    </cfRule>
  </conditionalFormatting>
  <conditionalFormatting sqref="C25">
    <cfRule type="containsText" dxfId="112" priority="78" operator="containsText" text="PIU">
      <formula>NOT(ISERROR(SEARCH("PIU",C25)))</formula>
    </cfRule>
  </conditionalFormatting>
  <conditionalFormatting sqref="C25">
    <cfRule type="containsText" dxfId="111" priority="77" operator="containsText" text="Projeto">
      <formula>NOT(ISERROR(SEARCH("Projeto",C25)))</formula>
    </cfRule>
  </conditionalFormatting>
  <conditionalFormatting sqref="C26">
    <cfRule type="containsText" dxfId="110" priority="76" operator="containsText" text="PIU">
      <formula>NOT(ISERROR(SEARCH("PIU",C26)))</formula>
    </cfRule>
  </conditionalFormatting>
  <conditionalFormatting sqref="C26">
    <cfRule type="containsText" dxfId="109" priority="75" operator="containsText" text="Projeto">
      <formula>NOT(ISERROR(SEARCH("Projeto",C26)))</formula>
    </cfRule>
  </conditionalFormatting>
  <conditionalFormatting sqref="B11:B29 C11:C24 C26:C29">
    <cfRule type="containsText" dxfId="108" priority="74" operator="containsText" text="PIU">
      <formula>NOT(ISERROR(SEARCH("PIU",B11)))</formula>
    </cfRule>
  </conditionalFormatting>
  <conditionalFormatting sqref="B10:B29 C10:C24 C26:C29">
    <cfRule type="containsText" dxfId="107" priority="73" operator="containsText" text="Projeto">
      <formula>NOT(ISERROR(SEARCH("Projeto",B10)))</formula>
    </cfRule>
  </conditionalFormatting>
  <conditionalFormatting sqref="B18:C18">
    <cfRule type="containsText" dxfId="106" priority="72" operator="containsText" text="PIU">
      <formula>NOT(ISERROR(SEARCH("PIU",B18)))</formula>
    </cfRule>
  </conditionalFormatting>
  <conditionalFormatting sqref="B18:C18">
    <cfRule type="containsText" dxfId="105" priority="71" operator="containsText" text="Projeto">
      <formula>NOT(ISERROR(SEARCH("Projeto",B18)))</formula>
    </cfRule>
  </conditionalFormatting>
  <conditionalFormatting sqref="B11:C11">
    <cfRule type="containsText" dxfId="104" priority="70" operator="containsText" text="PIU">
      <formula>NOT(ISERROR(SEARCH("PIU",B11)))</formula>
    </cfRule>
  </conditionalFormatting>
  <conditionalFormatting sqref="B11:C11">
    <cfRule type="containsText" dxfId="103" priority="69" operator="containsText" text="Projeto">
      <formula>NOT(ISERROR(SEARCH("Projeto",B11)))</formula>
    </cfRule>
  </conditionalFormatting>
  <conditionalFormatting sqref="C25">
    <cfRule type="containsText" dxfId="102" priority="68" operator="containsText" text="PIU">
      <formula>NOT(ISERROR(SEARCH("PIU",C25)))</formula>
    </cfRule>
  </conditionalFormatting>
  <conditionalFormatting sqref="C25">
    <cfRule type="containsText" dxfId="101" priority="67" operator="containsText" text="Projeto">
      <formula>NOT(ISERROR(SEARCH("Projeto",C25)))</formula>
    </cfRule>
  </conditionalFormatting>
  <conditionalFormatting sqref="C26">
    <cfRule type="containsText" dxfId="100" priority="66" operator="containsText" text="PIU">
      <formula>NOT(ISERROR(SEARCH("PIU",C26)))</formula>
    </cfRule>
  </conditionalFormatting>
  <conditionalFormatting sqref="C26">
    <cfRule type="containsText" dxfId="99" priority="65" operator="containsText" text="Projeto">
      <formula>NOT(ISERROR(SEARCH("Projeto",C26)))</formula>
    </cfRule>
  </conditionalFormatting>
  <conditionalFormatting sqref="B17:C18">
    <cfRule type="containsText" dxfId="98" priority="64" operator="containsText" text="PIU">
      <formula>NOT(ISERROR(SEARCH("PIU",B17)))</formula>
    </cfRule>
  </conditionalFormatting>
  <conditionalFormatting sqref="B17:C18">
    <cfRule type="containsText" dxfId="97" priority="63" operator="containsText" text="Projeto">
      <formula>NOT(ISERROR(SEARCH("Projeto",B17)))</formula>
    </cfRule>
  </conditionalFormatting>
  <conditionalFormatting sqref="B17:C18">
    <cfRule type="containsText" dxfId="96" priority="62" operator="containsText" text="PIU">
      <formula>NOT(ISERROR(SEARCH("PIU",B17)))</formula>
    </cfRule>
  </conditionalFormatting>
  <conditionalFormatting sqref="B17:C18">
    <cfRule type="containsText" dxfId="95" priority="61" operator="containsText" text="Projeto">
      <formula>NOT(ISERROR(SEARCH("Projeto",B17)))</formula>
    </cfRule>
  </conditionalFormatting>
  <conditionalFormatting sqref="B18:C18">
    <cfRule type="containsText" dxfId="94" priority="60" operator="containsText" text="PIU">
      <formula>NOT(ISERROR(SEARCH("PIU",B18)))</formula>
    </cfRule>
  </conditionalFormatting>
  <conditionalFormatting sqref="B18:C18">
    <cfRule type="containsText" dxfId="93" priority="59" operator="containsText" text="Projeto">
      <formula>NOT(ISERROR(SEARCH("Projeto",B18)))</formula>
    </cfRule>
  </conditionalFormatting>
  <conditionalFormatting sqref="B24:C26">
    <cfRule type="containsText" dxfId="92" priority="58" operator="containsText" text="PIU">
      <formula>NOT(ISERROR(SEARCH("PIU",B24)))</formula>
    </cfRule>
  </conditionalFormatting>
  <conditionalFormatting sqref="B24:C26">
    <cfRule type="containsText" dxfId="91" priority="57" operator="containsText" text="Projeto">
      <formula>NOT(ISERROR(SEARCH("Projeto",B24)))</formula>
    </cfRule>
  </conditionalFormatting>
  <conditionalFormatting sqref="B24:B26 C24 C26">
    <cfRule type="containsText" dxfId="90" priority="56" operator="containsText" text="PIU">
      <formula>NOT(ISERROR(SEARCH("PIU",B24)))</formula>
    </cfRule>
  </conditionalFormatting>
  <conditionalFormatting sqref="B24:B26 C24 C26">
    <cfRule type="containsText" dxfId="89" priority="55" operator="containsText" text="Projeto">
      <formula>NOT(ISERROR(SEARCH("Projeto",B24)))</formula>
    </cfRule>
  </conditionalFormatting>
  <conditionalFormatting sqref="C25">
    <cfRule type="containsText" dxfId="88" priority="54" operator="containsText" text="PIU">
      <formula>NOT(ISERROR(SEARCH("PIU",C25)))</formula>
    </cfRule>
  </conditionalFormatting>
  <conditionalFormatting sqref="C25">
    <cfRule type="containsText" dxfId="87" priority="53" operator="containsText" text="Projeto">
      <formula>NOT(ISERROR(SEARCH("Projeto",C25)))</formula>
    </cfRule>
  </conditionalFormatting>
  <conditionalFormatting sqref="C26">
    <cfRule type="containsText" dxfId="86" priority="52" operator="containsText" text="PIU">
      <formula>NOT(ISERROR(SEARCH("PIU",C26)))</formula>
    </cfRule>
  </conditionalFormatting>
  <conditionalFormatting sqref="C26">
    <cfRule type="containsText" dxfId="85" priority="51" operator="containsText" text="Projeto">
      <formula>NOT(ISERROR(SEARCH("Projeto",C26)))</formula>
    </cfRule>
  </conditionalFormatting>
  <conditionalFormatting sqref="B11:B29 C11:C24 C26:C29">
    <cfRule type="containsText" dxfId="84" priority="50" operator="containsText" text="PIU">
      <formula>NOT(ISERROR(SEARCH("PIU",B11)))</formula>
    </cfRule>
  </conditionalFormatting>
  <conditionalFormatting sqref="B10:B29 C10:C24 C26:C29">
    <cfRule type="containsText" dxfId="83" priority="49" operator="containsText" text="Projeto">
      <formula>NOT(ISERROR(SEARCH("Projeto",B10)))</formula>
    </cfRule>
  </conditionalFormatting>
  <conditionalFormatting sqref="B18:C18">
    <cfRule type="containsText" dxfId="82" priority="48" operator="containsText" text="PIU">
      <formula>NOT(ISERROR(SEARCH("PIU",B18)))</formula>
    </cfRule>
  </conditionalFormatting>
  <conditionalFormatting sqref="B18:C18">
    <cfRule type="containsText" dxfId="81" priority="47" operator="containsText" text="Projeto">
      <formula>NOT(ISERROR(SEARCH("Projeto",B18)))</formula>
    </cfRule>
  </conditionalFormatting>
  <conditionalFormatting sqref="B11:C11">
    <cfRule type="containsText" dxfId="80" priority="46" operator="containsText" text="PIU">
      <formula>NOT(ISERROR(SEARCH("PIU",B11)))</formula>
    </cfRule>
  </conditionalFormatting>
  <conditionalFormatting sqref="B11:C11">
    <cfRule type="containsText" dxfId="79" priority="45" operator="containsText" text="Projeto">
      <formula>NOT(ISERROR(SEARCH("Projeto",B11)))</formula>
    </cfRule>
  </conditionalFormatting>
  <conditionalFormatting sqref="C25">
    <cfRule type="containsText" dxfId="78" priority="44" operator="containsText" text="PIU">
      <formula>NOT(ISERROR(SEARCH("PIU",C25)))</formula>
    </cfRule>
  </conditionalFormatting>
  <conditionalFormatting sqref="C25">
    <cfRule type="containsText" dxfId="77" priority="43" operator="containsText" text="Projeto">
      <formula>NOT(ISERROR(SEARCH("Projeto",C25)))</formula>
    </cfRule>
  </conditionalFormatting>
  <conditionalFormatting sqref="C26">
    <cfRule type="containsText" dxfId="76" priority="42" operator="containsText" text="PIU">
      <formula>NOT(ISERROR(SEARCH("PIU",C26)))</formula>
    </cfRule>
  </conditionalFormatting>
  <conditionalFormatting sqref="C26">
    <cfRule type="containsText" dxfId="75" priority="41" operator="containsText" text="Projeto">
      <formula>NOT(ISERROR(SEARCH("Projeto",C26)))</formula>
    </cfRule>
  </conditionalFormatting>
  <conditionalFormatting sqref="B17:C18">
    <cfRule type="containsText" dxfId="74" priority="40" operator="containsText" text="PIU">
      <formula>NOT(ISERROR(SEARCH("PIU",B17)))</formula>
    </cfRule>
  </conditionalFormatting>
  <conditionalFormatting sqref="B17:C18">
    <cfRule type="containsText" dxfId="73" priority="39" operator="containsText" text="Projeto">
      <formula>NOT(ISERROR(SEARCH("Projeto",B17)))</formula>
    </cfRule>
  </conditionalFormatting>
  <conditionalFormatting sqref="B17:C18">
    <cfRule type="containsText" dxfId="72" priority="38" operator="containsText" text="PIU">
      <formula>NOT(ISERROR(SEARCH("PIU",B17)))</formula>
    </cfRule>
  </conditionalFormatting>
  <conditionalFormatting sqref="B17:C18">
    <cfRule type="containsText" dxfId="71" priority="37" operator="containsText" text="Projeto">
      <formula>NOT(ISERROR(SEARCH("Projeto",B17)))</formula>
    </cfRule>
  </conditionalFormatting>
  <conditionalFormatting sqref="B18:C18">
    <cfRule type="containsText" dxfId="70" priority="36" operator="containsText" text="PIU">
      <formula>NOT(ISERROR(SEARCH("PIU",B18)))</formula>
    </cfRule>
  </conditionalFormatting>
  <conditionalFormatting sqref="B18:C18">
    <cfRule type="containsText" dxfId="69" priority="35" operator="containsText" text="Projeto">
      <formula>NOT(ISERROR(SEARCH("Projeto",B18)))</formula>
    </cfRule>
  </conditionalFormatting>
  <conditionalFormatting sqref="B24:C26">
    <cfRule type="containsText" dxfId="68" priority="34" operator="containsText" text="PIU">
      <formula>NOT(ISERROR(SEARCH("PIU",B24)))</formula>
    </cfRule>
  </conditionalFormatting>
  <conditionalFormatting sqref="B24:C26">
    <cfRule type="containsText" dxfId="67" priority="33" operator="containsText" text="Projeto">
      <formula>NOT(ISERROR(SEARCH("Projeto",B24)))</formula>
    </cfRule>
  </conditionalFormatting>
  <conditionalFormatting sqref="B24:B26 C24 C26">
    <cfRule type="containsText" dxfId="66" priority="32" operator="containsText" text="PIU">
      <formula>NOT(ISERROR(SEARCH("PIU",B24)))</formula>
    </cfRule>
  </conditionalFormatting>
  <conditionalFormatting sqref="B24:B26 C24 C26">
    <cfRule type="containsText" dxfId="65" priority="31" operator="containsText" text="Projeto">
      <formula>NOT(ISERROR(SEARCH("Projeto",B24)))</formula>
    </cfRule>
  </conditionalFormatting>
  <conditionalFormatting sqref="C25">
    <cfRule type="containsText" dxfId="64" priority="30" operator="containsText" text="PIU">
      <formula>NOT(ISERROR(SEARCH("PIU",C25)))</formula>
    </cfRule>
  </conditionalFormatting>
  <conditionalFormatting sqref="C25">
    <cfRule type="containsText" dxfId="63" priority="29" operator="containsText" text="Projeto">
      <formula>NOT(ISERROR(SEARCH("Projeto",C25)))</formula>
    </cfRule>
  </conditionalFormatting>
  <conditionalFormatting sqref="C26">
    <cfRule type="containsText" dxfId="62" priority="28" operator="containsText" text="PIU">
      <formula>NOT(ISERROR(SEARCH("PIU",C26)))</formula>
    </cfRule>
  </conditionalFormatting>
  <conditionalFormatting sqref="C26">
    <cfRule type="containsText" dxfId="61" priority="27" operator="containsText" text="Projeto">
      <formula>NOT(ISERROR(SEARCH("Projeto",C26)))</formula>
    </cfRule>
  </conditionalFormatting>
  <conditionalFormatting sqref="B11:B29 C11:C24 C26:C29">
    <cfRule type="containsText" dxfId="60" priority="26" operator="containsText" text="PIU">
      <formula>NOT(ISERROR(SEARCH("PIU",B11)))</formula>
    </cfRule>
  </conditionalFormatting>
  <conditionalFormatting sqref="B10:B29 C10:C24 C26:C29">
    <cfRule type="containsText" dxfId="59" priority="25" operator="containsText" text="Projeto">
      <formula>NOT(ISERROR(SEARCH("Projeto",B10)))</formula>
    </cfRule>
  </conditionalFormatting>
  <conditionalFormatting sqref="B18:C18">
    <cfRule type="containsText" dxfId="58" priority="24" operator="containsText" text="PIU">
      <formula>NOT(ISERROR(SEARCH("PIU",B18)))</formula>
    </cfRule>
  </conditionalFormatting>
  <conditionalFormatting sqref="B18:C18">
    <cfRule type="containsText" dxfId="57" priority="23" operator="containsText" text="Projeto">
      <formula>NOT(ISERROR(SEARCH("Projeto",B18)))</formula>
    </cfRule>
  </conditionalFormatting>
  <conditionalFormatting sqref="B11:C11">
    <cfRule type="containsText" dxfId="56" priority="22" operator="containsText" text="PIU">
      <formula>NOT(ISERROR(SEARCH("PIU",B11)))</formula>
    </cfRule>
  </conditionalFormatting>
  <conditionalFormatting sqref="B11:C11">
    <cfRule type="containsText" dxfId="55" priority="21" operator="containsText" text="Projeto">
      <formula>NOT(ISERROR(SEARCH("Projeto",B11)))</formula>
    </cfRule>
  </conditionalFormatting>
  <conditionalFormatting sqref="C25">
    <cfRule type="containsText" dxfId="54" priority="20" operator="containsText" text="PIU">
      <formula>NOT(ISERROR(SEARCH("PIU",C25)))</formula>
    </cfRule>
  </conditionalFormatting>
  <conditionalFormatting sqref="C25">
    <cfRule type="containsText" dxfId="53" priority="19" operator="containsText" text="Projeto">
      <formula>NOT(ISERROR(SEARCH("Projeto",C25)))</formula>
    </cfRule>
  </conditionalFormatting>
  <conditionalFormatting sqref="C26">
    <cfRule type="containsText" dxfId="52" priority="18" operator="containsText" text="PIU">
      <formula>NOT(ISERROR(SEARCH("PIU",C26)))</formula>
    </cfRule>
  </conditionalFormatting>
  <conditionalFormatting sqref="C26">
    <cfRule type="containsText" dxfId="51" priority="17" operator="containsText" text="Projeto">
      <formula>NOT(ISERROR(SEARCH("Projeto",C26)))</formula>
    </cfRule>
  </conditionalFormatting>
  <conditionalFormatting sqref="B17:C18">
    <cfRule type="containsText" dxfId="50" priority="16" operator="containsText" text="PIU">
      <formula>NOT(ISERROR(SEARCH("PIU",B17)))</formula>
    </cfRule>
  </conditionalFormatting>
  <conditionalFormatting sqref="B17:C18">
    <cfRule type="containsText" dxfId="49" priority="15" operator="containsText" text="Projeto">
      <formula>NOT(ISERROR(SEARCH("Projeto",B17)))</formula>
    </cfRule>
  </conditionalFormatting>
  <conditionalFormatting sqref="B17:C18">
    <cfRule type="containsText" dxfId="48" priority="14" operator="containsText" text="PIU">
      <formula>NOT(ISERROR(SEARCH("PIU",B17)))</formula>
    </cfRule>
  </conditionalFormatting>
  <conditionalFormatting sqref="B17:C18">
    <cfRule type="containsText" dxfId="47" priority="13" operator="containsText" text="Projeto">
      <formula>NOT(ISERROR(SEARCH("Projeto",B17)))</formula>
    </cfRule>
  </conditionalFormatting>
  <conditionalFormatting sqref="B18:C18">
    <cfRule type="containsText" dxfId="46" priority="12" operator="containsText" text="PIU">
      <formula>NOT(ISERROR(SEARCH("PIU",B18)))</formula>
    </cfRule>
  </conditionalFormatting>
  <conditionalFormatting sqref="B18:C18">
    <cfRule type="containsText" dxfId="45" priority="11" operator="containsText" text="Projeto">
      <formula>NOT(ISERROR(SEARCH("Projeto",B18)))</formula>
    </cfRule>
  </conditionalFormatting>
  <conditionalFormatting sqref="B24:C26">
    <cfRule type="containsText" dxfId="44" priority="10" operator="containsText" text="PIU">
      <formula>NOT(ISERROR(SEARCH("PIU",B24)))</formula>
    </cfRule>
  </conditionalFormatting>
  <conditionalFormatting sqref="B24:C26">
    <cfRule type="containsText" dxfId="43" priority="9" operator="containsText" text="Projeto">
      <formula>NOT(ISERROR(SEARCH("Projeto",B24)))</formula>
    </cfRule>
  </conditionalFormatting>
  <conditionalFormatting sqref="B24:B26 C24 C26">
    <cfRule type="containsText" dxfId="42" priority="8" operator="containsText" text="PIU">
      <formula>NOT(ISERROR(SEARCH("PIU",B24)))</formula>
    </cfRule>
  </conditionalFormatting>
  <conditionalFormatting sqref="B24:B26 C24 C26">
    <cfRule type="containsText" dxfId="41" priority="7" operator="containsText" text="Projeto">
      <formula>NOT(ISERROR(SEARCH("Projeto",B24)))</formula>
    </cfRule>
  </conditionalFormatting>
  <conditionalFormatting sqref="C25">
    <cfRule type="containsText" dxfId="40" priority="6" operator="containsText" text="PIU">
      <formula>NOT(ISERROR(SEARCH("PIU",C25)))</formula>
    </cfRule>
  </conditionalFormatting>
  <conditionalFormatting sqref="C25">
    <cfRule type="containsText" dxfId="39" priority="5" operator="containsText" text="Projeto">
      <formula>NOT(ISERROR(SEARCH("Projeto",C25)))</formula>
    </cfRule>
  </conditionalFormatting>
  <conditionalFormatting sqref="C26">
    <cfRule type="containsText" dxfId="38" priority="4" operator="containsText" text="PIU">
      <formula>NOT(ISERROR(SEARCH("PIU",C26)))</formula>
    </cfRule>
  </conditionalFormatting>
  <conditionalFormatting sqref="C26">
    <cfRule type="containsText" dxfId="37" priority="3" operator="containsText" text="Projeto">
      <formula>NOT(ISERROR(SEARCH("Projeto",C26)))</formula>
    </cfRule>
  </conditionalFormatting>
  <conditionalFormatting sqref="B11:C29">
    <cfRule type="containsText" dxfId="36" priority="2" operator="containsText" text="PIU">
      <formula>NOT(ISERROR(SEARCH("PIU",B11)))</formula>
    </cfRule>
  </conditionalFormatting>
  <conditionalFormatting sqref="B11:C29">
    <cfRule type="containsText" dxfId="35"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7"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1">
        <v>2</v>
      </c>
      <c r="C1" s="691">
        <v>3</v>
      </c>
      <c r="D1" s="691">
        <v>4</v>
      </c>
      <c r="E1" s="691">
        <v>5</v>
      </c>
      <c r="F1" s="691">
        <v>6</v>
      </c>
      <c r="G1" s="691">
        <v>7</v>
      </c>
      <c r="H1" s="691">
        <v>8</v>
      </c>
      <c r="I1" s="691">
        <v>9</v>
      </c>
      <c r="J1" s="691">
        <v>10</v>
      </c>
      <c r="K1" s="691">
        <v>11</v>
      </c>
      <c r="L1" s="310">
        <v>12</v>
      </c>
      <c r="M1" s="691">
        <v>13</v>
      </c>
      <c r="N1" s="691">
        <v>14</v>
      </c>
      <c r="O1" s="691">
        <v>15</v>
      </c>
      <c r="P1" s="691">
        <v>16</v>
      </c>
      <c r="Q1" s="691">
        <v>17</v>
      </c>
      <c r="R1" s="691">
        <v>18</v>
      </c>
      <c r="S1" s="310">
        <v>19</v>
      </c>
      <c r="T1" s="310">
        <v>20</v>
      </c>
      <c r="U1" s="691">
        <v>21</v>
      </c>
      <c r="V1" s="691">
        <v>22</v>
      </c>
      <c r="W1" s="691">
        <v>23</v>
      </c>
      <c r="X1" s="691">
        <v>24</v>
      </c>
      <c r="Y1" s="691">
        <v>25</v>
      </c>
      <c r="Z1" s="691">
        <v>26</v>
      </c>
      <c r="AA1" s="691">
        <v>27</v>
      </c>
      <c r="AB1" s="310">
        <v>28</v>
      </c>
      <c r="AC1" s="691">
        <v>29</v>
      </c>
      <c r="AD1" s="691">
        <v>30</v>
      </c>
      <c r="AE1" s="310">
        <v>31</v>
      </c>
      <c r="AF1" s="310">
        <v>32</v>
      </c>
      <c r="AG1" s="691">
        <v>33</v>
      </c>
      <c r="AH1" s="310">
        <v>34</v>
      </c>
      <c r="AI1" s="691">
        <v>35</v>
      </c>
      <c r="AJ1" s="691">
        <v>36</v>
      </c>
      <c r="AK1" s="691">
        <v>37</v>
      </c>
      <c r="AL1" s="691">
        <v>38</v>
      </c>
      <c r="AM1" s="691">
        <v>39</v>
      </c>
      <c r="AN1" s="691">
        <v>40</v>
      </c>
      <c r="AO1" s="310">
        <v>41</v>
      </c>
      <c r="AP1" s="691">
        <v>42</v>
      </c>
      <c r="AQ1" s="310">
        <v>43</v>
      </c>
      <c r="AR1" s="691">
        <v>44</v>
      </c>
      <c r="AS1" s="691">
        <v>45</v>
      </c>
      <c r="AT1" s="691">
        <v>46</v>
      </c>
      <c r="AU1" s="691">
        <v>47</v>
      </c>
      <c r="AV1" s="691">
        <v>48</v>
      </c>
      <c r="AW1" s="691">
        <v>49</v>
      </c>
      <c r="AX1" s="691">
        <v>50</v>
      </c>
      <c r="AY1" s="691">
        <v>51</v>
      </c>
      <c r="AZ1" s="691">
        <v>52</v>
      </c>
      <c r="BA1" s="691">
        <v>53</v>
      </c>
      <c r="BB1" s="691">
        <v>54</v>
      </c>
      <c r="BC1" s="310">
        <v>55</v>
      </c>
      <c r="BD1" s="691">
        <v>56</v>
      </c>
      <c r="BE1" s="691">
        <v>57</v>
      </c>
      <c r="BF1" s="691">
        <v>58</v>
      </c>
      <c r="BG1" s="691">
        <v>59</v>
      </c>
      <c r="BH1" s="310">
        <v>60</v>
      </c>
      <c r="BI1" s="691">
        <v>61</v>
      </c>
      <c r="BJ1" s="691">
        <v>62</v>
      </c>
      <c r="BK1" s="691">
        <v>63</v>
      </c>
      <c r="BL1" s="691">
        <v>64</v>
      </c>
      <c r="BM1" s="691">
        <v>65</v>
      </c>
      <c r="BN1" s="691">
        <v>66</v>
      </c>
      <c r="BO1" s="691">
        <v>67</v>
      </c>
      <c r="BP1" s="691">
        <v>68</v>
      </c>
      <c r="BQ1" s="691">
        <v>69</v>
      </c>
      <c r="BR1" s="691">
        <v>70</v>
      </c>
      <c r="BS1" s="178">
        <v>71</v>
      </c>
      <c r="BT1" s="691">
        <v>72</v>
      </c>
      <c r="BU1" s="178">
        <v>73</v>
      </c>
      <c r="BV1" s="691">
        <v>74</v>
      </c>
      <c r="BW1" s="691">
        <v>75</v>
      </c>
      <c r="BX1" s="178">
        <v>76</v>
      </c>
      <c r="BY1" s="178">
        <v>77</v>
      </c>
      <c r="BZ1" s="691">
        <v>78</v>
      </c>
      <c r="CA1" s="691">
        <v>79</v>
      </c>
      <c r="CB1" s="310">
        <v>80</v>
      </c>
      <c r="CC1" s="310">
        <v>81</v>
      </c>
      <c r="CD1" s="691">
        <v>82</v>
      </c>
      <c r="CE1" s="691">
        <v>83</v>
      </c>
      <c r="CF1" s="310">
        <v>84</v>
      </c>
      <c r="CG1" s="310">
        <v>85</v>
      </c>
      <c r="CH1" s="310">
        <v>86</v>
      </c>
      <c r="CI1" s="691">
        <v>87</v>
      </c>
      <c r="CJ1" s="691">
        <v>88</v>
      </c>
      <c r="CK1" s="310">
        <v>89</v>
      </c>
      <c r="CL1" s="691">
        <v>90</v>
      </c>
      <c r="CM1" s="691">
        <v>91</v>
      </c>
      <c r="CN1" s="310">
        <v>92</v>
      </c>
      <c r="CO1" s="691">
        <v>93</v>
      </c>
      <c r="CP1" s="691">
        <v>94</v>
      </c>
      <c r="CQ1" s="310">
        <v>95</v>
      </c>
      <c r="CR1" s="310">
        <v>96</v>
      </c>
      <c r="CS1" s="691">
        <v>97</v>
      </c>
      <c r="CT1" s="691">
        <v>98</v>
      </c>
      <c r="CU1" s="691">
        <v>99</v>
      </c>
      <c r="CV1" s="691">
        <v>100</v>
      </c>
      <c r="CW1" s="691">
        <v>101</v>
      </c>
      <c r="CX1" s="691">
        <v>102</v>
      </c>
      <c r="CY1" s="691">
        <v>103</v>
      </c>
      <c r="CZ1" s="310">
        <v>104</v>
      </c>
      <c r="DA1" s="691">
        <v>105</v>
      </c>
      <c r="DB1" s="691">
        <v>106</v>
      </c>
      <c r="DC1" s="691">
        <v>107</v>
      </c>
      <c r="DD1" s="691">
        <v>108</v>
      </c>
      <c r="DE1" s="691">
        <v>109</v>
      </c>
      <c r="DF1" s="691">
        <v>110</v>
      </c>
      <c r="DG1" s="310">
        <v>111</v>
      </c>
      <c r="DH1" s="691">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1">
        <v>1</v>
      </c>
      <c r="C2" s="692">
        <v>1</v>
      </c>
      <c r="D2" s="691">
        <v>1</v>
      </c>
      <c r="E2" s="691">
        <v>1</v>
      </c>
      <c r="F2" s="691">
        <v>1</v>
      </c>
      <c r="G2" s="691">
        <v>1</v>
      </c>
      <c r="H2" s="691">
        <v>1</v>
      </c>
      <c r="I2" s="691">
        <v>1</v>
      </c>
      <c r="J2" s="691">
        <v>1</v>
      </c>
      <c r="K2" s="691">
        <v>1</v>
      </c>
      <c r="L2" s="321">
        <v>1</v>
      </c>
      <c r="M2" s="691">
        <v>1</v>
      </c>
      <c r="N2" s="691">
        <v>1</v>
      </c>
      <c r="O2" s="691">
        <v>1</v>
      </c>
      <c r="P2" s="691">
        <v>1</v>
      </c>
      <c r="Q2" s="691">
        <v>1</v>
      </c>
      <c r="R2" s="691">
        <v>1</v>
      </c>
      <c r="S2" s="321">
        <v>1</v>
      </c>
      <c r="T2" s="321">
        <v>1</v>
      </c>
      <c r="U2" s="691">
        <v>1</v>
      </c>
      <c r="V2" s="691">
        <v>1</v>
      </c>
      <c r="W2" s="691">
        <v>1</v>
      </c>
      <c r="X2" s="691">
        <v>2</v>
      </c>
      <c r="Y2" s="691">
        <v>2</v>
      </c>
      <c r="Z2" s="691">
        <v>2</v>
      </c>
      <c r="AA2" s="691">
        <v>2</v>
      </c>
      <c r="AB2" s="321">
        <v>2</v>
      </c>
      <c r="AC2" s="691">
        <v>2</v>
      </c>
      <c r="AD2" s="691">
        <v>2</v>
      </c>
      <c r="AE2" s="321">
        <v>2</v>
      </c>
      <c r="AF2" s="321">
        <v>2</v>
      </c>
      <c r="AG2" s="691">
        <v>2</v>
      </c>
      <c r="AH2" s="321">
        <v>2</v>
      </c>
      <c r="AI2" s="691">
        <v>2</v>
      </c>
      <c r="AJ2" s="691">
        <v>2</v>
      </c>
      <c r="AK2" s="691">
        <v>2</v>
      </c>
      <c r="AL2" s="691">
        <v>2</v>
      </c>
      <c r="AM2" s="691">
        <v>2</v>
      </c>
      <c r="AN2" s="691">
        <v>2</v>
      </c>
      <c r="AO2" s="321">
        <v>2</v>
      </c>
      <c r="AP2" s="691">
        <v>2</v>
      </c>
      <c r="AQ2" s="321">
        <v>2</v>
      </c>
      <c r="AR2" s="691">
        <v>2</v>
      </c>
      <c r="AS2" s="691">
        <v>3</v>
      </c>
      <c r="AT2" s="691">
        <v>3</v>
      </c>
      <c r="AU2" s="691">
        <v>3</v>
      </c>
      <c r="AV2" s="691">
        <v>3</v>
      </c>
      <c r="AW2" s="691">
        <v>3</v>
      </c>
      <c r="AX2" s="691">
        <v>3</v>
      </c>
      <c r="AY2" s="691">
        <v>3</v>
      </c>
      <c r="AZ2" s="691">
        <v>3</v>
      </c>
      <c r="BA2" s="691">
        <v>3</v>
      </c>
      <c r="BB2" s="691">
        <v>3</v>
      </c>
      <c r="BC2" s="321">
        <v>3</v>
      </c>
      <c r="BD2" s="691">
        <v>3</v>
      </c>
      <c r="BE2" s="691">
        <v>3</v>
      </c>
      <c r="BF2" s="691">
        <v>4</v>
      </c>
      <c r="BG2" s="691">
        <v>4</v>
      </c>
      <c r="BH2" s="321">
        <v>4</v>
      </c>
      <c r="BI2" s="691">
        <v>4</v>
      </c>
      <c r="BJ2" s="691">
        <v>4</v>
      </c>
      <c r="BK2" s="691">
        <v>4</v>
      </c>
      <c r="BL2" s="691">
        <v>4</v>
      </c>
      <c r="BM2" s="691">
        <v>4</v>
      </c>
      <c r="BN2" s="691">
        <v>4</v>
      </c>
      <c r="BO2" s="691">
        <v>4</v>
      </c>
      <c r="BP2" s="691">
        <v>5</v>
      </c>
      <c r="BQ2" s="691">
        <v>5</v>
      </c>
      <c r="BR2" s="691">
        <v>5</v>
      </c>
      <c r="BS2" s="546">
        <v>5</v>
      </c>
      <c r="BT2" s="691">
        <v>5</v>
      </c>
      <c r="BU2" s="546">
        <v>5</v>
      </c>
      <c r="BV2" s="691">
        <v>5</v>
      </c>
      <c r="BW2" s="691">
        <v>5</v>
      </c>
      <c r="BX2" s="546">
        <v>5</v>
      </c>
      <c r="BY2" s="546">
        <v>5</v>
      </c>
      <c r="BZ2" s="691">
        <v>5</v>
      </c>
      <c r="CA2" s="691">
        <v>5</v>
      </c>
      <c r="CB2" s="321">
        <v>5</v>
      </c>
      <c r="CC2" s="321">
        <v>5</v>
      </c>
      <c r="CD2" s="691">
        <v>5</v>
      </c>
      <c r="CE2" s="691">
        <v>5</v>
      </c>
      <c r="CF2" s="321">
        <v>5</v>
      </c>
      <c r="CG2" s="321">
        <v>5</v>
      </c>
      <c r="CH2" s="321">
        <v>5</v>
      </c>
      <c r="CI2" s="691">
        <v>5</v>
      </c>
      <c r="CJ2" s="691">
        <v>5</v>
      </c>
      <c r="CK2" s="321">
        <v>5</v>
      </c>
      <c r="CL2" s="691">
        <v>5</v>
      </c>
      <c r="CM2" s="691">
        <v>5</v>
      </c>
      <c r="CN2" s="321">
        <v>5</v>
      </c>
      <c r="CO2" s="691">
        <v>5</v>
      </c>
      <c r="CP2" s="691">
        <v>5</v>
      </c>
      <c r="CQ2" s="321">
        <v>5</v>
      </c>
      <c r="CR2" s="321">
        <v>6</v>
      </c>
      <c r="CS2" s="691">
        <v>6</v>
      </c>
      <c r="CT2" s="691">
        <v>6</v>
      </c>
      <c r="CU2" s="691">
        <v>6</v>
      </c>
      <c r="CV2" s="691">
        <v>6</v>
      </c>
      <c r="CW2" s="691">
        <v>6</v>
      </c>
      <c r="CX2" s="691">
        <v>6</v>
      </c>
      <c r="CY2" s="691">
        <v>6</v>
      </c>
      <c r="CZ2" s="321">
        <v>6</v>
      </c>
      <c r="DA2" s="691">
        <v>6</v>
      </c>
      <c r="DB2" s="691">
        <v>6</v>
      </c>
      <c r="DC2" s="691">
        <v>7</v>
      </c>
      <c r="DD2" s="691">
        <v>7</v>
      </c>
      <c r="DE2" s="691">
        <v>7</v>
      </c>
      <c r="DF2" s="691">
        <v>7</v>
      </c>
      <c r="DG2" s="321">
        <v>7</v>
      </c>
      <c r="DH2" s="691">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756</v>
      </c>
      <c r="DZ2" s="321" t="s">
        <v>756</v>
      </c>
      <c r="EA2" s="321" t="s">
        <v>756</v>
      </c>
      <c r="EB2" s="321" t="s">
        <v>771</v>
      </c>
      <c r="EC2" s="321" t="s">
        <v>771</v>
      </c>
      <c r="ED2" s="321" t="s">
        <v>771</v>
      </c>
      <c r="EE2" s="321" t="s">
        <v>771</v>
      </c>
      <c r="EF2" s="321" t="s">
        <v>771</v>
      </c>
      <c r="EG2" s="321" t="s">
        <v>772</v>
      </c>
      <c r="EH2" s="321" t="s">
        <v>772</v>
      </c>
      <c r="EI2" s="321" t="s">
        <v>772</v>
      </c>
      <c r="EJ2" s="321" t="s">
        <v>772</v>
      </c>
      <c r="EK2" s="321" t="s">
        <v>772</v>
      </c>
      <c r="EL2" s="321" t="s">
        <v>772</v>
      </c>
      <c r="EM2" s="321" t="s">
        <v>772</v>
      </c>
      <c r="EN2" s="321" t="s">
        <v>772</v>
      </c>
      <c r="EO2" s="321" t="s">
        <v>772</v>
      </c>
      <c r="EP2" s="321" t="s">
        <v>772</v>
      </c>
      <c r="EQ2" s="321" t="s">
        <v>772</v>
      </c>
      <c r="ER2" s="321" t="s">
        <v>772</v>
      </c>
      <c r="ES2" s="321" t="s">
        <v>772</v>
      </c>
      <c r="ET2" s="321" t="s">
        <v>772</v>
      </c>
      <c r="EU2" s="321" t="s">
        <v>772</v>
      </c>
      <c r="EV2" s="321" t="s">
        <v>772</v>
      </c>
      <c r="EW2" s="321" t="s">
        <v>772</v>
      </c>
      <c r="EX2" s="321" t="s">
        <v>757</v>
      </c>
    </row>
    <row r="3" spans="1:170" s="422" customFormat="1" ht="15.75" customHeight="1">
      <c r="A3" s="417" t="s">
        <v>760</v>
      </c>
      <c r="B3" s="693"/>
      <c r="C3" s="693"/>
      <c r="D3" s="693"/>
      <c r="E3" s="693"/>
      <c r="F3" s="693"/>
      <c r="G3" s="693"/>
      <c r="H3" s="693"/>
      <c r="I3" s="693"/>
      <c r="J3" s="693"/>
      <c r="K3" s="693"/>
      <c r="L3" s="417" t="s">
        <v>760</v>
      </c>
      <c r="M3" s="693"/>
      <c r="N3" s="693"/>
      <c r="O3" s="693"/>
      <c r="P3" s="693"/>
      <c r="Q3" s="693"/>
      <c r="R3" s="693"/>
      <c r="S3" s="417" t="s">
        <v>760</v>
      </c>
      <c r="T3" s="417" t="s">
        <v>760</v>
      </c>
      <c r="U3" s="693"/>
      <c r="V3" s="693"/>
      <c r="W3" s="693"/>
      <c r="X3" s="693"/>
      <c r="Y3" s="693"/>
      <c r="Z3" s="693"/>
      <c r="AA3" s="693"/>
      <c r="AB3" s="417" t="s">
        <v>760</v>
      </c>
      <c r="AC3" s="693"/>
      <c r="AD3" s="693"/>
      <c r="AE3" s="417" t="s">
        <v>760</v>
      </c>
      <c r="AF3" s="417" t="s">
        <v>760</v>
      </c>
      <c r="AG3" s="693"/>
      <c r="AH3" s="417" t="s">
        <v>760</v>
      </c>
      <c r="AI3" s="693"/>
      <c r="AJ3" s="693"/>
      <c r="AK3" s="693"/>
      <c r="AL3" s="693"/>
      <c r="AM3" s="693"/>
      <c r="AN3" s="693"/>
      <c r="AO3" s="417" t="s">
        <v>760</v>
      </c>
      <c r="AP3" s="693"/>
      <c r="AQ3" s="417" t="s">
        <v>760</v>
      </c>
      <c r="AR3" s="693"/>
      <c r="AS3" s="693"/>
      <c r="AT3" s="693"/>
      <c r="AU3" s="693"/>
      <c r="AV3" s="693"/>
      <c r="AW3" s="693"/>
      <c r="AX3" s="693"/>
      <c r="AY3" s="693"/>
      <c r="AZ3" s="693"/>
      <c r="BA3" s="693"/>
      <c r="BB3" s="693"/>
      <c r="BC3" s="417" t="s">
        <v>760</v>
      </c>
      <c r="BD3" s="693"/>
      <c r="BE3" s="693"/>
      <c r="BF3" s="693"/>
      <c r="BG3" s="693"/>
      <c r="BH3" s="417" t="s">
        <v>760</v>
      </c>
      <c r="BI3" s="693"/>
      <c r="BJ3" s="693"/>
      <c r="BK3" s="693"/>
      <c r="BL3" s="693"/>
      <c r="BM3" s="693"/>
      <c r="BN3" s="693"/>
      <c r="BO3" s="693"/>
      <c r="BP3" s="693"/>
      <c r="BQ3" s="693"/>
      <c r="BR3" s="693"/>
      <c r="BS3" s="417" t="s">
        <v>760</v>
      </c>
      <c r="BT3" s="693"/>
      <c r="BU3" s="417" t="s">
        <v>760</v>
      </c>
      <c r="BV3" s="693"/>
      <c r="BW3" s="693"/>
      <c r="BX3" s="417" t="s">
        <v>760</v>
      </c>
      <c r="BY3" s="417" t="s">
        <v>760</v>
      </c>
      <c r="BZ3" s="693"/>
      <c r="CA3" s="693"/>
      <c r="CB3" s="417" t="s">
        <v>760</v>
      </c>
      <c r="CC3" s="417" t="s">
        <v>760</v>
      </c>
      <c r="CD3" s="693"/>
      <c r="CE3" s="693"/>
      <c r="CF3" s="417"/>
      <c r="CG3" s="417" t="s">
        <v>760</v>
      </c>
      <c r="CH3" s="417" t="s">
        <v>760</v>
      </c>
      <c r="CI3" s="693"/>
      <c r="CJ3" s="693"/>
      <c r="CK3" s="417"/>
      <c r="CL3" s="693"/>
      <c r="CM3" s="693"/>
      <c r="CN3" s="417" t="s">
        <v>760</v>
      </c>
      <c r="CO3" s="693"/>
      <c r="CP3" s="693"/>
      <c r="CQ3" s="417" t="s">
        <v>760</v>
      </c>
      <c r="CR3" s="417" t="s">
        <v>760</v>
      </c>
      <c r="CS3" s="693"/>
      <c r="CT3" s="693"/>
      <c r="CU3" s="693"/>
      <c r="CV3" s="693"/>
      <c r="CW3" s="694"/>
      <c r="CX3" s="693"/>
      <c r="CY3" s="693"/>
      <c r="CZ3" s="417" t="s">
        <v>760</v>
      </c>
      <c r="DA3" s="693"/>
      <c r="DB3" s="693"/>
      <c r="DC3" s="693"/>
      <c r="DD3" s="693"/>
      <c r="DE3" s="693"/>
      <c r="DF3" s="693"/>
      <c r="DG3" s="417" t="s">
        <v>760</v>
      </c>
      <c r="DH3" s="693"/>
      <c r="DI3" s="417"/>
      <c r="DJ3" s="417"/>
      <c r="DK3" s="417"/>
      <c r="DL3" s="417"/>
      <c r="DM3" s="417"/>
      <c r="DN3" s="417" t="s">
        <v>760</v>
      </c>
      <c r="DO3" s="417"/>
      <c r="DP3" s="417" t="s">
        <v>760</v>
      </c>
      <c r="DQ3" s="417" t="s">
        <v>760</v>
      </c>
      <c r="DR3" s="417"/>
      <c r="DS3" s="417" t="s">
        <v>760</v>
      </c>
      <c r="DT3" s="417" t="s">
        <v>760</v>
      </c>
      <c r="DU3" s="417" t="s">
        <v>760</v>
      </c>
      <c r="DV3" s="417" t="s">
        <v>760</v>
      </c>
      <c r="DW3" s="417" t="s">
        <v>760</v>
      </c>
      <c r="DX3" s="417" t="s">
        <v>760</v>
      </c>
      <c r="DY3" s="417" t="s">
        <v>760</v>
      </c>
      <c r="DZ3" s="417" t="s">
        <v>760</v>
      </c>
      <c r="EA3" s="417" t="s">
        <v>760</v>
      </c>
      <c r="EB3" s="417" t="s">
        <v>760</v>
      </c>
      <c r="EC3" s="417"/>
      <c r="ED3" s="417"/>
      <c r="EE3" s="417" t="s">
        <v>760</v>
      </c>
      <c r="EF3" s="417" t="s">
        <v>760</v>
      </c>
      <c r="EG3" s="417" t="s">
        <v>760</v>
      </c>
      <c r="EH3" s="417" t="s">
        <v>760</v>
      </c>
      <c r="EI3" s="417"/>
      <c r="EJ3" s="417" t="s">
        <v>760</v>
      </c>
      <c r="EK3" s="417" t="s">
        <v>760</v>
      </c>
      <c r="EL3" s="417" t="s">
        <v>760</v>
      </c>
      <c r="EM3" s="417" t="s">
        <v>760</v>
      </c>
      <c r="EN3" s="417" t="s">
        <v>760</v>
      </c>
      <c r="EO3" s="417"/>
      <c r="EP3" s="417" t="s">
        <v>760</v>
      </c>
      <c r="EQ3" s="417"/>
      <c r="ER3" s="417" t="s">
        <v>760</v>
      </c>
      <c r="ES3" s="417"/>
      <c r="ET3" s="417" t="s">
        <v>760</v>
      </c>
      <c r="EU3" s="417"/>
      <c r="EV3" s="417"/>
      <c r="EW3" s="417"/>
      <c r="EX3" s="417" t="s">
        <v>760</v>
      </c>
      <c r="EY3" s="418"/>
      <c r="EZ3" s="419"/>
      <c r="FA3" s="420"/>
      <c r="FB3" s="421"/>
    </row>
    <row r="4" spans="1:170" ht="45.75" customHeight="1">
      <c r="A4" s="344" t="s">
        <v>22</v>
      </c>
      <c r="B4" s="345" t="s">
        <v>617</v>
      </c>
      <c r="C4" s="345" t="s">
        <v>618</v>
      </c>
      <c r="D4" s="345" t="s">
        <v>619</v>
      </c>
      <c r="E4" s="345" t="s">
        <v>620</v>
      </c>
      <c r="F4" s="345" t="s">
        <v>621</v>
      </c>
      <c r="G4" s="346" t="s">
        <v>622</v>
      </c>
      <c r="H4" s="347" t="s">
        <v>623</v>
      </c>
      <c r="I4" s="348" t="s">
        <v>624</v>
      </c>
      <c r="J4" s="344" t="s">
        <v>625</v>
      </c>
      <c r="K4" s="346" t="s">
        <v>626</v>
      </c>
      <c r="L4" s="349" t="s">
        <v>627</v>
      </c>
      <c r="M4" s="350" t="s">
        <v>628</v>
      </c>
      <c r="N4" s="350" t="s">
        <v>629</v>
      </c>
      <c r="O4" s="350" t="s">
        <v>630</v>
      </c>
      <c r="P4" s="350" t="s">
        <v>631</v>
      </c>
      <c r="Q4" s="350" t="s">
        <v>632</v>
      </c>
      <c r="R4" s="350" t="s">
        <v>633</v>
      </c>
      <c r="S4" s="350" t="s">
        <v>634</v>
      </c>
      <c r="T4" s="350" t="s">
        <v>635</v>
      </c>
      <c r="U4" s="350" t="s">
        <v>636</v>
      </c>
      <c r="V4" s="350" t="s">
        <v>637</v>
      </c>
      <c r="W4" s="351" t="s">
        <v>1052</v>
      </c>
      <c r="X4" s="349" t="s">
        <v>638</v>
      </c>
      <c r="Y4" s="352" t="s">
        <v>639</v>
      </c>
      <c r="Z4" s="350" t="s">
        <v>640</v>
      </c>
      <c r="AA4" s="350" t="s">
        <v>641</v>
      </c>
      <c r="AB4" s="350" t="s">
        <v>642</v>
      </c>
      <c r="AC4" s="350" t="s">
        <v>643</v>
      </c>
      <c r="AD4" s="350" t="s">
        <v>644</v>
      </c>
      <c r="AE4" s="350" t="s">
        <v>645</v>
      </c>
      <c r="AF4" s="350" t="s">
        <v>646</v>
      </c>
      <c r="AG4" s="350" t="s">
        <v>647</v>
      </c>
      <c r="AH4" s="350" t="s">
        <v>648</v>
      </c>
      <c r="AI4" s="350" t="s">
        <v>649</v>
      </c>
      <c r="AJ4" s="350" t="s">
        <v>650</v>
      </c>
      <c r="AK4" s="350" t="s">
        <v>651</v>
      </c>
      <c r="AL4" s="350" t="s">
        <v>652</v>
      </c>
      <c r="AM4" s="350" t="s">
        <v>653</v>
      </c>
      <c r="AN4" s="350" t="s">
        <v>654</v>
      </c>
      <c r="AO4" s="350" t="s">
        <v>655</v>
      </c>
      <c r="AP4" s="350" t="s">
        <v>656</v>
      </c>
      <c r="AQ4" s="351" t="s">
        <v>657</v>
      </c>
      <c r="AR4" s="353" t="s">
        <v>658</v>
      </c>
      <c r="AS4" s="349" t="s">
        <v>659</v>
      </c>
      <c r="AT4" s="349" t="s">
        <v>660</v>
      </c>
      <c r="AU4" s="349" t="s">
        <v>661</v>
      </c>
      <c r="AV4" s="349" t="s">
        <v>662</v>
      </c>
      <c r="AW4" s="349" t="s">
        <v>663</v>
      </c>
      <c r="AX4" s="349" t="s">
        <v>664</v>
      </c>
      <c r="AY4" s="349" t="s">
        <v>665</v>
      </c>
      <c r="AZ4" s="349" t="s">
        <v>666</v>
      </c>
      <c r="BA4" s="349" t="s">
        <v>667</v>
      </c>
      <c r="BB4" s="349" t="s">
        <v>668</v>
      </c>
      <c r="BC4" s="349" t="s">
        <v>669</v>
      </c>
      <c r="BD4" s="349" t="s">
        <v>670</v>
      </c>
      <c r="BE4" s="349" t="s">
        <v>671</v>
      </c>
      <c r="BF4" s="349" t="s">
        <v>1053</v>
      </c>
      <c r="BG4" s="349" t="s">
        <v>672</v>
      </c>
      <c r="BH4" s="349" t="s">
        <v>673</v>
      </c>
      <c r="BI4" s="349" t="s">
        <v>674</v>
      </c>
      <c r="BJ4" s="349" t="s">
        <v>675</v>
      </c>
      <c r="BK4" s="349" t="s">
        <v>676</v>
      </c>
      <c r="BL4" s="349" t="s">
        <v>677</v>
      </c>
      <c r="BM4" s="349" t="s">
        <v>678</v>
      </c>
      <c r="BN4" s="349" t="s">
        <v>679</v>
      </c>
      <c r="BO4" s="349" t="s">
        <v>680</v>
      </c>
      <c r="BP4" s="354" t="s">
        <v>681</v>
      </c>
      <c r="BQ4" s="353" t="s">
        <v>1054</v>
      </c>
      <c r="BR4" s="355" t="s">
        <v>1055</v>
      </c>
      <c r="BS4" s="350" t="s">
        <v>682</v>
      </c>
      <c r="BT4" s="350" t="s">
        <v>683</v>
      </c>
      <c r="BU4" s="350" t="s">
        <v>684</v>
      </c>
      <c r="BV4" s="350" t="s">
        <v>685</v>
      </c>
      <c r="BW4" s="350" t="s">
        <v>686</v>
      </c>
      <c r="BX4" s="350" t="s">
        <v>687</v>
      </c>
      <c r="BY4" s="350" t="s">
        <v>688</v>
      </c>
      <c r="BZ4" s="350" t="s">
        <v>689</v>
      </c>
      <c r="CA4" s="350" t="s">
        <v>690</v>
      </c>
      <c r="CB4" s="350" t="s">
        <v>691</v>
      </c>
      <c r="CC4" s="350" t="s">
        <v>692</v>
      </c>
      <c r="CD4" s="350" t="s">
        <v>693</v>
      </c>
      <c r="CE4" s="350" t="s">
        <v>694</v>
      </c>
      <c r="CF4" s="350" t="s">
        <v>695</v>
      </c>
      <c r="CG4" s="350" t="s">
        <v>696</v>
      </c>
      <c r="CH4" s="350" t="s">
        <v>697</v>
      </c>
      <c r="CI4" s="350" t="s">
        <v>698</v>
      </c>
      <c r="CJ4" s="350" t="s">
        <v>699</v>
      </c>
      <c r="CK4" s="350" t="s">
        <v>700</v>
      </c>
      <c r="CL4" s="350" t="s">
        <v>701</v>
      </c>
      <c r="CM4" s="350" t="s">
        <v>702</v>
      </c>
      <c r="CN4" s="350" t="s">
        <v>703</v>
      </c>
      <c r="CO4" s="350" t="s">
        <v>704</v>
      </c>
      <c r="CP4" s="350" t="s">
        <v>705</v>
      </c>
      <c r="CQ4" s="350" t="s">
        <v>706</v>
      </c>
      <c r="CR4" s="350" t="s">
        <v>707</v>
      </c>
      <c r="CS4" s="350" t="s">
        <v>708</v>
      </c>
      <c r="CT4" s="353" t="s">
        <v>709</v>
      </c>
      <c r="CU4" s="349" t="s">
        <v>1056</v>
      </c>
      <c r="CV4" s="355" t="s">
        <v>1057</v>
      </c>
      <c r="CW4" s="349" t="s">
        <v>710</v>
      </c>
      <c r="CX4" s="350" t="s">
        <v>711</v>
      </c>
      <c r="CY4" s="350" t="s">
        <v>712</v>
      </c>
      <c r="CZ4" s="350" t="s">
        <v>713</v>
      </c>
      <c r="DA4" s="350" t="s">
        <v>714</v>
      </c>
      <c r="DB4" s="350" t="s">
        <v>715</v>
      </c>
      <c r="DC4" s="350" t="s">
        <v>716</v>
      </c>
      <c r="DD4" s="350" t="s">
        <v>717</v>
      </c>
      <c r="DE4" s="350" t="s">
        <v>718</v>
      </c>
      <c r="DF4" s="350" t="s">
        <v>719</v>
      </c>
      <c r="DG4" s="351" t="s">
        <v>720</v>
      </c>
      <c r="DH4" s="351" t="s">
        <v>1058</v>
      </c>
      <c r="DI4" s="349" t="s">
        <v>721</v>
      </c>
      <c r="DJ4" s="350" t="s">
        <v>722</v>
      </c>
      <c r="DK4" s="350" t="s">
        <v>723</v>
      </c>
      <c r="DL4" s="350" t="s">
        <v>724</v>
      </c>
      <c r="DM4" s="350" t="s">
        <v>725</v>
      </c>
      <c r="DN4" s="350" t="s">
        <v>726</v>
      </c>
      <c r="DO4" s="350" t="s">
        <v>727</v>
      </c>
      <c r="DP4" s="350" t="s">
        <v>728</v>
      </c>
      <c r="DQ4" s="351" t="s">
        <v>729</v>
      </c>
      <c r="DR4" s="353" t="s">
        <v>1059</v>
      </c>
      <c r="DS4" s="349" t="s">
        <v>730</v>
      </c>
      <c r="DT4" s="350" t="s">
        <v>731</v>
      </c>
      <c r="DU4" s="350" t="s">
        <v>732</v>
      </c>
      <c r="DV4" s="350" t="s">
        <v>733</v>
      </c>
      <c r="DW4" s="351" t="s">
        <v>734</v>
      </c>
      <c r="DX4" s="353" t="s">
        <v>1060</v>
      </c>
      <c r="DY4" s="349" t="s">
        <v>735</v>
      </c>
      <c r="DZ4" s="350" t="s">
        <v>736</v>
      </c>
      <c r="EA4" s="353" t="s">
        <v>737</v>
      </c>
      <c r="EB4" s="349" t="s">
        <v>738</v>
      </c>
      <c r="EC4" s="350" t="s">
        <v>739</v>
      </c>
      <c r="ED4" s="353" t="s">
        <v>740</v>
      </c>
      <c r="EE4" s="351" t="s">
        <v>741</v>
      </c>
      <c r="EF4" s="353" t="s">
        <v>742</v>
      </c>
      <c r="EG4" s="349" t="s">
        <v>743</v>
      </c>
      <c r="EH4" s="350" t="s">
        <v>744</v>
      </c>
      <c r="EI4" s="350" t="s">
        <v>745</v>
      </c>
      <c r="EJ4" s="350" t="s">
        <v>746</v>
      </c>
      <c r="EK4" s="350" t="s">
        <v>747</v>
      </c>
      <c r="EL4" s="350" t="s">
        <v>748</v>
      </c>
      <c r="EM4" s="350" t="s">
        <v>749</v>
      </c>
      <c r="EN4" s="350" t="s">
        <v>750</v>
      </c>
      <c r="EO4" s="350" t="s">
        <v>751</v>
      </c>
      <c r="EP4" s="350" t="s">
        <v>752</v>
      </c>
      <c r="EQ4" s="350" t="s">
        <v>752</v>
      </c>
      <c r="ER4" s="350" t="s">
        <v>1061</v>
      </c>
      <c r="ES4" s="350" t="s">
        <v>1062</v>
      </c>
      <c r="ET4" s="350" t="s">
        <v>752</v>
      </c>
      <c r="EU4" s="350" t="s">
        <v>1063</v>
      </c>
      <c r="EV4" s="350" t="s">
        <v>753</v>
      </c>
      <c r="EW4" s="353" t="s">
        <v>754</v>
      </c>
      <c r="EX4" s="251" t="s">
        <v>140</v>
      </c>
      <c r="EY4" s="364"/>
      <c r="EZ4" s="252"/>
      <c r="FA4" s="252"/>
    </row>
    <row r="5" spans="1:170" ht="30.75" customHeight="1" thickBot="1">
      <c r="A5" s="1031" t="s">
        <v>755</v>
      </c>
      <c r="B5" s="1031"/>
      <c r="C5" s="254">
        <v>43273.772170486111</v>
      </c>
      <c r="D5" s="255" t="s">
        <v>756</v>
      </c>
      <c r="E5" s="256" t="s">
        <v>757</v>
      </c>
      <c r="F5" s="256" t="s">
        <v>758</v>
      </c>
      <c r="G5" s="256" t="s">
        <v>759</v>
      </c>
      <c r="H5" s="256" t="s">
        <v>760</v>
      </c>
      <c r="I5" s="256" t="s">
        <v>761</v>
      </c>
      <c r="J5" s="256" t="s">
        <v>762</v>
      </c>
      <c r="K5" s="256" t="s">
        <v>763</v>
      </c>
      <c r="L5" s="256" t="s">
        <v>764</v>
      </c>
      <c r="M5" s="256" t="s">
        <v>765</v>
      </c>
      <c r="N5" s="257"/>
      <c r="O5" s="256" t="s">
        <v>766</v>
      </c>
      <c r="P5" s="256" t="s">
        <v>767</v>
      </c>
      <c r="Q5" s="256" t="s">
        <v>21</v>
      </c>
      <c r="R5" s="256" t="s">
        <v>768</v>
      </c>
      <c r="S5" s="256" t="s">
        <v>769</v>
      </c>
      <c r="T5" s="256" t="s">
        <v>770</v>
      </c>
      <c r="U5" s="256" t="s">
        <v>771</v>
      </c>
      <c r="V5" s="256" t="s">
        <v>772</v>
      </c>
      <c r="W5" s="256" t="s">
        <v>773</v>
      </c>
      <c r="X5" s="257"/>
      <c r="Y5" s="256" t="s">
        <v>774</v>
      </c>
      <c r="Z5" s="256" t="s">
        <v>128</v>
      </c>
      <c r="AA5" s="256" t="s">
        <v>129</v>
      </c>
      <c r="AB5" s="256" t="s">
        <v>775</v>
      </c>
      <c r="AC5" s="256" t="s">
        <v>776</v>
      </c>
      <c r="AD5" s="256" t="s">
        <v>777</v>
      </c>
      <c r="AE5" s="256" t="s">
        <v>778</v>
      </c>
      <c r="AF5" s="256" t="s">
        <v>779</v>
      </c>
      <c r="AG5" s="256" t="s">
        <v>780</v>
      </c>
      <c r="AH5" s="256" t="s">
        <v>781</v>
      </c>
      <c r="AI5" s="256" t="s">
        <v>782</v>
      </c>
      <c r="AJ5" s="256" t="s">
        <v>783</v>
      </c>
      <c r="AK5" s="256" t="s">
        <v>784</v>
      </c>
      <c r="AL5" s="256" t="s">
        <v>785</v>
      </c>
      <c r="AM5" s="256" t="s">
        <v>786</v>
      </c>
      <c r="AN5" s="256" t="s">
        <v>787</v>
      </c>
      <c r="AO5" s="256" t="s">
        <v>788</v>
      </c>
      <c r="AP5" s="256" t="s">
        <v>789</v>
      </c>
      <c r="AQ5" s="256" t="s">
        <v>790</v>
      </c>
      <c r="AR5" s="257"/>
      <c r="AS5" s="256" t="s">
        <v>791</v>
      </c>
      <c r="AT5" s="256" t="s">
        <v>792</v>
      </c>
      <c r="AU5" s="256" t="s">
        <v>793</v>
      </c>
      <c r="AV5" s="256" t="s">
        <v>794</v>
      </c>
      <c r="AW5" s="256" t="s">
        <v>795</v>
      </c>
      <c r="AX5" s="256" t="s">
        <v>796</v>
      </c>
      <c r="AY5" s="256" t="s">
        <v>797</v>
      </c>
      <c r="AZ5" s="256" t="s">
        <v>798</v>
      </c>
      <c r="BA5" s="256" t="s">
        <v>799</v>
      </c>
      <c r="BB5" s="256" t="s">
        <v>800</v>
      </c>
      <c r="BC5" s="256" t="s">
        <v>801</v>
      </c>
      <c r="BD5" s="256" t="s">
        <v>802</v>
      </c>
      <c r="BE5" s="256" t="s">
        <v>803</v>
      </c>
      <c r="BF5" s="257"/>
      <c r="BG5" s="256" t="s">
        <v>804</v>
      </c>
      <c r="BH5" s="253" t="s">
        <v>245</v>
      </c>
      <c r="BI5" s="256" t="s">
        <v>805</v>
      </c>
      <c r="BJ5" s="256" t="s">
        <v>806</v>
      </c>
      <c r="BK5" s="256" t="s">
        <v>807</v>
      </c>
      <c r="BL5" s="253" t="s">
        <v>808</v>
      </c>
      <c r="BM5" s="253" t="s">
        <v>809</v>
      </c>
      <c r="BN5" s="256" t="s">
        <v>810</v>
      </c>
      <c r="BO5" s="256" t="s">
        <v>811</v>
      </c>
      <c r="BP5" s="256" t="s">
        <v>812</v>
      </c>
      <c r="BQ5" s="257"/>
      <c r="BR5" s="257"/>
      <c r="BS5" s="547" t="s">
        <v>813</v>
      </c>
      <c r="BT5" s="256" t="s">
        <v>814</v>
      </c>
      <c r="BU5" s="256" t="s">
        <v>815</v>
      </c>
      <c r="BV5" s="256" t="s">
        <v>816</v>
      </c>
      <c r="BW5" s="256" t="s">
        <v>817</v>
      </c>
      <c r="BX5" s="256" t="s">
        <v>818</v>
      </c>
      <c r="BY5" s="256" t="s">
        <v>819</v>
      </c>
      <c r="BZ5" s="256" t="s">
        <v>820</v>
      </c>
      <c r="CA5" s="256" t="s">
        <v>821</v>
      </c>
      <c r="CB5" s="256" t="s">
        <v>822</v>
      </c>
      <c r="CC5" s="256" t="s">
        <v>823</v>
      </c>
      <c r="CD5" s="256" t="s">
        <v>824</v>
      </c>
      <c r="CE5" s="256" t="s">
        <v>825</v>
      </c>
      <c r="CF5" s="256" t="s">
        <v>826</v>
      </c>
      <c r="CG5" s="256" t="s">
        <v>827</v>
      </c>
      <c r="CH5" s="256" t="s">
        <v>828</v>
      </c>
      <c r="CI5" s="256" t="s">
        <v>829</v>
      </c>
      <c r="CJ5" s="256" t="s">
        <v>830</v>
      </c>
      <c r="CK5" s="256" t="s">
        <v>831</v>
      </c>
      <c r="CL5" s="256" t="s">
        <v>832</v>
      </c>
      <c r="CM5" s="256" t="s">
        <v>833</v>
      </c>
      <c r="CN5" s="256" t="s">
        <v>834</v>
      </c>
      <c r="CO5" s="256" t="s">
        <v>835</v>
      </c>
      <c r="CP5" s="256" t="s">
        <v>836</v>
      </c>
      <c r="CQ5" s="256" t="s">
        <v>837</v>
      </c>
      <c r="CR5" s="256" t="s">
        <v>838</v>
      </c>
      <c r="CS5" s="256" t="s">
        <v>839</v>
      </c>
      <c r="CT5" s="256" t="s">
        <v>840</v>
      </c>
      <c r="CU5" s="257"/>
      <c r="CV5" s="257"/>
      <c r="CW5" s="256" t="s">
        <v>841</v>
      </c>
      <c r="CX5" s="256" t="s">
        <v>842</v>
      </c>
      <c r="CY5" s="256" t="s">
        <v>843</v>
      </c>
      <c r="CZ5" s="256" t="s">
        <v>844</v>
      </c>
      <c r="DA5" s="256" t="s">
        <v>845</v>
      </c>
      <c r="DB5" s="256" t="s">
        <v>846</v>
      </c>
      <c r="DC5" s="256" t="s">
        <v>847</v>
      </c>
      <c r="DD5" s="256" t="s">
        <v>848</v>
      </c>
      <c r="DE5" s="256" t="s">
        <v>849</v>
      </c>
      <c r="DF5" s="256" t="s">
        <v>850</v>
      </c>
      <c r="DG5" s="256" t="s">
        <v>851</v>
      </c>
      <c r="DH5" s="356"/>
      <c r="DI5" s="256" t="s">
        <v>852</v>
      </c>
      <c r="DJ5" s="256" t="s">
        <v>853</v>
      </c>
      <c r="DK5" s="256" t="s">
        <v>854</v>
      </c>
      <c r="DL5" s="256" t="s">
        <v>855</v>
      </c>
      <c r="DM5" s="256" t="s">
        <v>856</v>
      </c>
      <c r="DN5" s="256" t="s">
        <v>857</v>
      </c>
      <c r="DO5" s="256" t="s">
        <v>858</v>
      </c>
      <c r="DP5" s="256" t="s">
        <v>859</v>
      </c>
      <c r="DQ5" s="256" t="s">
        <v>860</v>
      </c>
      <c r="DR5" s="257"/>
      <c r="DS5" s="256" t="s">
        <v>861</v>
      </c>
      <c r="DT5" s="256" t="s">
        <v>862</v>
      </c>
      <c r="DU5" s="256" t="s">
        <v>863</v>
      </c>
      <c r="DV5" s="256" t="s">
        <v>864</v>
      </c>
      <c r="DW5" s="256" t="s">
        <v>865</v>
      </c>
      <c r="DX5" s="257"/>
      <c r="DY5" s="253" t="s">
        <v>866</v>
      </c>
      <c r="DZ5" s="253" t="s">
        <v>867</v>
      </c>
      <c r="EA5" s="253" t="s">
        <v>868</v>
      </c>
      <c r="EB5" s="252" t="s">
        <v>869</v>
      </c>
      <c r="EC5" s="253" t="s">
        <v>870</v>
      </c>
      <c r="ED5" s="253" t="s">
        <v>871</v>
      </c>
      <c r="EE5" s="253" t="s">
        <v>872</v>
      </c>
      <c r="EF5" s="256" t="s">
        <v>873</v>
      </c>
      <c r="EG5" s="253" t="s">
        <v>874</v>
      </c>
      <c r="EH5" s="253" t="s">
        <v>875</v>
      </c>
      <c r="EI5" s="253" t="s">
        <v>876</v>
      </c>
      <c r="EJ5" s="253" t="s">
        <v>877</v>
      </c>
      <c r="EK5" s="253" t="s">
        <v>878</v>
      </c>
      <c r="EL5" s="253" t="s">
        <v>879</v>
      </c>
      <c r="EM5" s="253" t="s">
        <v>880</v>
      </c>
      <c r="EN5" s="253" t="s">
        <v>881</v>
      </c>
      <c r="EO5" s="253" t="s">
        <v>882</v>
      </c>
      <c r="EP5" s="253" t="s">
        <v>883</v>
      </c>
      <c r="EQ5" s="253" t="s">
        <v>884</v>
      </c>
      <c r="ER5" s="357"/>
      <c r="ES5" s="357"/>
      <c r="ET5" s="253" t="s">
        <v>885</v>
      </c>
      <c r="EU5" s="357"/>
      <c r="EV5" s="253" t="s">
        <v>886</v>
      </c>
      <c r="EW5" s="253" t="s">
        <v>887</v>
      </c>
      <c r="EX5" s="253" t="s">
        <v>888</v>
      </c>
      <c r="EY5" s="258" t="s">
        <v>1130</v>
      </c>
      <c r="EZ5" s="252" t="s">
        <v>1131</v>
      </c>
      <c r="FA5" s="252" t="s">
        <v>1132</v>
      </c>
      <c r="FB5" s="253" t="s">
        <v>1133</v>
      </c>
      <c r="FC5" s="253" t="s">
        <v>1134</v>
      </c>
      <c r="FD5" s="253" t="s">
        <v>1135</v>
      </c>
      <c r="FE5" s="253" t="s">
        <v>1136</v>
      </c>
      <c r="FF5" s="253" t="s">
        <v>1137</v>
      </c>
      <c r="FG5" s="253" t="s">
        <v>1138</v>
      </c>
      <c r="FH5" s="253" t="s">
        <v>1139</v>
      </c>
      <c r="FI5" s="253" t="s">
        <v>1140</v>
      </c>
      <c r="FJ5" s="253" t="s">
        <v>889</v>
      </c>
      <c r="FK5" s="253" t="s">
        <v>890</v>
      </c>
      <c r="FL5" s="253" t="s">
        <v>891</v>
      </c>
      <c r="FM5" s="253" t="s">
        <v>892</v>
      </c>
      <c r="FN5" s="253" t="s">
        <v>893</v>
      </c>
    </row>
    <row r="6" spans="1:170" s="259" customFormat="1" ht="39" customHeight="1" thickBot="1">
      <c r="A6" s="1032" t="s">
        <v>0</v>
      </c>
      <c r="B6" s="1033"/>
      <c r="C6" s="1033"/>
      <c r="D6" s="1033"/>
      <c r="E6" s="1033"/>
      <c r="F6" s="1033"/>
      <c r="G6" s="1033"/>
      <c r="H6" s="1033"/>
      <c r="I6" s="1034"/>
      <c r="J6" s="1046" t="s">
        <v>1</v>
      </c>
      <c r="K6" s="1047"/>
      <c r="L6" s="1047"/>
      <c r="M6" s="1047"/>
      <c r="N6" s="1047"/>
      <c r="O6" s="1047"/>
      <c r="P6" s="1047"/>
      <c r="Q6" s="1047"/>
      <c r="R6" s="1047"/>
      <c r="S6" s="1047"/>
      <c r="T6" s="1047"/>
      <c r="U6" s="1047"/>
      <c r="V6" s="1047"/>
      <c r="W6" s="1047"/>
      <c r="X6" s="1047"/>
      <c r="Y6" s="1047"/>
      <c r="Z6" s="1047"/>
      <c r="AA6" s="1047"/>
      <c r="AB6" s="1047"/>
      <c r="AC6" s="1047"/>
      <c r="AD6" s="1047"/>
      <c r="AE6" s="1047"/>
      <c r="AF6" s="1047"/>
      <c r="AG6" s="1047"/>
      <c r="AH6" s="1047"/>
      <c r="AI6" s="1047"/>
      <c r="AJ6" s="1047"/>
      <c r="AK6" s="1047"/>
      <c r="AL6" s="1047"/>
      <c r="AM6" s="1047"/>
      <c r="AN6" s="1047"/>
      <c r="AO6" s="1047"/>
      <c r="AP6" s="1047"/>
      <c r="AQ6" s="1047"/>
      <c r="AR6" s="1047"/>
      <c r="AS6" s="1047"/>
      <c r="AT6" s="1047"/>
      <c r="AU6" s="1047"/>
      <c r="AV6" s="1047"/>
      <c r="AW6" s="1047"/>
      <c r="AX6" s="1047"/>
      <c r="AY6" s="1047"/>
      <c r="AZ6" s="1047"/>
      <c r="BA6" s="1047"/>
      <c r="BB6" s="1047"/>
      <c r="BC6" s="1047"/>
      <c r="BD6" s="1047"/>
      <c r="BE6" s="1047"/>
      <c r="BF6" s="1047"/>
      <c r="BG6" s="1047"/>
      <c r="BH6" s="1047"/>
      <c r="BI6" s="1047"/>
      <c r="BJ6" s="1047"/>
      <c r="BK6" s="1047"/>
      <c r="BL6" s="1047"/>
      <c r="BM6" s="1047"/>
      <c r="BN6" s="1047"/>
      <c r="BO6" s="1047"/>
      <c r="BP6" s="1047"/>
      <c r="BQ6" s="1047"/>
      <c r="BR6" s="1047"/>
      <c r="BS6" s="1047"/>
      <c r="BT6" s="1047"/>
      <c r="BU6" s="1047"/>
      <c r="BV6" s="1047"/>
      <c r="BW6" s="1047"/>
      <c r="BX6" s="1047"/>
      <c r="BY6" s="1047"/>
      <c r="BZ6" s="1047"/>
      <c r="CA6" s="1047"/>
      <c r="CB6" s="1047"/>
      <c r="CC6" s="1047"/>
      <c r="CD6" s="1047"/>
      <c r="CE6" s="1047"/>
      <c r="CF6" s="1047"/>
      <c r="CG6" s="1047"/>
      <c r="CH6" s="1047"/>
      <c r="CI6" s="1047"/>
      <c r="CJ6" s="1047"/>
      <c r="CK6" s="1047"/>
      <c r="CL6" s="1047"/>
      <c r="CM6" s="1047"/>
      <c r="CN6" s="1047"/>
      <c r="CO6" s="1047"/>
      <c r="CP6" s="1047"/>
      <c r="CQ6" s="1047"/>
      <c r="CR6" s="1047"/>
      <c r="CS6" s="1047"/>
      <c r="CT6" s="1047"/>
      <c r="CU6" s="1047"/>
      <c r="CV6" s="1047"/>
      <c r="CW6" s="1047"/>
      <c r="CX6" s="1047"/>
      <c r="CY6" s="1047"/>
      <c r="CZ6" s="1047"/>
      <c r="DA6" s="1047"/>
      <c r="DB6" s="1047"/>
      <c r="DC6" s="1047"/>
      <c r="DD6" s="1047"/>
      <c r="DE6" s="1047"/>
      <c r="DF6" s="1047"/>
      <c r="DG6" s="1047"/>
      <c r="DH6" s="1047"/>
      <c r="DI6" s="1047"/>
      <c r="DJ6" s="1047"/>
      <c r="DK6" s="1047"/>
      <c r="DL6" s="1047"/>
      <c r="DM6" s="1047"/>
      <c r="DN6" s="1047"/>
      <c r="DO6" s="1047"/>
      <c r="DP6" s="1047"/>
      <c r="DQ6" s="1047"/>
      <c r="DR6" s="1047"/>
      <c r="DS6" s="1047"/>
      <c r="DT6" s="1047"/>
      <c r="DU6" s="1047"/>
      <c r="DV6" s="1047"/>
      <c r="DW6" s="1047"/>
      <c r="DX6" s="1048"/>
      <c r="DY6" s="1049" t="s">
        <v>2</v>
      </c>
      <c r="DZ6" s="1050"/>
      <c r="EA6" s="1050"/>
      <c r="EB6" s="1051"/>
      <c r="EC6" s="1051"/>
      <c r="ED6" s="1051"/>
      <c r="EE6" s="1051"/>
      <c r="EF6" s="1051"/>
      <c r="EG6" s="1050"/>
      <c r="EH6" s="1050"/>
      <c r="EI6" s="1050"/>
      <c r="EJ6" s="1050"/>
      <c r="EK6" s="1050"/>
      <c r="EL6" s="1050"/>
      <c r="EM6" s="1050"/>
      <c r="EN6" s="1050"/>
      <c r="EO6" s="1050"/>
      <c r="EP6" s="1050"/>
      <c r="EQ6" s="1050"/>
      <c r="ER6" s="1050"/>
      <c r="ES6" s="1050"/>
      <c r="ET6" s="1050"/>
      <c r="EU6" s="1050"/>
      <c r="EV6" s="1050"/>
      <c r="EW6" s="1052"/>
      <c r="EX6" s="1"/>
      <c r="EY6" s="365"/>
      <c r="EZ6" s="366"/>
      <c r="FA6" s="366"/>
      <c r="FB6" s="367"/>
      <c r="FC6" s="367"/>
      <c r="FD6" s="367"/>
      <c r="FE6" s="367"/>
    </row>
    <row r="7" spans="1:170" s="260" customFormat="1" ht="39" customHeight="1">
      <c r="A7" s="1035" t="s">
        <v>3</v>
      </c>
      <c r="B7" s="1036"/>
      <c r="C7" s="1036"/>
      <c r="D7" s="1036"/>
      <c r="E7" s="1036"/>
      <c r="F7" s="1036"/>
      <c r="G7" s="1037"/>
      <c r="H7" s="1035" t="s">
        <v>4</v>
      </c>
      <c r="I7" s="1038"/>
      <c r="J7" s="1054" t="s">
        <v>5</v>
      </c>
      <c r="K7" s="1055"/>
      <c r="L7" s="1054" t="s">
        <v>6</v>
      </c>
      <c r="M7" s="1056"/>
      <c r="N7" s="1056"/>
      <c r="O7" s="1056"/>
      <c r="P7" s="1056"/>
      <c r="Q7" s="1056"/>
      <c r="R7" s="1056"/>
      <c r="S7" s="1056"/>
      <c r="T7" s="1056"/>
      <c r="U7" s="1056"/>
      <c r="V7" s="1056"/>
      <c r="W7" s="1055"/>
      <c r="X7" s="1039" t="s">
        <v>7</v>
      </c>
      <c r="Y7" s="1040"/>
      <c r="Z7" s="1040"/>
      <c r="AA7" s="1040"/>
      <c r="AB7" s="1040"/>
      <c r="AC7" s="1040"/>
      <c r="AD7" s="1040"/>
      <c r="AE7" s="1040"/>
      <c r="AF7" s="1040"/>
      <c r="AG7" s="1040"/>
      <c r="AH7" s="1040"/>
      <c r="AI7" s="1040"/>
      <c r="AJ7" s="1040"/>
      <c r="AK7" s="1040"/>
      <c r="AL7" s="1040"/>
      <c r="AM7" s="1040"/>
      <c r="AN7" s="1040"/>
      <c r="AO7" s="1040"/>
      <c r="AP7" s="1040"/>
      <c r="AQ7" s="1040"/>
      <c r="AR7" s="1041"/>
      <c r="AS7" s="1039" t="s">
        <v>8</v>
      </c>
      <c r="AT7" s="1040"/>
      <c r="AU7" s="1040"/>
      <c r="AV7" s="1040"/>
      <c r="AW7" s="1040"/>
      <c r="AX7" s="1040"/>
      <c r="AY7" s="1040"/>
      <c r="AZ7" s="1040"/>
      <c r="BA7" s="1040"/>
      <c r="BB7" s="1040"/>
      <c r="BC7" s="1040"/>
      <c r="BD7" s="1040"/>
      <c r="BE7" s="1041"/>
      <c r="BF7" s="1039" t="s">
        <v>9</v>
      </c>
      <c r="BG7" s="1040"/>
      <c r="BH7" s="1040"/>
      <c r="BI7" s="1040"/>
      <c r="BJ7" s="1040"/>
      <c r="BK7" s="1040"/>
      <c r="BL7" s="1040"/>
      <c r="BM7" s="1040"/>
      <c r="BN7" s="1040"/>
      <c r="BO7" s="1040"/>
      <c r="BP7" s="1040"/>
      <c r="BQ7" s="1041"/>
      <c r="BR7" s="1039" t="s">
        <v>10</v>
      </c>
      <c r="BS7" s="1040"/>
      <c r="BT7" s="1040"/>
      <c r="BU7" s="1040"/>
      <c r="BV7" s="1040"/>
      <c r="BW7" s="1040"/>
      <c r="BX7" s="1040"/>
      <c r="BY7" s="1040"/>
      <c r="BZ7" s="1040"/>
      <c r="CA7" s="1040"/>
      <c r="CB7" s="1040"/>
      <c r="CC7" s="1040"/>
      <c r="CD7" s="1040"/>
      <c r="CE7" s="1040"/>
      <c r="CF7" s="1040"/>
      <c r="CG7" s="1040"/>
      <c r="CH7" s="1040"/>
      <c r="CI7" s="1040"/>
      <c r="CJ7" s="1040"/>
      <c r="CK7" s="1040"/>
      <c r="CL7" s="1040"/>
      <c r="CM7" s="1040"/>
      <c r="CN7" s="1040"/>
      <c r="CO7" s="1040"/>
      <c r="CP7" s="1040"/>
      <c r="CQ7" s="1040"/>
      <c r="CR7" s="1040"/>
      <c r="CS7" s="1040"/>
      <c r="CT7" s="1040"/>
      <c r="CU7" s="1041"/>
      <c r="CV7" s="1039" t="s">
        <v>11</v>
      </c>
      <c r="CW7" s="1040"/>
      <c r="CX7" s="1040"/>
      <c r="CY7" s="1040"/>
      <c r="CZ7" s="1040"/>
      <c r="DA7" s="1040"/>
      <c r="DB7" s="1040"/>
      <c r="DC7" s="1040"/>
      <c r="DD7" s="1040"/>
      <c r="DE7" s="1040"/>
      <c r="DF7" s="1040"/>
      <c r="DG7" s="1040"/>
      <c r="DH7" s="1041"/>
      <c r="DI7" s="1039" t="s">
        <v>12</v>
      </c>
      <c r="DJ7" s="1040"/>
      <c r="DK7" s="1040"/>
      <c r="DL7" s="1040"/>
      <c r="DM7" s="1040"/>
      <c r="DN7" s="1040"/>
      <c r="DO7" s="1040"/>
      <c r="DP7" s="1040"/>
      <c r="DQ7" s="1040"/>
      <c r="DR7" s="1041"/>
      <c r="DS7" s="1039" t="s">
        <v>13</v>
      </c>
      <c r="DT7" s="1040"/>
      <c r="DU7" s="1040"/>
      <c r="DV7" s="1040"/>
      <c r="DW7" s="1040"/>
      <c r="DX7" s="1041"/>
      <c r="DY7" s="1042" t="s">
        <v>14</v>
      </c>
      <c r="DZ7" s="1044"/>
      <c r="EA7" s="1053"/>
      <c r="EB7" s="1035" t="s">
        <v>15</v>
      </c>
      <c r="EC7" s="1036"/>
      <c r="ED7" s="1036"/>
      <c r="EE7" s="1036"/>
      <c r="EF7" s="1038"/>
      <c r="EG7" s="1043" t="s">
        <v>16</v>
      </c>
      <c r="EH7" s="1044"/>
      <c r="EI7" s="1044"/>
      <c r="EJ7" s="1044"/>
      <c r="EK7" s="1044"/>
      <c r="EL7" s="1044"/>
      <c r="EM7" s="1044"/>
      <c r="EN7" s="1044"/>
      <c r="EO7" s="1044"/>
      <c r="EP7" s="1044"/>
      <c r="EQ7" s="1044"/>
      <c r="ER7" s="1044"/>
      <c r="ES7" s="1044"/>
      <c r="ET7" s="1044"/>
      <c r="EU7" s="1044"/>
      <c r="EV7" s="1044"/>
      <c r="EW7" s="1045"/>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629</v>
      </c>
      <c r="O10" s="270" t="s">
        <v>35</v>
      </c>
      <c r="P10" s="270" t="s">
        <v>36</v>
      </c>
      <c r="Q10" s="271" t="s">
        <v>37</v>
      </c>
      <c r="R10" s="271" t="s">
        <v>38</v>
      </c>
      <c r="S10" s="270" t="s">
        <v>39</v>
      </c>
      <c r="T10" s="271" t="s">
        <v>40</v>
      </c>
      <c r="U10" s="271" t="s">
        <v>41</v>
      </c>
      <c r="V10" s="271" t="s">
        <v>42</v>
      </c>
      <c r="W10" s="266" t="s">
        <v>43</v>
      </c>
      <c r="X10" s="267" t="s">
        <v>638</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658</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1053</v>
      </c>
      <c r="BG10" s="271" t="s">
        <v>894</v>
      </c>
      <c r="BH10" s="271" t="s">
        <v>1064</v>
      </c>
      <c r="BI10" s="271" t="s">
        <v>1065</v>
      </c>
      <c r="BJ10" s="278" t="s">
        <v>79</v>
      </c>
      <c r="BK10" s="270" t="s">
        <v>80</v>
      </c>
      <c r="BL10" s="278" t="s">
        <v>45</v>
      </c>
      <c r="BM10" s="270" t="s">
        <v>81</v>
      </c>
      <c r="BN10" s="271" t="s">
        <v>82</v>
      </c>
      <c r="BO10" s="271" t="s">
        <v>83</v>
      </c>
      <c r="BP10" s="266" t="s">
        <v>84</v>
      </c>
      <c r="BQ10" s="268" t="s">
        <v>1054</v>
      </c>
      <c r="BR10" s="359" t="s">
        <v>1055</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1056</v>
      </c>
      <c r="CV10" s="267" t="s">
        <v>1057</v>
      </c>
      <c r="CW10" s="361" t="s">
        <v>105</v>
      </c>
      <c r="CX10" s="271" t="s">
        <v>106</v>
      </c>
      <c r="CY10" s="263" t="s">
        <v>107</v>
      </c>
      <c r="CZ10" s="263" t="s">
        <v>108</v>
      </c>
      <c r="DA10" s="278" t="s">
        <v>895</v>
      </c>
      <c r="DB10" s="270" t="s">
        <v>47</v>
      </c>
      <c r="DC10" s="271" t="s">
        <v>48</v>
      </c>
      <c r="DD10" s="270" t="s">
        <v>49</v>
      </c>
      <c r="DE10" s="270" t="s">
        <v>50</v>
      </c>
      <c r="DF10" s="270" t="s">
        <v>51</v>
      </c>
      <c r="DG10" s="277" t="s">
        <v>109</v>
      </c>
      <c r="DH10" s="268" t="s">
        <v>1058</v>
      </c>
      <c r="DI10" s="267" t="s">
        <v>30</v>
      </c>
      <c r="DJ10" s="271" t="s">
        <v>110</v>
      </c>
      <c r="DK10" s="270" t="s">
        <v>111</v>
      </c>
      <c r="DL10" s="270" t="s">
        <v>112</v>
      </c>
      <c r="DM10" s="270" t="s">
        <v>113</v>
      </c>
      <c r="DN10" s="276" t="s">
        <v>114</v>
      </c>
      <c r="DO10" s="270" t="s">
        <v>115</v>
      </c>
      <c r="DP10" s="271" t="s">
        <v>116</v>
      </c>
      <c r="DQ10" s="277" t="s">
        <v>117</v>
      </c>
      <c r="DR10" s="268" t="s">
        <v>1059</v>
      </c>
      <c r="DS10" s="269" t="s">
        <v>29</v>
      </c>
      <c r="DT10" s="270" t="s">
        <v>118</v>
      </c>
      <c r="DU10" s="270" t="s">
        <v>119</v>
      </c>
      <c r="DV10" s="270" t="s">
        <v>120</v>
      </c>
      <c r="DW10" s="277" t="s">
        <v>121</v>
      </c>
      <c r="DX10" s="268" t="s">
        <v>1060</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1066</v>
      </c>
      <c r="EO10" s="263" t="s">
        <v>1067</v>
      </c>
      <c r="EP10" s="263" t="s">
        <v>1068</v>
      </c>
      <c r="EQ10" s="263" t="s">
        <v>1069</v>
      </c>
      <c r="ER10" s="263" t="s">
        <v>1061</v>
      </c>
      <c r="ES10" s="263" t="s">
        <v>1062</v>
      </c>
      <c r="ET10" s="263" t="s">
        <v>137</v>
      </c>
      <c r="EU10" s="263" t="s">
        <v>1063</v>
      </c>
      <c r="EV10" s="263" t="s">
        <v>138</v>
      </c>
      <c r="EW10" s="264" t="s">
        <v>139</v>
      </c>
      <c r="EX10" s="282" t="s">
        <v>140</v>
      </c>
      <c r="EY10" s="364"/>
      <c r="EZ10" s="375" t="s">
        <v>1141</v>
      </c>
      <c r="FA10" s="376" t="s">
        <v>1142</v>
      </c>
      <c r="FB10" s="377" t="str">
        <f>$EB$7</f>
        <v>TERRITORIAL</v>
      </c>
      <c r="FC10" s="378" t="s">
        <v>1143</v>
      </c>
      <c r="FD10" s="378" t="s">
        <v>37</v>
      </c>
    </row>
    <row r="11" spans="1:170" s="14" customFormat="1" ht="45.75" customHeight="1">
      <c r="A11" s="532">
        <f>[2]BD!A8</f>
        <v>1</v>
      </c>
      <c r="B11" s="4" t="str">
        <f>[2]BD!B8</f>
        <v>PIU Rio Branco</v>
      </c>
      <c r="C11" s="550" t="str">
        <f>[2]BD!C8</f>
        <v>MEM - Setor Central</v>
      </c>
      <c r="D11" s="550" t="str">
        <f>[2]BD!D8</f>
        <v>Pública</v>
      </c>
      <c r="E11" s="550" t="str">
        <f>[2]BD!E8</f>
        <v>PIU</v>
      </c>
      <c r="F11" s="550" t="str">
        <f>[2]BD!F8</f>
        <v>PMSP - SMUL</v>
      </c>
      <c r="G11" s="551" t="str">
        <f>[2]BD!G8</f>
        <v>Decreto</v>
      </c>
      <c r="H11" s="560" t="str">
        <f>[2]BD!H8</f>
        <v>NC</v>
      </c>
      <c r="I11" s="553" t="str">
        <f>[2]BD!I8</f>
        <v>SEP</v>
      </c>
      <c r="J11" s="554" t="str">
        <f>[2]BD!J8</f>
        <v>Suspenso</v>
      </c>
      <c r="K11" s="555" t="str">
        <f>[2]BD!K8</f>
        <v>Suspenso</v>
      </c>
      <c r="L11" s="570" t="str">
        <f>[2]BD!L8</f>
        <v>Não Consta</v>
      </c>
      <c r="M11" s="550" t="str">
        <f>[2]BD!M8</f>
        <v>Não Consta</v>
      </c>
      <c r="N11" s="562">
        <f>[2]BD!N8</f>
        <v>2016</v>
      </c>
      <c r="O11" s="561" t="str">
        <f>[2]BD!O8</f>
        <v>NA</v>
      </c>
      <c r="P11" s="550" t="str">
        <f>[2]BD!P8</f>
        <v>NA</v>
      </c>
      <c r="Q11" s="550" t="str">
        <f>[2]BD!Q8</f>
        <v>NA</v>
      </c>
      <c r="R11" s="550" t="str">
        <f>[2]BD!R8</f>
        <v>NA</v>
      </c>
      <c r="S11" s="569" t="str">
        <f>[2]BD!S8</f>
        <v>NA</v>
      </c>
      <c r="T11" s="533" t="str">
        <f>[2]BD!T8</f>
        <v>Finalizada</v>
      </c>
      <c r="U11" s="550" t="str">
        <f>[2]BD!U8</f>
        <v>SEP/Fernando</v>
      </c>
      <c r="V11" s="550">
        <f>[2]BD!V8</f>
        <v>42470</v>
      </c>
      <c r="W11" s="553">
        <f>[2]BD!W8</f>
        <v>42471</v>
      </c>
      <c r="X11" s="577">
        <f>[2]BD!X8</f>
        <v>42472</v>
      </c>
      <c r="Y11" s="560" t="str">
        <f>[2]BD!Y8</f>
        <v>NA</v>
      </c>
      <c r="Z11" s="550" t="str">
        <f>[2]BD!Z8</f>
        <v>NA</v>
      </c>
      <c r="AA11" s="550" t="str">
        <f>[2]BD!AA8</f>
        <v>NA</v>
      </c>
      <c r="AB11" s="596" t="str">
        <f>[2]BD!AB8</f>
        <v>NA</v>
      </c>
      <c r="AC11" s="579" t="str">
        <f>[2]BD!AC8</f>
        <v>NA</v>
      </c>
      <c r="AD11" s="579" t="str">
        <f>[2]BD!AD8</f>
        <v>NA</v>
      </c>
      <c r="AE11" s="596" t="str">
        <f>[2]BD!AE8</f>
        <v>NA</v>
      </c>
      <c r="AF11" s="596" t="str">
        <f>[2]BD!AF8</f>
        <v>NA</v>
      </c>
      <c r="AG11" s="550" t="str">
        <f>[2]BD!AG8</f>
        <v>Notícia</v>
      </c>
      <c r="AH11" s="533" t="str">
        <f>[2]BD!AH8</f>
        <v>URL</v>
      </c>
      <c r="AI11" s="550" t="str">
        <f>[2]BD!AI8</f>
        <v>Internet</v>
      </c>
      <c r="AJ11" s="550" t="str">
        <f>[2]BD!AJ8</f>
        <v>encerrada</v>
      </c>
      <c r="AK11" s="561">
        <f>[2]BD!AK8</f>
        <v>42473</v>
      </c>
      <c r="AL11" s="561">
        <f>[2]BD!AL8</f>
        <v>42501</v>
      </c>
      <c r="AM11" s="561" t="str">
        <f>[2]BD!AM8</f>
        <v>SEP/SPURB</v>
      </c>
      <c r="AN11" s="581">
        <f>[2]BD!AN8</f>
        <v>31</v>
      </c>
      <c r="AO11" s="535" t="str">
        <f>[2]BD!AO8</f>
        <v>SIM</v>
      </c>
      <c r="AP11" s="582" t="str">
        <f>[2]BD!AP8</f>
        <v>Não autorizado</v>
      </c>
      <c r="AQ11" s="606" t="str">
        <f>[2]BD!AQ8</f>
        <v>NC</v>
      </c>
      <c r="AR11" s="563" t="str">
        <f>[2]BD!AR8</f>
        <v>-</v>
      </c>
      <c r="AS11" s="564" t="str">
        <f>[2]BD!AS8</f>
        <v>-</v>
      </c>
      <c r="AT11" s="585" t="str">
        <f>[2]BD!AT8</f>
        <v>-</v>
      </c>
      <c r="AU11" s="561" t="str">
        <f>[2]BD!AU8</f>
        <v>-</v>
      </c>
      <c r="AV11" s="561" t="str">
        <f>[2]BD!AV8</f>
        <v>-</v>
      </c>
      <c r="AW11" s="561" t="str">
        <f>[2]BD!AW8</f>
        <v>-</v>
      </c>
      <c r="AX11" s="561" t="str">
        <f>[2]BD!AX8</f>
        <v>-</v>
      </c>
      <c r="AY11" s="561" t="str">
        <f>[2]BD!AY8</f>
        <v>-</v>
      </c>
      <c r="AZ11" s="561" t="str">
        <f>[2]BD!AZ8</f>
        <v>-</v>
      </c>
      <c r="BA11" s="561" t="str">
        <f>[2]BD!BA8</f>
        <v>-</v>
      </c>
      <c r="BB11" s="561" t="str">
        <f>[2]BD!BB8</f>
        <v>-</v>
      </c>
      <c r="BC11" s="602" t="str">
        <f>[2]BD!BC8</f>
        <v>-</v>
      </c>
      <c r="BD11" s="561" t="str">
        <f>[2]BD!BD8</f>
        <v>-</v>
      </c>
      <c r="BE11" s="563" t="str">
        <f>[2]BD!BE8</f>
        <v>-</v>
      </c>
      <c r="BF11" s="564" t="str">
        <f>[2]BD!BF8</f>
        <v>-</v>
      </c>
      <c r="BG11" s="585" t="str">
        <f>[2]BD!BG8</f>
        <v>-</v>
      </c>
      <c r="BH11" s="602" t="str">
        <f>[2]BD!BH8</f>
        <v>-</v>
      </c>
      <c r="BI11" s="561" t="str">
        <f>[2]BD!BI8</f>
        <v>-</v>
      </c>
      <c r="BJ11" s="561" t="str">
        <f>[2]BD!BJ8</f>
        <v>-</v>
      </c>
      <c r="BK11" s="561" t="str">
        <f>[2]BD!BK8</f>
        <v>-</v>
      </c>
      <c r="BL11" s="561" t="str">
        <f>[2]BD!BL8</f>
        <v>-</v>
      </c>
      <c r="BM11" s="561" t="str">
        <f>[2]BD!BM8</f>
        <v>-</v>
      </c>
      <c r="BN11" s="561" t="str">
        <f>[2]BD!BN8</f>
        <v>-</v>
      </c>
      <c r="BO11" s="561" t="str">
        <f>[2]BD!BO8</f>
        <v>-</v>
      </c>
      <c r="BP11" s="578" t="str">
        <f>[2]BD!BP8</f>
        <v>-</v>
      </c>
      <c r="BQ11" s="563" t="str">
        <f>[2]BD!BQ8</f>
        <v>-</v>
      </c>
      <c r="BR11" s="567" t="str">
        <f>[2]BD!BR8</f>
        <v>-</v>
      </c>
      <c r="BS11" s="621" t="str">
        <f>[2]BD!BS8</f>
        <v>-</v>
      </c>
      <c r="BT11" s="561" t="str">
        <f>[2]BD!BT8</f>
        <v>-</v>
      </c>
      <c r="BU11" s="617" t="str">
        <f>[2]BD!BU8</f>
        <v>-</v>
      </c>
      <c r="BV11" s="561" t="str">
        <f>[2]BD!BV8</f>
        <v>-</v>
      </c>
      <c r="BW11" s="561" t="str">
        <f>[2]BD!BW8</f>
        <v>-</v>
      </c>
      <c r="BX11" s="617" t="str">
        <f>[2]BD!BX8</f>
        <v>-</v>
      </c>
      <c r="BY11" s="617" t="str">
        <f>[2]BD!BY8</f>
        <v>-</v>
      </c>
      <c r="BZ11" s="561" t="str">
        <f>[2]BD!BZ8</f>
        <v>-</v>
      </c>
      <c r="CA11" s="561" t="str">
        <f>[2]BD!CA8</f>
        <v>-</v>
      </c>
      <c r="CB11" s="602" t="str">
        <f>[2]BD!CB8</f>
        <v>-</v>
      </c>
      <c r="CC11" s="614" t="str">
        <f>[2]BD!CC8</f>
        <v>-</v>
      </c>
      <c r="CD11" s="550" t="str">
        <f>[2]BD!CD8</f>
        <v>-</v>
      </c>
      <c r="CE11" s="550" t="str">
        <f>[2]BD!CE8</f>
        <v>-</v>
      </c>
      <c r="CF11" s="980" t="str">
        <f>[2]BD!CF8</f>
        <v>-</v>
      </c>
      <c r="CG11" s="615" t="str">
        <f>[2]BD!CG8</f>
        <v>-</v>
      </c>
      <c r="CH11" s="615" t="str">
        <f>[2]BD!CH8</f>
        <v>-</v>
      </c>
      <c r="CI11" s="550" t="str">
        <f>[2]BD!CI8</f>
        <v>-</v>
      </c>
      <c r="CJ11" s="550" t="str">
        <f>[2]BD!CJ8</f>
        <v>-</v>
      </c>
      <c r="CK11" s="977" t="str">
        <f>[2]BD!CK8</f>
        <v>-</v>
      </c>
      <c r="CL11" s="550" t="str">
        <f>[2]BD!CL8</f>
        <v>-</v>
      </c>
      <c r="CM11" s="550" t="str">
        <f>[2]BD!CM8</f>
        <v>-</v>
      </c>
      <c r="CN11" s="614" t="str">
        <f>[2]BD!CN8</f>
        <v>-</v>
      </c>
      <c r="CO11" s="550" t="str">
        <f>[2]BD!CO8</f>
        <v>-</v>
      </c>
      <c r="CP11" s="550" t="str">
        <f>[2]BD!CP8</f>
        <v>-</v>
      </c>
      <c r="CQ11" s="614" t="str">
        <f>[2]BD!CQ8</f>
        <v>-</v>
      </c>
      <c r="CR11" s="614" t="str">
        <f>[2]BD!CR8</f>
        <v>-</v>
      </c>
      <c r="CS11" s="592" t="str">
        <f>[2]BD!CS8</f>
        <v>-</v>
      </c>
      <c r="CT11" s="629" t="str">
        <f>[2]BD!CT8</f>
        <v>-</v>
      </c>
      <c r="CU11" s="630" t="str">
        <f>[2]BD!CU8</f>
        <v>-</v>
      </c>
      <c r="CV11" s="590" t="str">
        <f>[2]BD!CV8</f>
        <v>-</v>
      </c>
      <c r="CW11" s="591" t="str">
        <f>[2]BD!CW8</f>
        <v>-</v>
      </c>
      <c r="CX11" s="592" t="str">
        <f>[2]BD!CX8</f>
        <v>-</v>
      </c>
      <c r="CY11" s="592" t="str">
        <f>[2]BD!CY8</f>
        <v>-</v>
      </c>
      <c r="CZ11" s="614" t="str">
        <f>[2]BD!CZ8</f>
        <v>-</v>
      </c>
      <c r="DA11" s="592" t="str">
        <f>[2]BD!DA8</f>
        <v>-</v>
      </c>
      <c r="DB11" s="592" t="str">
        <f>[2]BD!DB8</f>
        <v>-</v>
      </c>
      <c r="DC11" s="592" t="str">
        <f>[2]BD!DC8</f>
        <v>-</v>
      </c>
      <c r="DD11" s="592" t="str">
        <f>[2]BD!DD8</f>
        <v>-</v>
      </c>
      <c r="DE11" s="592" t="str">
        <f>[2]BD!DE8</f>
        <v>-</v>
      </c>
      <c r="DF11" s="592" t="str">
        <f>[2]BD!DF8</f>
        <v>-</v>
      </c>
      <c r="DG11" s="622" t="str">
        <f>[2]BD!DG8</f>
        <v>-</v>
      </c>
      <c r="DH11" s="629" t="str">
        <f>[2]BD!DH8</f>
        <v>-</v>
      </c>
      <c r="DI11" s="590" t="str">
        <f>[2]BD!DI8</f>
        <v>-</v>
      </c>
      <c r="DJ11" s="592" t="str">
        <f>[2]BD!DJ8</f>
        <v>-</v>
      </c>
      <c r="DK11" s="592" t="str">
        <f>[2]BD!DK8</f>
        <v>-</v>
      </c>
      <c r="DL11" s="592" t="str">
        <f>[2]BD!DL8</f>
        <v>-</v>
      </c>
      <c r="DM11" s="592" t="str">
        <f>[2]BD!DM8</f>
        <v>-</v>
      </c>
      <c r="DN11" s="614" t="str">
        <f>[2]BD!DN8</f>
        <v>-</v>
      </c>
      <c r="DO11" s="592" t="str">
        <f>[2]BD!DO8</f>
        <v>-</v>
      </c>
      <c r="DP11" s="614" t="str">
        <f>[2]BD!DP8</f>
        <v>-</v>
      </c>
      <c r="DQ11" s="622" t="str">
        <f>[2]BD!DQ8</f>
        <v>-</v>
      </c>
      <c r="DR11" s="630" t="str">
        <f>[2]BD!DR8</f>
        <v>-</v>
      </c>
      <c r="DS11" s="613" t="str">
        <f>[2]BD!DS8</f>
        <v>-</v>
      </c>
      <c r="DT11" s="614" t="str">
        <f>[2]BD!DT8</f>
        <v>-</v>
      </c>
      <c r="DU11" s="614" t="str">
        <f>[2]BD!DU8</f>
        <v>-</v>
      </c>
      <c r="DV11" s="614" t="str">
        <f>[2]BD!DV8</f>
        <v>-</v>
      </c>
      <c r="DW11" s="622" t="str">
        <f>[2]BD!DW8</f>
        <v>-</v>
      </c>
      <c r="DX11" s="623"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26.354813</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906</v>
      </c>
      <c r="FA11" s="379" t="s">
        <v>906</v>
      </c>
      <c r="FB11" s="380" t="s">
        <v>171</v>
      </c>
      <c r="FC11" s="381" t="s">
        <v>1167</v>
      </c>
      <c r="FD11" s="14" t="s">
        <v>1168</v>
      </c>
    </row>
    <row r="12" spans="1:170" s="14" customFormat="1" ht="63.75" customHeight="1">
      <c r="A12" s="532">
        <f>[2]BD!A9</f>
        <v>2</v>
      </c>
      <c r="B12" s="15" t="str">
        <f>[2]BD!B9</f>
        <v>PIU Vila Leopoldina</v>
      </c>
      <c r="C12" s="549" t="str">
        <f>[2]BD!C9</f>
        <v>MEM - proximidade CEAGESP</v>
      </c>
      <c r="D12" s="550" t="str">
        <f>[2]BD!D9</f>
        <v>Privado</v>
      </c>
      <c r="E12" s="550" t="str">
        <f>[2]BD!E9</f>
        <v xml:space="preserve">PIU - </v>
      </c>
      <c r="F12" s="550" t="str">
        <f>[2]BD!F9</f>
        <v>Votorantim, Urbem, SDI, BVEP S.A.</v>
      </c>
      <c r="G12" s="551" t="str">
        <f>[2]BD!G9</f>
        <v>Lei</v>
      </c>
      <c r="H12" s="552" t="str">
        <f>[2]BD!H9</f>
        <v>2016-0.193.579-6</v>
      </c>
      <c r="I12" s="553" t="str">
        <f>[2]BD!I9</f>
        <v>SEP</v>
      </c>
      <c r="J12" s="554" t="str">
        <f>[2]BD!J9</f>
        <v>Consolidação</v>
      </c>
      <c r="K12" s="555" t="str">
        <f>[2]BD!K9</f>
        <v>Em andamento</v>
      </c>
      <c r="L12" s="536" t="str">
        <f>[2]BD!L9</f>
        <v>MIP</v>
      </c>
      <c r="M12" s="549" t="str">
        <f>[2]BD!M9</f>
        <v>STD: 71992</v>
      </c>
      <c r="N12" s="556">
        <f>[2]BD!N9</f>
        <v>2016</v>
      </c>
      <c r="O12" s="557">
        <f>[2]BD!O9</f>
        <v>42580</v>
      </c>
      <c r="P12" s="557" t="str">
        <f>[2]BD!P9</f>
        <v xml:space="preserve">Presidência SP-Urbanismo </v>
      </c>
      <c r="Q12" s="549" t="str">
        <f>[2]BD!Q9</f>
        <v>Aprovada, após complementação</v>
      </c>
      <c r="R12" s="550" t="str">
        <f>[2]BD!R9</f>
        <v>Finalizado</v>
      </c>
      <c r="S12" s="537" t="str">
        <f>[2]BD!S9</f>
        <v>6 (Juridico, DDE, DEUSO, DEURB,AJ, Gabinete)</v>
      </c>
      <c r="T12" s="537" t="str">
        <f>[2]BD!T9</f>
        <v>Finalizada</v>
      </c>
      <c r="U12" s="549" t="str">
        <f>[2]BD!U9</f>
        <v>SEP/Fernando</v>
      </c>
      <c r="V12" s="557">
        <f>[2]BD!V9</f>
        <v>42640</v>
      </c>
      <c r="W12" s="558">
        <f>[2]BD!W9</f>
        <v>42641</v>
      </c>
      <c r="X12" s="559">
        <f>[2]BD!X9</f>
        <v>42642</v>
      </c>
      <c r="Y12" s="560" t="str">
        <f>[2]BD!Y9</f>
        <v>NA</v>
      </c>
      <c r="Z12" s="550" t="str">
        <f>[2]BD!Z9</f>
        <v>NA</v>
      </c>
      <c r="AA12" s="550" t="str">
        <f>[2]BD!AA9</f>
        <v>Audiência pública</v>
      </c>
      <c r="AB12" s="538" t="str">
        <f>[2]BD!AB9</f>
        <v>DOC 21/10/2016 fl. 41</v>
      </c>
      <c r="AC12" s="550" t="str">
        <f>[2]BD!AC9</f>
        <v>Finalizado</v>
      </c>
      <c r="AD12" s="561">
        <f>[2]BD!AD9</f>
        <v>42675</v>
      </c>
      <c r="AE12" s="533" t="str">
        <f>[2]BD!AE9</f>
        <v>PPT audiencia</v>
      </c>
      <c r="AF12" s="533">
        <f>[2]BD!AF9</f>
        <v>14</v>
      </c>
      <c r="AG12" s="550" t="str">
        <f>[2]BD!AG9</f>
        <v>Notícia Internet e DOC</v>
      </c>
      <c r="AH12" s="533" t="str">
        <f>[2]BD!AH9</f>
        <v>URL</v>
      </c>
      <c r="AI12" s="549" t="str">
        <f>[2]BD!AI9</f>
        <v xml:space="preserve"> Internet e Audiência Pública</v>
      </c>
      <c r="AJ12" s="550" t="str">
        <f>[2]BD!AJ9</f>
        <v>encerrada</v>
      </c>
      <c r="AK12" s="561">
        <f>[2]BD!AK9</f>
        <v>42642</v>
      </c>
      <c r="AL12" s="561">
        <f>[2]BD!AL9</f>
        <v>42657</v>
      </c>
      <c r="AM12" s="550" t="str">
        <f>[2]BD!AM9</f>
        <v>SEP/SPURB</v>
      </c>
      <c r="AN12" s="562">
        <f>[2]BD!AN9</f>
        <v>60</v>
      </c>
      <c r="AO12" s="533" t="str">
        <f>[2]BD!AO9</f>
        <v>SIM</v>
      </c>
      <c r="AP12" s="561" t="str">
        <f>[2]BD!AP9</f>
        <v>Aprovado</v>
      </c>
      <c r="AQ12" s="539" t="str">
        <f>[2]BD!AQ9</f>
        <v xml:space="preserve">DEURB </v>
      </c>
      <c r="AR12" s="563">
        <f>[2]BD!AR9</f>
        <v>42677</v>
      </c>
      <c r="AS12" s="564">
        <f>[2]BD!AS9</f>
        <v>42677</v>
      </c>
      <c r="AT12" s="560" t="str">
        <f>[2]BD!AT9</f>
        <v>Finaliado</v>
      </c>
      <c r="AU12" s="560" t="str">
        <f>[2]BD!AU9</f>
        <v>NA</v>
      </c>
      <c r="AV12" s="560" t="str">
        <f>[2]BD!AV9</f>
        <v>NA</v>
      </c>
      <c r="AW12" s="560" t="str">
        <f>[2]BD!AW9</f>
        <v>NA</v>
      </c>
      <c r="AX12" s="560" t="str">
        <f>[2]BD!AX9</f>
        <v>NA</v>
      </c>
      <c r="AY12" s="560" t="str">
        <f>[2]BD!AY9</f>
        <v>NA</v>
      </c>
      <c r="AZ12" s="560" t="str">
        <f>[2]BD!AZ9</f>
        <v>NA</v>
      </c>
      <c r="BA12" s="557">
        <f>[2]BD!BA9</f>
        <v>42702</v>
      </c>
      <c r="BB12" s="549" t="str">
        <f>[2]BD!BB9</f>
        <v>AJ, GABINETE</v>
      </c>
      <c r="BC12" s="537" t="str">
        <f>[2]BD!BC9</f>
        <v>2 + anteriores  (DEURB/ DEUSO)</v>
      </c>
      <c r="BD12" s="549" t="str">
        <f>[2]BD!BD9</f>
        <v>NA</v>
      </c>
      <c r="BE12" s="563">
        <f>[2]BD!BE9</f>
        <v>42703</v>
      </c>
      <c r="BF12" s="564">
        <f>[2]BD!BF9</f>
        <v>42711</v>
      </c>
      <c r="BG12" s="557" t="str">
        <f>[2]BD!BG9</f>
        <v xml:space="preserve">MIP - URBEM, Votorantin / Coordenação: SEP-SPURB
</v>
      </c>
      <c r="BH12" s="540" t="str">
        <f>[2]BD!BH9</f>
        <v>DOC (SPURB) -  MIP (Privado) -  Parecer SPURB sobre MIP (PDF rede)</v>
      </c>
      <c r="BI12" s="550" t="str">
        <f>[2]BD!BI9</f>
        <v>Em elaboração</v>
      </c>
      <c r="BJ12" s="549" t="str">
        <f>[2]BD!BJ9</f>
        <v>SEHAB -  SMADS -  SMTE -  SMS -  SME -  SVMA -  CET/SPTRANS</v>
      </c>
      <c r="BK12" s="565" t="str">
        <f>[2]BD!BK9</f>
        <v>SMS, SMADS</v>
      </c>
      <c r="BL12" s="549" t="str">
        <f>[2]BD!BL9</f>
        <v>CMPU, CPM e Cades-Lapa, CMH</v>
      </c>
      <c r="BM12" s="550" t="str">
        <f>[2]BD!BM9</f>
        <v>-</v>
      </c>
      <c r="BN12" s="550" t="str">
        <f>[2]BD!BN9</f>
        <v>Caderno e Minuta</v>
      </c>
      <c r="BO12" s="550" t="str">
        <f>[2]BD!BO9</f>
        <v>Finalizado</v>
      </c>
      <c r="BP12" s="566" t="str">
        <f>[2]BD!BP9</f>
        <v>Proposta inicial finalizada</v>
      </c>
      <c r="BQ12" s="563">
        <f>[2]BD!BQ9</f>
        <v>43187</v>
      </c>
      <c r="BR12" s="567">
        <f>[2]BD!BR9</f>
        <v>43216</v>
      </c>
      <c r="BS12" s="548" t="str">
        <f>[2]BD!BS9</f>
        <v>em elaboração</v>
      </c>
      <c r="BT12" s="549" t="str">
        <f>[2]BD!BT9</f>
        <v>CMPU (26/04/2018), 
CPM  e CADES-Lapa (15/05/2018), 
CMH (24/05/2018)</v>
      </c>
      <c r="BU12" s="533" t="str">
        <f>[2]BD!BU9</f>
        <v>Convoação</v>
      </c>
      <c r="BV12" s="550" t="str">
        <f>[2]BD!BV9</f>
        <v>Finalizado</v>
      </c>
      <c r="BW12" s="549" t="str">
        <f>[2]BD!BW9</f>
        <v>26/04/2018 -  15/05/2018 -  24/05/2018</v>
      </c>
      <c r="BX12" s="716" t="str">
        <f>[2]BD!BX9</f>
        <v>CMPU, CPM, CADES</v>
      </c>
      <c r="BY12" s="708" t="str">
        <f>[2]BD!BY9</f>
        <v>Ata ainda não publicada</v>
      </c>
      <c r="BZ12" s="549" t="str">
        <f>[2]BD!BZ9</f>
        <v>Noticia no Gestão Urbana, site SMUL, Mailing Prefeitura Regional</v>
      </c>
      <c r="CA12" s="549" t="str">
        <f>[2]BD!CA9</f>
        <v>Caderno Internet, Audiência, Minuta Internet, Reuniões Bilaterais (segmentos)</v>
      </c>
      <c r="CB12" s="533" t="str">
        <f>[2]BD!CB9</f>
        <v>URL</v>
      </c>
      <c r="CC12" s="533" t="str">
        <f>[2]BD!CC9</f>
        <v>Encerrada</v>
      </c>
      <c r="CD12" s="561">
        <f>[2]BD!CD9</f>
        <v>43216</v>
      </c>
      <c r="CE12" s="561">
        <f>[2]BD!CE9</f>
        <v>43236</v>
      </c>
      <c r="CF12" s="980" t="str">
        <f>[2]BD!CF9</f>
        <v>Ainda nã publicado</v>
      </c>
      <c r="CG12" s="543" t="str">
        <f>[2]BD!CG9</f>
        <v>-</v>
      </c>
      <c r="CH12" s="543" t="str">
        <f>[2]BD!CH9</f>
        <v>-</v>
      </c>
      <c r="CI12" s="550" t="str">
        <f>[2]BD!CI9</f>
        <v>-</v>
      </c>
      <c r="CJ12" s="550" t="str">
        <f>[2]BD!CJ9</f>
        <v>-</v>
      </c>
      <c r="CK12" s="977" t="str">
        <f>[2]BD!CK9</f>
        <v>-</v>
      </c>
      <c r="CL12" s="550" t="str">
        <f>[2]BD!CL9</f>
        <v>-</v>
      </c>
      <c r="CM12" s="550" t="str">
        <f>[2]BD!CM9</f>
        <v>-</v>
      </c>
      <c r="CN12" s="541" t="str">
        <f>[2]BD!CN9</f>
        <v>DOC, Jornal de grande circulação, Gestão Urbana, assessoria comunicação SMUL, email mailing colegiados, Prefeitura Regional</v>
      </c>
      <c r="CO12" s="550" t="str">
        <f>[2]BD!CO9</f>
        <v>Divulgada</v>
      </c>
      <c r="CP12" s="561">
        <f>[2]BD!CP9</f>
        <v>43242</v>
      </c>
      <c r="CQ12" s="533" t="str">
        <f>[2]BD!CQ9</f>
        <v>PPT</v>
      </c>
      <c r="CR12" s="701" t="str">
        <f>[2]BD!CR9</f>
        <v>Ata</v>
      </c>
      <c r="CS12" s="592" t="str">
        <f>[2]BD!CS9</f>
        <v>NC</v>
      </c>
      <c r="CT12" s="645" t="str">
        <f>[2]BD!CT9</f>
        <v>Reuniões bilaterais</v>
      </c>
      <c r="CU12" s="630" t="str">
        <f>[2]BD!CU9</f>
        <v>-</v>
      </c>
      <c r="CV12" s="590" t="str">
        <f>[2]BD!CV9</f>
        <v>-</v>
      </c>
      <c r="CW12" s="591" t="str">
        <f>[2]BD!CW9</f>
        <v>-</v>
      </c>
      <c r="CX12" s="592" t="str">
        <f>[2]BD!CX9</f>
        <v>-</v>
      </c>
      <c r="CY12" s="592" t="str">
        <f>[2]BD!CY9</f>
        <v>-</v>
      </c>
      <c r="CZ12" s="23" t="str">
        <f>[2]BD!CZ9</f>
        <v>-</v>
      </c>
      <c r="DA12" s="592" t="str">
        <f>[2]BD!DA9</f>
        <v>-</v>
      </c>
      <c r="DB12" s="592" t="str">
        <f>[2]BD!DB9</f>
        <v>-</v>
      </c>
      <c r="DC12" s="592" t="str">
        <f>[2]BD!DC9</f>
        <v>-</v>
      </c>
      <c r="DD12" s="592" t="str">
        <f>[2]BD!DD9</f>
        <v>-</v>
      </c>
      <c r="DE12" s="592" t="str">
        <f>[2]BD!DE9</f>
        <v>-</v>
      </c>
      <c r="DF12" s="592" t="str">
        <f>[2]BD!DF9</f>
        <v>-</v>
      </c>
      <c r="DG12" s="52" t="str">
        <f>[2]BD!DG9</f>
        <v>-</v>
      </c>
      <c r="DH12" s="629" t="str">
        <f>[2]BD!DH9</f>
        <v>-</v>
      </c>
      <c r="DI12" s="590" t="str">
        <f>[2]BD!DI9</f>
        <v>-</v>
      </c>
      <c r="DJ12" s="592" t="str">
        <f>[2]BD!DJ9</f>
        <v>-</v>
      </c>
      <c r="DK12" s="592" t="str">
        <f>[2]BD!DK9</f>
        <v>-</v>
      </c>
      <c r="DL12" s="592" t="str">
        <f>[2]BD!DL9</f>
        <v>-</v>
      </c>
      <c r="DM12" s="592" t="str">
        <f>[2]BD!DM9</f>
        <v>-</v>
      </c>
      <c r="DN12" s="23" t="str">
        <f>[2]BD!DN9</f>
        <v>-</v>
      </c>
      <c r="DO12" s="592" t="str">
        <f>[2]BD!DO9</f>
        <v>-</v>
      </c>
      <c r="DP12" s="23" t="str">
        <f>[2]BD!DP9</f>
        <v>-</v>
      </c>
      <c r="DQ12" s="52" t="str">
        <f>[2]BD!DQ9</f>
        <v>-</v>
      </c>
      <c r="DR12" s="630"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31.249928000000004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915</v>
      </c>
      <c r="FA12" s="379" t="s">
        <v>177</v>
      </c>
      <c r="FB12" s="380" t="s">
        <v>916</v>
      </c>
      <c r="FC12" s="381" t="s">
        <v>1170</v>
      </c>
      <c r="FG12" s="382"/>
    </row>
    <row r="13" spans="1:170" s="14" customFormat="1" ht="60.75" customHeight="1">
      <c r="A13" s="532">
        <f>[2]BD!A10</f>
        <v>3</v>
      </c>
      <c r="B13" s="4" t="str">
        <f>[2]BD!B10</f>
        <v>PIU Arco Tietê</v>
      </c>
      <c r="C13" s="550" t="str">
        <f>[2]BD!C10</f>
        <v>PDE - Artigo 76</v>
      </c>
      <c r="D13" s="550" t="str">
        <f>[2]BD!D10</f>
        <v>Pública</v>
      </c>
      <c r="E13" s="550" t="str">
        <f>[2]BD!E10</f>
        <v>PIU</v>
      </c>
      <c r="F13" s="550" t="str">
        <f>[2]BD!F10</f>
        <v>PMSP - SMUL</v>
      </c>
      <c r="G13" s="551" t="str">
        <f>[2]BD!G10</f>
        <v>Lei</v>
      </c>
      <c r="H13" s="560" t="str">
        <f>[2]BD!H10</f>
        <v>2016.0-240.627-4</v>
      </c>
      <c r="I13" s="571" t="str">
        <f>[2]BD!I10</f>
        <v>SDE</v>
      </c>
      <c r="J13" s="554" t="str">
        <f>[2]BD!J10</f>
        <v>Arquivado</v>
      </c>
      <c r="K13" s="555" t="str">
        <f>[2]BD!K10</f>
        <v>Suspenso</v>
      </c>
      <c r="L13" s="570" t="str">
        <f>[2]BD!L10</f>
        <v>NA</v>
      </c>
      <c r="M13" s="550" t="str">
        <f>[2]BD!M10</f>
        <v>NA</v>
      </c>
      <c r="N13" s="562">
        <f>[2]BD!N10</f>
        <v>2016</v>
      </c>
      <c r="O13" s="561" t="str">
        <f>[2]BD!O10</f>
        <v>NA</v>
      </c>
      <c r="P13" s="550" t="str">
        <f>[2]BD!P10</f>
        <v>NA</v>
      </c>
      <c r="Q13" s="550" t="str">
        <f>[2]BD!Q10</f>
        <v>NA</v>
      </c>
      <c r="R13" s="550" t="str">
        <f>[2]BD!R10</f>
        <v>NA</v>
      </c>
      <c r="S13" s="569" t="str">
        <f>[2]BD!S10</f>
        <v>NA</v>
      </c>
      <c r="T13" s="987" t="str">
        <f>[2]BD!T10</f>
        <v>Finalizada</v>
      </c>
      <c r="U13" s="550" t="str">
        <f>[2]BD!U10</f>
        <v>NA</v>
      </c>
      <c r="V13" s="550" t="str">
        <f>[2]BD!V10</f>
        <v>NA</v>
      </c>
      <c r="W13" s="553" t="str">
        <f>[2]BD!W10</f>
        <v>NA</v>
      </c>
      <c r="X13" s="577" t="str">
        <f>[2]BD!X10</f>
        <v>NA</v>
      </c>
      <c r="Y13" s="550" t="str">
        <f>[2]BD!Y10</f>
        <v>NA</v>
      </c>
      <c r="Z13" s="550" t="str">
        <f>[2]BD!Z10</f>
        <v>NA</v>
      </c>
      <c r="AA13" s="550" t="str">
        <f>[2]BD!AA10</f>
        <v>NA</v>
      </c>
      <c r="AB13" s="569" t="str">
        <f>[2]BD!AB10</f>
        <v>NA</v>
      </c>
      <c r="AC13" s="550" t="str">
        <f>[2]BD!AC10</f>
        <v>NA</v>
      </c>
      <c r="AD13" s="550" t="str">
        <f>[2]BD!AD10</f>
        <v>NA</v>
      </c>
      <c r="AE13" s="569" t="str">
        <f>[2]BD!AE10</f>
        <v>NA</v>
      </c>
      <c r="AF13" s="569" t="str">
        <f>[2]BD!AF10</f>
        <v>NA</v>
      </c>
      <c r="AG13" s="550" t="str">
        <f>[2]BD!AG10</f>
        <v>NA</v>
      </c>
      <c r="AH13" s="986" t="str">
        <f>[2]BD!AH10</f>
        <v>NA</v>
      </c>
      <c r="AI13" s="550" t="str">
        <f>[2]BD!AI10</f>
        <v>NA</v>
      </c>
      <c r="AJ13" s="550" t="str">
        <f>[2]BD!AJ10</f>
        <v>encerrada</v>
      </c>
      <c r="AK13" s="561">
        <f>[2]BD!AK10</f>
        <v>42675</v>
      </c>
      <c r="AL13" s="561">
        <f>[2]BD!AL10</f>
        <v>42699</v>
      </c>
      <c r="AM13" s="550" t="str">
        <f>[2]BD!AM10</f>
        <v>DDE/SPURB</v>
      </c>
      <c r="AN13" s="562" t="str">
        <f>[2]BD!AN10</f>
        <v>-</v>
      </c>
      <c r="AO13" s="542" t="str">
        <f>[2]BD!AO10</f>
        <v>SIM</v>
      </c>
      <c r="AP13" s="561" t="str">
        <f>[2]BD!AP10</f>
        <v>Aprovado</v>
      </c>
      <c r="AQ13" s="605" t="str">
        <f>[2]BD!AQ10</f>
        <v>NA</v>
      </c>
      <c r="AR13" s="563" t="str">
        <f>[2]BD!AR10</f>
        <v>NA</v>
      </c>
      <c r="AS13" s="564" t="str">
        <f>[2]BD!AS10</f>
        <v>NA</v>
      </c>
      <c r="AT13" s="585" t="str">
        <f>[2]BD!AT10</f>
        <v>NA</v>
      </c>
      <c r="AU13" s="561" t="str">
        <f>[2]BD!AU10</f>
        <v>NA</v>
      </c>
      <c r="AV13" s="561" t="str">
        <f>[2]BD!AV10</f>
        <v>NA</v>
      </c>
      <c r="AW13" s="561" t="str">
        <f>[2]BD!AW10</f>
        <v>NA</v>
      </c>
      <c r="AX13" s="561" t="str">
        <f>[2]BD!AX10</f>
        <v>NA</v>
      </c>
      <c r="AY13" s="561" t="str">
        <f>[2]BD!AY10</f>
        <v>NA</v>
      </c>
      <c r="AZ13" s="561" t="str">
        <f>[2]BD!AZ10</f>
        <v>NA</v>
      </c>
      <c r="BA13" s="561" t="str">
        <f>[2]BD!BA10</f>
        <v>NA</v>
      </c>
      <c r="BB13" s="561" t="str">
        <f>[2]BD!BB10</f>
        <v>NA</v>
      </c>
      <c r="BC13" s="603" t="str">
        <f>[2]BD!BC10</f>
        <v>NA</v>
      </c>
      <c r="BD13" s="561" t="str">
        <f>[2]BD!BD10</f>
        <v>NA</v>
      </c>
      <c r="BE13" s="563" t="str">
        <f>[2]BD!BE10</f>
        <v>NA</v>
      </c>
      <c r="BF13" s="564" t="str">
        <f>[2]BD!BF10</f>
        <v>NA</v>
      </c>
      <c r="BG13" s="561" t="str">
        <f>[2]BD!BG10</f>
        <v>DDE-SPURB</v>
      </c>
      <c r="BH13" s="603" t="str">
        <f>[2]BD!BH10</f>
        <v>NA</v>
      </c>
      <c r="BI13" s="561" t="str">
        <f>[2]BD!BI10</f>
        <v>Finalizada</v>
      </c>
      <c r="BJ13" s="550" t="str">
        <f>[2]BD!BJ10</f>
        <v>SEHAB, SVMA</v>
      </c>
      <c r="BK13" s="561" t="str">
        <f>[2]BD!BK10</f>
        <v>NA</v>
      </c>
      <c r="BL13" s="557" t="str">
        <f>[2]BD!BL10</f>
        <v>SABESP, CETESB, EMPLASA</v>
      </c>
      <c r="BM13" s="561" t="str">
        <f>[2]BD!BM10</f>
        <v>NA</v>
      </c>
      <c r="BN13" s="550" t="str">
        <f>[2]BD!BN10</f>
        <v>Caderno e Minuta</v>
      </c>
      <c r="BO13" s="561" t="str">
        <f>[2]BD!BO10</f>
        <v>Finalizado</v>
      </c>
      <c r="BP13" s="553" t="str">
        <f>[2]BD!BP10</f>
        <v>NA</v>
      </c>
      <c r="BQ13" s="551" t="str">
        <f>[2]BD!BQ10</f>
        <v>NA</v>
      </c>
      <c r="BR13" s="593" t="str">
        <f>[2]BD!BR10</f>
        <v>NA</v>
      </c>
      <c r="BS13" s="600" t="str">
        <f>[2]BD!BS10</f>
        <v>NA</v>
      </c>
      <c r="BT13" s="561" t="str">
        <f>[2]BD!BT10</f>
        <v>CMPU - 27/09/2016</v>
      </c>
      <c r="BU13" s="704" t="str">
        <f>[2]BD!BU10</f>
        <v>Convocação</v>
      </c>
      <c r="BV13" s="561" t="str">
        <f>[2]BD!BV10</f>
        <v>Finalizado</v>
      </c>
      <c r="BW13" s="561">
        <f>[2]BD!BW10</f>
        <v>42640</v>
      </c>
      <c r="BX13" s="704" t="str">
        <f>[2]BD!BX10</f>
        <v>CMPU</v>
      </c>
      <c r="BY13" s="715" t="str">
        <f>[2]BD!BY10</f>
        <v>NA</v>
      </c>
      <c r="BZ13" s="561" t="str">
        <f>[2]BD!BZ10</f>
        <v>NA</v>
      </c>
      <c r="CA13" s="561" t="str">
        <f>[2]BD!CA10</f>
        <v>NA</v>
      </c>
      <c r="CB13" s="991" t="str">
        <f>[2]BD!CB10</f>
        <v>NA</v>
      </c>
      <c r="CC13" s="991" t="str">
        <f>[2]BD!CC10</f>
        <v>NA</v>
      </c>
      <c r="CD13" s="561" t="str">
        <f>[2]BD!CD10</f>
        <v>NA</v>
      </c>
      <c r="CE13" s="561" t="str">
        <f>[2]BD!CE10</f>
        <v>NA</v>
      </c>
      <c r="CF13" s="981" t="str">
        <f>[2]BD!CF10</f>
        <v>NA</v>
      </c>
      <c r="CG13" s="703" t="str">
        <f>[2]BD!CG10</f>
        <v>URL</v>
      </c>
      <c r="CH13" s="704" t="str">
        <f>[2]BD!CH10</f>
        <v>encerrada</v>
      </c>
      <c r="CI13" s="561">
        <f>[2]BD!CI10</f>
        <v>42668</v>
      </c>
      <c r="CJ13" s="561">
        <f>[2]BD!CJ10</f>
        <v>42699</v>
      </c>
      <c r="CK13" s="978" t="str">
        <f>[2]BD!CK10</f>
        <v>SIM</v>
      </c>
      <c r="CL13" s="561" t="str">
        <f>[2]BD!CL10</f>
        <v>NA</v>
      </c>
      <c r="CM13" s="561" t="str">
        <f>[2]BD!CM10</f>
        <v>NA</v>
      </c>
      <c r="CN13" s="603" t="str">
        <f>[2]BD!CN10</f>
        <v>NA</v>
      </c>
      <c r="CO13" s="561" t="str">
        <f>[2]BD!CO10</f>
        <v>encerradas</v>
      </c>
      <c r="CP13" s="561" t="str">
        <f>[2]BD!CP10</f>
        <v>09/11/2016 -  10/11/2016 -  16/11/2016 -  22/11/2016</v>
      </c>
      <c r="CQ13" s="597" t="str">
        <f>[2]BD!CQ10</f>
        <v>PPT</v>
      </c>
      <c r="CR13" s="597" t="str">
        <f>[2]BD!CR10</f>
        <v>Atas</v>
      </c>
      <c r="CS13" s="589" t="str">
        <f>[2]BD!CS10</f>
        <v>NA</v>
      </c>
      <c r="CT13" s="626" t="str">
        <f>[2]BD!CT10</f>
        <v>Reuniões bilaterais</v>
      </c>
      <c r="CU13" s="644" t="str">
        <f>[2]BD!CU10</f>
        <v>NA</v>
      </c>
      <c r="CV13" s="587" t="str">
        <f>[2]BD!CV10</f>
        <v>NA</v>
      </c>
      <c r="CW13" s="591" t="str">
        <f>[2]BD!CW10</f>
        <v>DDE/SPURB</v>
      </c>
      <c r="CX13" s="589" t="str">
        <f>[2]BD!CX10</f>
        <v>Finalizado</v>
      </c>
      <c r="CY13" s="592" t="str">
        <f>[2]BD!CY10</f>
        <v>3 AIUs</v>
      </c>
      <c r="CZ13" s="569" t="str">
        <f>[2]BD!CZ10</f>
        <v>Lei</v>
      </c>
      <c r="DA13" s="589" t="str">
        <f>[2]BD!DA10</f>
        <v>NA</v>
      </c>
      <c r="DB13" s="589" t="str">
        <f>[2]BD!DB10</f>
        <v>NA</v>
      </c>
      <c r="DC13" s="589" t="str">
        <f>[2]BD!DC10</f>
        <v>NA</v>
      </c>
      <c r="DD13" s="589" t="str">
        <f>[2]BD!DD10</f>
        <v>NA</v>
      </c>
      <c r="DE13" s="589" t="str">
        <f>[2]BD!DE10</f>
        <v>NA</v>
      </c>
      <c r="DF13" s="589" t="str">
        <f>[2]BD!DF10</f>
        <v>NA</v>
      </c>
      <c r="DG13" s="605" t="str">
        <f>[2]BD!DG10</f>
        <v>NA</v>
      </c>
      <c r="DH13" s="626" t="str">
        <f>[2]BD!DH10</f>
        <v>NA</v>
      </c>
      <c r="DI13" s="650" t="str">
        <f>[2]BD!DI10</f>
        <v>José Apparecido Jr</v>
      </c>
      <c r="DJ13" s="589" t="str">
        <f>[2]BD!DJ10</f>
        <v>Finalizado</v>
      </c>
      <c r="DK13" s="589" t="str">
        <f>[2]BD!DK10</f>
        <v>NA</v>
      </c>
      <c r="DL13" s="589" t="str">
        <f>[2]BD!DL10</f>
        <v>NA</v>
      </c>
      <c r="DM13" s="589" t="str">
        <f>[2]BD!DM10</f>
        <v>NA</v>
      </c>
      <c r="DN13" s="603" t="str">
        <f>[2]BD!DN10</f>
        <v>NA</v>
      </c>
      <c r="DO13" s="653">
        <f>[2]BD!DO10</f>
        <v>42705</v>
      </c>
      <c r="DP13" s="656" t="str">
        <f>[2]BD!DP10</f>
        <v>PL retirado da CMSP (OFÍCIO ATL Nº 007/17), Despacho CTLU reunião 14/06/2018 (SEI: 6068.2018/0000175-1)</v>
      </c>
      <c r="DQ13" s="711" t="str">
        <f>[2]BD!DQ10</f>
        <v>PL 581/2016</v>
      </c>
      <c r="DR13" s="644" t="str">
        <f>[2]BD!DR10</f>
        <v>-</v>
      </c>
      <c r="DS13" s="291" t="str">
        <f>[2]BD!DS10</f>
        <v>-</v>
      </c>
      <c r="DT13" s="289" t="str">
        <f>[2]BD!DT10</f>
        <v>-</v>
      </c>
      <c r="DU13" s="289" t="str">
        <f>[2]BD!DU10</f>
        <v>-</v>
      </c>
      <c r="DV13" s="289" t="str">
        <f>[2]BD!DV10</f>
        <v>-</v>
      </c>
      <c r="DW13" s="362"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5380.3527920000006</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1144</v>
      </c>
      <c r="FA13" s="379" t="s">
        <v>156</v>
      </c>
      <c r="FB13" s="380" t="s">
        <v>932</v>
      </c>
      <c r="FC13" s="381" t="s">
        <v>1145</v>
      </c>
      <c r="FD13" s="14" t="s">
        <v>1146</v>
      </c>
      <c r="FG13" s="382"/>
    </row>
    <row r="14" spans="1:170" s="14" customFormat="1" ht="50.25" customHeight="1">
      <c r="A14" s="532">
        <f>[2]BD!A11</f>
        <v>4</v>
      </c>
      <c r="B14" s="4" t="str">
        <f>[2]BD!B11</f>
        <v>PIU NESP</v>
      </c>
      <c r="C14" s="549" t="str">
        <f>[2]BD!C11</f>
        <v xml:space="preserve"> ZOE - Novo entreposto SP</v>
      </c>
      <c r="D14" s="550" t="str">
        <f>[2]BD!D11</f>
        <v>Privado</v>
      </c>
      <c r="E14" s="550" t="str">
        <f>[2]BD!E11</f>
        <v>PIU</v>
      </c>
      <c r="F14" s="549" t="str">
        <f>[2]BD!F11</f>
        <v>VS Bandeirante Empreendimentos Imobiliarios LTDA e VS Bangueira Empreendimentos Imobiliarios LTDA
PADESP/NESP
Carlos Leite I Stuchi &amp; Leite Projetos (Coordenação)</v>
      </c>
      <c r="G14" s="551" t="str">
        <f>[2]BD!G11</f>
        <v>Decreto</v>
      </c>
      <c r="H14" s="560" t="str">
        <f>[2]BD!H11</f>
        <v>2016.0-163.343-9</v>
      </c>
      <c r="I14" s="553" t="str">
        <f>[2]BD!I11</f>
        <v>SEP</v>
      </c>
      <c r="J14" s="554" t="str">
        <f>[2]BD!J11</f>
        <v>Implantação</v>
      </c>
      <c r="K14" s="555" t="str">
        <f>[2]BD!K11</f>
        <v>Em implantação</v>
      </c>
      <c r="L14" s="537" t="str">
        <f>[2]BD!L11</f>
        <v>MIP</v>
      </c>
      <c r="M14" s="550" t="str">
        <f>[2]BD!M11</f>
        <v>STD: 717861 / TID: 15363225</v>
      </c>
      <c r="N14" s="562">
        <f>[2]BD!N11</f>
        <v>2016</v>
      </c>
      <c r="O14" s="561">
        <f>[2]BD!O11</f>
        <v>42562</v>
      </c>
      <c r="P14" s="549" t="str">
        <f>[2]BD!P11</f>
        <v xml:space="preserve">Presidência SP-Urbanismo </v>
      </c>
      <c r="Q14" s="550" t="str">
        <f>[2]BD!Q11</f>
        <v>Aprovada</v>
      </c>
      <c r="R14" s="550" t="str">
        <f>[2]BD!R11</f>
        <v>Finalizado</v>
      </c>
      <c r="S14" s="569" t="str">
        <f>[2]BD!S11</f>
        <v>Aprovado</v>
      </c>
      <c r="T14" s="533" t="str">
        <f>[2]BD!T11</f>
        <v>Finalizada</v>
      </c>
      <c r="U14" s="550" t="str">
        <f>[2]BD!U11</f>
        <v>SEP/Marcelo</v>
      </c>
      <c r="V14" s="550">
        <f>[2]BD!V11</f>
        <v>42546</v>
      </c>
      <c r="W14" s="553">
        <f>[2]BD!W11</f>
        <v>42547</v>
      </c>
      <c r="X14" s="577">
        <f>[2]BD!X11</f>
        <v>42548</v>
      </c>
      <c r="Y14" s="560" t="str">
        <f>[2]BD!Y11</f>
        <v>NA</v>
      </c>
      <c r="Z14" s="550" t="str">
        <f>[2]BD!Z11</f>
        <v>NA</v>
      </c>
      <c r="AA14" s="550" t="str">
        <f>[2]BD!AA11</f>
        <v>Audiência pública</v>
      </c>
      <c r="AB14" s="533" t="str">
        <f>[2]BD!AB11</f>
        <v>DOC</v>
      </c>
      <c r="AC14" s="550" t="str">
        <f>[2]BD!AC11</f>
        <v>Finalizado</v>
      </c>
      <c r="AD14" s="561">
        <f>[2]BD!AD11</f>
        <v>42609</v>
      </c>
      <c r="AE14" s="533" t="str">
        <f>[2]BD!AE11</f>
        <v>PPT audiencia</v>
      </c>
      <c r="AF14" s="533">
        <f>[2]BD!AF11</f>
        <v>16</v>
      </c>
      <c r="AG14" s="550" t="str">
        <f>[2]BD!AG11</f>
        <v>Notícia</v>
      </c>
      <c r="AH14" s="989" t="str">
        <f>[2]BD!AH11</f>
        <v>notícia</v>
      </c>
      <c r="AI14" s="549" t="str">
        <f>[2]BD!AI11</f>
        <v xml:space="preserve"> Internet e Audiência Pública</v>
      </c>
      <c r="AJ14" s="550" t="str">
        <f>[2]BD!AJ11</f>
        <v>encerrada</v>
      </c>
      <c r="AK14" s="561">
        <f>[2]BD!AK11</f>
        <v>42578</v>
      </c>
      <c r="AL14" s="561">
        <f>[2]BD!AL11</f>
        <v>42606</v>
      </c>
      <c r="AM14" s="550" t="str">
        <f>[2]BD!AM11</f>
        <v>SEP/SPURB</v>
      </c>
      <c r="AN14" s="556" t="str">
        <f>[2]BD!AN11</f>
        <v>não houve contribuições</v>
      </c>
      <c r="AO14" s="989" t="str">
        <f>[2]BD!AO11</f>
        <v>NC</v>
      </c>
      <c r="AP14" s="557" t="str">
        <f>[2]BD!AP11</f>
        <v>Aprovado com ressalvas</v>
      </c>
      <c r="AQ14" s="605" t="str">
        <f>[2]BD!AQ11</f>
        <v>-</v>
      </c>
      <c r="AR14" s="563">
        <f>[2]BD!AR11</f>
        <v>43363</v>
      </c>
      <c r="AS14" s="564">
        <f>[2]BD!AS11</f>
        <v>42634</v>
      </c>
      <c r="AT14" s="585" t="str">
        <f>[2]BD!AT11</f>
        <v>Autorizado</v>
      </c>
      <c r="AU14" s="561" t="str">
        <f>[2]BD!AU11</f>
        <v>NA</v>
      </c>
      <c r="AV14" s="561" t="str">
        <f>[2]BD!AV11</f>
        <v>NA</v>
      </c>
      <c r="AW14" s="561" t="str">
        <f>[2]BD!AW11</f>
        <v>NA</v>
      </c>
      <c r="AX14" s="561" t="str">
        <f>[2]BD!AX11</f>
        <v>NA</v>
      </c>
      <c r="AY14" s="561" t="str">
        <f>[2]BD!AY11</f>
        <v>NA</v>
      </c>
      <c r="AZ14" s="561" t="str">
        <f>[2]BD!AZ11</f>
        <v>NA</v>
      </c>
      <c r="BA14" s="561">
        <f>[2]BD!BA11</f>
        <v>42704</v>
      </c>
      <c r="BB14" s="561" t="str">
        <f>[2]BD!BB11</f>
        <v>DEUSO</v>
      </c>
      <c r="BC14" s="603" t="str">
        <f>[2]BD!BC11</f>
        <v>-</v>
      </c>
      <c r="BD14" s="561" t="str">
        <f>[2]BD!BD11</f>
        <v>-</v>
      </c>
      <c r="BE14" s="563">
        <f>[2]BD!BE11</f>
        <v>42634</v>
      </c>
      <c r="BF14" s="564">
        <f>[2]BD!BF11</f>
        <v>42634</v>
      </c>
      <c r="BG14" s="557" t="str">
        <f>[2]BD!BG11</f>
        <v>MIP - NESP / Coordenação: SEP-SPURB</v>
      </c>
      <c r="BH14" s="603" t="str">
        <f>[2]BD!BH11</f>
        <v>NA</v>
      </c>
      <c r="BI14" s="561" t="str">
        <f>[2]BD!BI11</f>
        <v>Finalizada</v>
      </c>
      <c r="BJ14" s="561" t="str">
        <f>[2]BD!BJ11</f>
        <v>SEL</v>
      </c>
      <c r="BK14" s="561" t="str">
        <f>[2]BD!BK11</f>
        <v>NA</v>
      </c>
      <c r="BL14" s="561" t="str">
        <f>[2]BD!BL11</f>
        <v>NA</v>
      </c>
      <c r="BM14" s="561" t="str">
        <f>[2]BD!BM11</f>
        <v>NA</v>
      </c>
      <c r="BN14" s="561" t="str">
        <f>[2]BD!BN11</f>
        <v>Minuta</v>
      </c>
      <c r="BO14" s="561" t="str">
        <f>[2]BD!BO11</f>
        <v>Finalizado</v>
      </c>
      <c r="BP14" s="578" t="str">
        <f>[2]BD!BP11</f>
        <v>NA</v>
      </c>
      <c r="BQ14" s="563">
        <f>[2]BD!BQ11</f>
        <v>42705</v>
      </c>
      <c r="BR14" s="567">
        <f>[2]BD!BR11</f>
        <v>42705</v>
      </c>
      <c r="BS14" s="612" t="str">
        <f>[2]BD!BS11</f>
        <v>NA</v>
      </c>
      <c r="BT14" s="561" t="str">
        <f>[2]BD!BT11</f>
        <v>CMPU</v>
      </c>
      <c r="BU14" s="704" t="str">
        <f>[2]BD!BU11</f>
        <v>Convocação_CMPU</v>
      </c>
      <c r="BV14" s="561" t="str">
        <f>[2]BD!BV11</f>
        <v>Finalizado</v>
      </c>
      <c r="BW14" s="561">
        <f>[2]BD!BW11</f>
        <v>42705</v>
      </c>
      <c r="BX14" s="704" t="str">
        <f>[2]BD!BX11</f>
        <v>CMPU</v>
      </c>
      <c r="BY14" s="704" t="str">
        <f>[2]BD!BY11</f>
        <v>Ata_CMPU</v>
      </c>
      <c r="BZ14" s="561" t="str">
        <f>[2]BD!BZ11</f>
        <v>Gestão Urbana</v>
      </c>
      <c r="CA14" s="557" t="str">
        <f>[2]BD!CA11</f>
        <v>Internet, audiencia</v>
      </c>
      <c r="CB14" s="597" t="str">
        <f>[2]BD!CB11</f>
        <v>NA</v>
      </c>
      <c r="CC14" s="542" t="str">
        <f>[2]BD!CC11</f>
        <v>NA</v>
      </c>
      <c r="CD14" s="550" t="str">
        <f>[2]BD!CD11</f>
        <v>NA</v>
      </c>
      <c r="CE14" s="550" t="str">
        <f>[2]BD!CE11</f>
        <v>NA</v>
      </c>
      <c r="CF14" s="980" t="str">
        <f>[2]BD!CF11</f>
        <v>NA</v>
      </c>
      <c r="CG14" s="702" t="str">
        <f>[2]BD!CG11</f>
        <v>URL</v>
      </c>
      <c r="CH14" s="705" t="str">
        <f>[2]BD!CH11</f>
        <v>encerrada</v>
      </c>
      <c r="CI14" s="561">
        <f>[2]BD!CI11</f>
        <v>42705</v>
      </c>
      <c r="CJ14" s="561">
        <f>[2]BD!CJ11</f>
        <v>42725</v>
      </c>
      <c r="CK14" s="977" t="str">
        <f>[2]BD!CK11</f>
        <v>Scanear PA</v>
      </c>
      <c r="CL14" s="550" t="str">
        <f>[2]BD!CL11</f>
        <v>Não</v>
      </c>
      <c r="CM14" s="550" t="str">
        <f>[2]BD!CM11</f>
        <v>Não</v>
      </c>
      <c r="CN14" s="537" t="str">
        <f>[2]BD!CN11</f>
        <v>DOM 06/12/2016 fl. 104</v>
      </c>
      <c r="CO14" s="550" t="str">
        <f>[2]BD!CO11</f>
        <v>Realizada</v>
      </c>
      <c r="CP14" s="561">
        <f>[2]BD!CP11</f>
        <v>42721</v>
      </c>
      <c r="CQ14" s="533" t="str">
        <f>[2]BD!CQ11</f>
        <v>PPT</v>
      </c>
      <c r="CR14" s="533" t="str">
        <f>[2]BD!CR11</f>
        <v>Ata</v>
      </c>
      <c r="CS14" s="592" t="str">
        <f>[2]BD!CS11</f>
        <v>NC</v>
      </c>
      <c r="CT14" s="646" t="str">
        <f>[2]BD!CT11</f>
        <v>Recebimento de TID via protocolo (15935079) + Resposta DEUSO/SMDU</v>
      </c>
      <c r="CU14" s="644">
        <f>[2]BD!CU11</f>
        <v>43451</v>
      </c>
      <c r="CV14" s="587">
        <f>[2]BD!CV11</f>
        <v>42721</v>
      </c>
      <c r="CW14" s="591" t="str">
        <f>[2]BD!CW11</f>
        <v>DDE/SPURB</v>
      </c>
      <c r="CX14" s="592" t="str">
        <f>[2]BD!CX11</f>
        <v>Finalizado</v>
      </c>
      <c r="CY14" s="592" t="str">
        <f>[2]BD!CY11</f>
        <v>Não necessário</v>
      </c>
      <c r="CZ14" s="542" t="str">
        <f>[2]BD!CZ11</f>
        <v>Decreto</v>
      </c>
      <c r="DA14" s="592" t="str">
        <f>[2]BD!DA11</f>
        <v>SVMA (email)</v>
      </c>
      <c r="DB14" s="592" t="str">
        <f>[2]BD!DB11</f>
        <v>Não</v>
      </c>
      <c r="DC14" s="592" t="str">
        <f>[2]BD!DC11</f>
        <v>Não</v>
      </c>
      <c r="DD14" s="592" t="str">
        <f>[2]BD!DD11</f>
        <v>Não</v>
      </c>
      <c r="DE14" s="592" t="str">
        <f>[2]BD!DE11</f>
        <v>Não</v>
      </c>
      <c r="DF14" s="592" t="str">
        <f>[2]BD!DF11</f>
        <v>email SVMA</v>
      </c>
      <c r="DG14" s="648" t="str">
        <f>[2]BD!DG11</f>
        <v>Oficio Gabinete SMDU</v>
      </c>
      <c r="DH14" s="626">
        <f>[2]BD!DH11</f>
        <v>42729</v>
      </c>
      <c r="DI14" s="650" t="str">
        <f>[2]BD!DI11</f>
        <v>José Apparecido Jr.</v>
      </c>
      <c r="DJ14" s="592" t="str">
        <f>[2]BD!DJ11</f>
        <v>Finalizado</v>
      </c>
      <c r="DK14" s="589">
        <f>[2]BD!DK11</f>
        <v>43459</v>
      </c>
      <c r="DL14" s="592" t="str">
        <f>[2]BD!DL11</f>
        <v>ATL</v>
      </c>
      <c r="DM14" s="624" t="str">
        <f>[2]BD!DM11</f>
        <v>Scanear PA (comentários minuta + resposta SPURB)</v>
      </c>
      <c r="DN14" s="569" t="str">
        <f>[2]BD!DN11</f>
        <v>-</v>
      </c>
      <c r="DO14" s="589">
        <f>[2]BD!DO11</f>
        <v>43462</v>
      </c>
      <c r="DP14" s="4" t="str">
        <f>[2]BD!DP11</f>
        <v>Aprovado</v>
      </c>
      <c r="DQ14" s="710" t="str">
        <f>[2]BD!DQ11</f>
        <v>57.569/2016 e Projeto Urbanístico</v>
      </c>
      <c r="DR14" s="644">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600.92361200000005</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955</v>
      </c>
      <c r="FB14" s="380" t="s">
        <v>1172</v>
      </c>
      <c r="FG14" s="382"/>
    </row>
    <row r="15" spans="1:170" s="14" customFormat="1" ht="97.5" customHeight="1">
      <c r="A15" s="532">
        <f>[2]BD!A12</f>
        <v>5</v>
      </c>
      <c r="B15" s="4" t="str">
        <f>[2]BD!B12</f>
        <v>PIU Arco Jurubatuba</v>
      </c>
      <c r="C15" s="550" t="str">
        <f>[2]BD!C12</f>
        <v>PDE - Artigo 76</v>
      </c>
      <c r="D15" s="550" t="str">
        <f>[2]BD!D12</f>
        <v>Pública</v>
      </c>
      <c r="E15" s="550" t="str">
        <f>[2]BD!E12</f>
        <v>PIU</v>
      </c>
      <c r="F15" s="550" t="str">
        <f>[2]BD!F12</f>
        <v>PMSP - SMUL</v>
      </c>
      <c r="G15" s="551" t="str">
        <f>[2]BD!G12</f>
        <v>Lei</v>
      </c>
      <c r="H15" s="572" t="str">
        <f>[2]BD!H12</f>
        <v>6068.2018/0000595-1 / 7810.2018/0000257-5</v>
      </c>
      <c r="I15" s="571" t="str">
        <f>[2]BD!I12</f>
        <v>SDE</v>
      </c>
      <c r="J15" s="554" t="str">
        <f>[2]BD!J12</f>
        <v>Em tratativa na CMSP</v>
      </c>
      <c r="K15" s="555" t="str">
        <f>[2]BD!K12</f>
        <v>Tramitação jurídica</v>
      </c>
      <c r="L15" s="573" t="str">
        <f>[2]BD!L12</f>
        <v>Ofício</v>
      </c>
      <c r="M15" s="549" t="str">
        <f>[2]BD!M12</f>
        <v>Despacho SMUL/GAB 7938216</v>
      </c>
      <c r="N15" s="562">
        <f>[2]BD!N12</f>
        <v>2017</v>
      </c>
      <c r="O15" s="561">
        <f>[2]BD!O12</f>
        <v>42767</v>
      </c>
      <c r="P15" s="550" t="str">
        <f>[2]BD!P12</f>
        <v>NA</v>
      </c>
      <c r="Q15" s="550" t="str">
        <f>[2]BD!Q12</f>
        <v>NA</v>
      </c>
      <c r="R15" s="550" t="str">
        <f>[2]BD!R12</f>
        <v>NA</v>
      </c>
      <c r="S15" s="569" t="str">
        <f>[2]BD!S12</f>
        <v>NA</v>
      </c>
      <c r="T15" s="537" t="str">
        <f>[2]BD!T12</f>
        <v>Finalizada</v>
      </c>
      <c r="U15" s="550" t="str">
        <f>[2]BD!U12</f>
        <v>SDE/Anna</v>
      </c>
      <c r="V15" s="561">
        <f>[2]BD!V12</f>
        <v>42899</v>
      </c>
      <c r="W15" s="578">
        <f>[2]BD!W12</f>
        <v>42897</v>
      </c>
      <c r="X15" s="564">
        <f>[2]BD!X12</f>
        <v>42898</v>
      </c>
      <c r="Y15" s="561" t="str">
        <f>[2]BD!Y12</f>
        <v>NA</v>
      </c>
      <c r="Z15" s="561" t="str">
        <f>[2]BD!Z12</f>
        <v>NA</v>
      </c>
      <c r="AA15" s="561" t="str">
        <f>[2]BD!AA12</f>
        <v>NA</v>
      </c>
      <c r="AB15" s="597" t="str">
        <f>[2]BD!AB12</f>
        <v>NA</v>
      </c>
      <c r="AC15" s="561" t="str">
        <f>[2]BD!AC12</f>
        <v>NA</v>
      </c>
      <c r="AD15" s="561" t="str">
        <f>[2]BD!AD12</f>
        <v>NA</v>
      </c>
      <c r="AE15" s="597" t="str">
        <f>[2]BD!AE12</f>
        <v>NA</v>
      </c>
      <c r="AF15" s="597" t="str">
        <f>[2]BD!AF12</f>
        <v>NA</v>
      </c>
      <c r="AG15" s="550" t="str">
        <f>[2]BD!AG12</f>
        <v>Notícia</v>
      </c>
      <c r="AH15" s="533" t="str">
        <f>[2]BD!AH12</f>
        <v>Notícia</v>
      </c>
      <c r="AI15" s="550" t="str">
        <f>[2]BD!AI12</f>
        <v>Internet</v>
      </c>
      <c r="AJ15" s="550" t="str">
        <f>[2]BD!AJ12</f>
        <v>encerrada</v>
      </c>
      <c r="AK15" s="561">
        <f>[2]BD!AK12</f>
        <v>42899</v>
      </c>
      <c r="AL15" s="561">
        <f>[2]BD!AL12</f>
        <v>42919</v>
      </c>
      <c r="AM15" s="550" t="str">
        <f>[2]BD!AM12</f>
        <v>DDE/SPURB</v>
      </c>
      <c r="AN15" s="562">
        <f>[2]BD!AN12</f>
        <v>32</v>
      </c>
      <c r="AO15" s="533" t="str">
        <f>[2]BD!AO12</f>
        <v>SIM</v>
      </c>
      <c r="AP15" s="561" t="str">
        <f>[2]BD!AP12</f>
        <v>Aprovado</v>
      </c>
      <c r="AQ15" s="607" t="str">
        <f>[2]BD!AQ12</f>
        <v>-</v>
      </c>
      <c r="AR15" s="563">
        <f>[2]BD!AR12</f>
        <v>42919</v>
      </c>
      <c r="AS15" s="577" t="str">
        <f>[2]BD!AS12</f>
        <v>NA</v>
      </c>
      <c r="AT15" s="560" t="str">
        <f>[2]BD!AT12</f>
        <v>NA</v>
      </c>
      <c r="AU15" s="560" t="str">
        <f>[2]BD!AU12</f>
        <v>NA</v>
      </c>
      <c r="AV15" s="560" t="str">
        <f>[2]BD!AV12</f>
        <v>NA</v>
      </c>
      <c r="AW15" s="560" t="str">
        <f>[2]BD!AW12</f>
        <v>NA</v>
      </c>
      <c r="AX15" s="560" t="str">
        <f>[2]BD!AX12</f>
        <v>NA</v>
      </c>
      <c r="AY15" s="560" t="str">
        <f>[2]BD!AY12</f>
        <v>NA</v>
      </c>
      <c r="AZ15" s="560" t="str">
        <f>[2]BD!AZ12</f>
        <v>NA</v>
      </c>
      <c r="BA15" s="560" t="str">
        <f>[2]BD!BA12</f>
        <v>NA</v>
      </c>
      <c r="BB15" s="560" t="str">
        <f>[2]BD!BB12</f>
        <v>NA</v>
      </c>
      <c r="BC15" s="608" t="str">
        <f>[2]BD!BC12</f>
        <v>NA</v>
      </c>
      <c r="BD15" s="560" t="str">
        <f>[2]BD!BD12</f>
        <v>NA</v>
      </c>
      <c r="BE15" s="560" t="str">
        <f>[2]BD!BE12</f>
        <v>NA</v>
      </c>
      <c r="BF15" s="564">
        <f>[2]BD!BF12</f>
        <v>42919</v>
      </c>
      <c r="BG15" s="561" t="str">
        <f>[2]BD!BG12</f>
        <v>DDE-SPURB</v>
      </c>
      <c r="BH15" s="611" t="str">
        <f>[2]BD!BH12</f>
        <v>Pedido de Prorrogação de Prazo (Conselho Gestor de SMUL)</v>
      </c>
      <c r="BI15" s="561" t="str">
        <f>[2]BD!BI12</f>
        <v>Finalizada</v>
      </c>
      <c r="BJ15" s="549" t="str">
        <f>[2]BD!BJ12</f>
        <v xml:space="preserve">SEHAB, SVMA, DPH, CET, SPTRANS, SMSO, </v>
      </c>
      <c r="BK15" s="550" t="str">
        <f>[2]BD!BK12</f>
        <v>-</v>
      </c>
      <c r="BL15" s="549" t="str">
        <f>[2]BD!BL12</f>
        <v>EMAE, ELETROPAULO, CTEEP</v>
      </c>
      <c r="BM15" s="550" t="str">
        <f>[2]BD!BM12</f>
        <v>-</v>
      </c>
      <c r="BN15" s="550" t="str">
        <f>[2]BD!BN12</f>
        <v>Minuta</v>
      </c>
      <c r="BO15" s="561" t="str">
        <f>[2]BD!BO12</f>
        <v>Finalizado</v>
      </c>
      <c r="BP15" s="553" t="str">
        <f>[2]BD!BP12</f>
        <v>NA</v>
      </c>
      <c r="BQ15" s="563">
        <f>[2]BD!BQ12</f>
        <v>43139</v>
      </c>
      <c r="BR15" s="567">
        <f>[2]BD!BR12</f>
        <v>43139</v>
      </c>
      <c r="BS15" s="600" t="str">
        <f>[2]BD!BS12</f>
        <v>NA</v>
      </c>
      <c r="BT15" s="549" t="str">
        <f>[2]BD!BT12</f>
        <v>CMPU (09/03/2018), CTLU (08/03/2018), Conselhos Participativos Municipais do Campo Limpo, M’Boi Mirim, Santo Amaro e Capela do Socorro (22/02/2018)</v>
      </c>
      <c r="BU15" s="705" t="str">
        <f>[2]BD!BU12</f>
        <v>Convocação CMPU e CTLU</v>
      </c>
      <c r="BV15" s="550" t="str">
        <f>[2]BD!BV12</f>
        <v>Finalizado</v>
      </c>
      <c r="BW15" s="561">
        <f>[2]BD!BW12</f>
        <v>43168</v>
      </c>
      <c r="BX15" s="993" t="str">
        <f>[2]BD!BX12</f>
        <v>Apresentação CMPU</v>
      </c>
      <c r="BY15" s="993" t="str">
        <f>[2]BD!BY12</f>
        <v>Ata</v>
      </c>
      <c r="BZ15" s="550" t="str">
        <f>[2]BD!BZ12</f>
        <v>-</v>
      </c>
      <c r="CA15" s="549" t="str">
        <f>[2]BD!CA12</f>
        <v>Internet, Audiências, Reuniões Bilaterais (segmentos)</v>
      </c>
      <c r="CB15" s="597" t="str">
        <f>[2]BD!CB12</f>
        <v>NA</v>
      </c>
      <c r="CC15" s="597" t="str">
        <f>[2]BD!CC12</f>
        <v>NA</v>
      </c>
      <c r="CD15" s="561" t="str">
        <f>[2]BD!CD12</f>
        <v>NA</v>
      </c>
      <c r="CE15" s="561" t="str">
        <f>[2]BD!CE12</f>
        <v>NA</v>
      </c>
      <c r="CF15" s="981" t="str">
        <f>[2]BD!CF12</f>
        <v>NA</v>
      </c>
      <c r="CG15" s="702" t="str">
        <f>[2]BD!CG12</f>
        <v>URL</v>
      </c>
      <c r="CH15" s="702" t="str">
        <f>[2]BD!CH12</f>
        <v>encerrada</v>
      </c>
      <c r="CI15" s="561">
        <f>[2]BD!CI12</f>
        <v>43139</v>
      </c>
      <c r="CJ15" s="561">
        <f>[2]BD!CJ12</f>
        <v>43171</v>
      </c>
      <c r="CK15" s="978" t="str">
        <f>[2]BD!CK12</f>
        <v>Publicado</v>
      </c>
      <c r="CL15" s="561" t="str">
        <f>[2]BD!CL12</f>
        <v>Avaliada</v>
      </c>
      <c r="CM15" s="550" t="str">
        <f>[2]BD!CM12</f>
        <v>Devolutiva</v>
      </c>
      <c r="CN15" s="976" t="str">
        <f>[2]BD!CN12</f>
        <v>DOM 10/02/2018 fl. 27 e DOM 24/02/2018 fl. 24</v>
      </c>
      <c r="CO15" s="561" t="str">
        <f>[2]BD!CO12</f>
        <v>Realizada</v>
      </c>
      <c r="CP15" s="557" t="str">
        <f>[2]BD!CP12</f>
        <v>24/02/2018, 06/03/2018, 10/03/2018</v>
      </c>
      <c r="CQ15" s="535" t="str">
        <f>[2]BD!CQ12</f>
        <v>PPT</v>
      </c>
      <c r="CR15" s="609" t="str">
        <f>[2]BD!CR12</f>
        <v>Ata, lista ou contribuicoes presenciais</v>
      </c>
      <c r="CS15" s="592" t="str">
        <f>[2]BD!CS12</f>
        <v>NC</v>
      </c>
      <c r="CT15" s="626" t="str">
        <f>[2]BD!CT12</f>
        <v>Reuniões bilaterais</v>
      </c>
      <c r="CU15" s="644">
        <f>[2]BD!CU12</f>
        <v>43214</v>
      </c>
      <c r="CV15" s="587">
        <f>[2]BD!CV12</f>
        <v>43215</v>
      </c>
      <c r="CW15" s="591" t="str">
        <f>[2]BD!CW12</f>
        <v>DDE/SPURB</v>
      </c>
      <c r="CX15" s="592" t="str">
        <f>[2]BD!CX12</f>
        <v>Em andamento</v>
      </c>
      <c r="CY15" s="592" t="str">
        <f>[2]BD!CY12</f>
        <v>3 AIUs</v>
      </c>
      <c r="CZ15" s="569" t="str">
        <f>[2]BD!CZ12</f>
        <v>Lei</v>
      </c>
      <c r="DA15" s="647" t="str">
        <f>[2]BD!DA12</f>
        <v>NA</v>
      </c>
      <c r="DB15" s="647" t="str">
        <f>[2]BD!DB12</f>
        <v>NA</v>
      </c>
      <c r="DC15" s="647" t="str">
        <f>[2]BD!DC12</f>
        <v>NA</v>
      </c>
      <c r="DD15" s="647" t="str">
        <f>[2]BD!DD12</f>
        <v>NA</v>
      </c>
      <c r="DE15" s="647" t="str">
        <f>[2]BD!DE12</f>
        <v>NA</v>
      </c>
      <c r="DF15" s="647" t="str">
        <f>[2]BD!DF12</f>
        <v>NA</v>
      </c>
      <c r="DG15" s="649" t="str">
        <f>[2]BD!DG12</f>
        <v>NC</v>
      </c>
      <c r="DH15" s="626">
        <f>[2]BD!DH12</f>
        <v>43216</v>
      </c>
      <c r="DI15" s="650" t="str">
        <f>[2]BD!DI12</f>
        <v>José Apparecido Jr.</v>
      </c>
      <c r="DJ15" s="592" t="str">
        <f>[2]BD!DJ12</f>
        <v>Finalizado</v>
      </c>
      <c r="DK15" s="589">
        <f>[2]BD!DK12</f>
        <v>43217</v>
      </c>
      <c r="DL15" s="592" t="str">
        <f>[2]BD!DL12</f>
        <v>ATL</v>
      </c>
      <c r="DM15" s="624" t="str">
        <f>[2]BD!DM12</f>
        <v>Oficio ATL 93/2018</v>
      </c>
      <c r="DN15" s="537" t="str">
        <f>[2]BD!DN12</f>
        <v xml:space="preserve">DOM 04/05/2018 </v>
      </c>
      <c r="DO15" s="589">
        <f>[2]BD!DO12</f>
        <v>43217</v>
      </c>
      <c r="DP15" s="404" t="str">
        <f>[2]BD!DP12</f>
        <v>PL enviado a CMSP (Ofício ATL 93/2018)</v>
      </c>
      <c r="DQ15" s="712" t="str">
        <f>[2]BD!DQ12</f>
        <v>PL 204/2018</v>
      </c>
      <c r="DR15" s="655">
        <f>[2]BD!DR12</f>
        <v>43217</v>
      </c>
      <c r="DS15" s="25" t="str">
        <f>[2]BD!DS12</f>
        <v>-</v>
      </c>
      <c r="DT15" s="23" t="str">
        <f>[2]BD!DT12</f>
        <v>-</v>
      </c>
      <c r="DU15" s="23" t="str">
        <f>[2]BD!DU12</f>
        <v>-</v>
      </c>
      <c r="DV15" s="23" t="str">
        <f>[2]BD!DV12</f>
        <v>-</v>
      </c>
      <c r="DW15" s="52" t="str">
        <f>[2]BD!DW12</f>
        <v>-</v>
      </c>
      <c r="DX15" s="24" t="str">
        <f>[2]BD!DX12</f>
        <v>-</v>
      </c>
      <c r="DY15" s="3" t="str">
        <f>[2]BD!DY12</f>
        <v>PDE</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2192.0509659999998</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1152</v>
      </c>
      <c r="FA15" s="379" t="s">
        <v>936</v>
      </c>
      <c r="FB15" s="380"/>
      <c r="FD15" s="14" t="s">
        <v>180</v>
      </c>
      <c r="FG15" s="382"/>
    </row>
    <row r="16" spans="1:170" s="640" customFormat="1" ht="54" customHeight="1">
      <c r="A16" s="590">
        <f>[2]BD!A13</f>
        <v>6</v>
      </c>
      <c r="B16" s="592" t="str">
        <f>[2]BD!B13</f>
        <v>PIU Terminais Piloto (Desativado)</v>
      </c>
      <c r="C16" s="624" t="str">
        <f>[2]BD!C13</f>
        <v>-</v>
      </c>
      <c r="D16" s="550" t="str">
        <f>[2]BD!D13</f>
        <v>-</v>
      </c>
      <c r="E16" s="550" t="str">
        <f>[2]BD!E13</f>
        <v>-</v>
      </c>
      <c r="F16" s="550" t="str">
        <f>[2]BD!F13</f>
        <v>-</v>
      </c>
      <c r="G16" s="551" t="str">
        <f>[2]BD!G13</f>
        <v>-</v>
      </c>
      <c r="H16" s="576" t="str">
        <f>[2]BD!H13</f>
        <v>-</v>
      </c>
      <c r="I16" s="571" t="str">
        <f>[2]BD!I13</f>
        <v>-</v>
      </c>
      <c r="J16" s="554" t="str">
        <f>[2]BD!J13</f>
        <v>-</v>
      </c>
      <c r="K16" s="555" t="str">
        <f>[2]BD!K13</f>
        <v>-</v>
      </c>
      <c r="L16" s="590" t="str">
        <f>[2]BD!L13</f>
        <v>-</v>
      </c>
      <c r="M16" s="550" t="str">
        <f>[2]BD!M13</f>
        <v>-</v>
      </c>
      <c r="N16" s="562" t="str">
        <f>[2]BD!N13</f>
        <v>-</v>
      </c>
      <c r="O16" s="561" t="str">
        <f>[2]BD!O13</f>
        <v>-</v>
      </c>
      <c r="P16" s="550" t="str">
        <f>[2]BD!P13</f>
        <v>-</v>
      </c>
      <c r="Q16" s="550" t="str">
        <f>[2]BD!Q13</f>
        <v>-</v>
      </c>
      <c r="R16" s="550" t="str">
        <f>[2]BD!R13</f>
        <v>-</v>
      </c>
      <c r="S16" s="592" t="str">
        <f>[2]BD!S13</f>
        <v>-</v>
      </c>
      <c r="T16" s="592" t="str">
        <f>[2]BD!T13</f>
        <v>-</v>
      </c>
      <c r="U16" s="550" t="str">
        <f>[2]BD!U13</f>
        <v>-</v>
      </c>
      <c r="V16" s="550" t="str">
        <f>[2]BD!V13</f>
        <v>-</v>
      </c>
      <c r="W16" s="553" t="str">
        <f>[2]BD!W13</f>
        <v>-</v>
      </c>
      <c r="X16" s="577" t="str">
        <f>[2]BD!X13</f>
        <v>-</v>
      </c>
      <c r="Y16" s="560" t="str">
        <f>[2]BD!Y13</f>
        <v>-</v>
      </c>
      <c r="Z16" s="550" t="str">
        <f>[2]BD!Z13</f>
        <v>-</v>
      </c>
      <c r="AA16" s="550" t="str">
        <f>[2]BD!AA13</f>
        <v>-</v>
      </c>
      <c r="AB16" s="601" t="str">
        <f>[2]BD!AB13</f>
        <v>-</v>
      </c>
      <c r="AC16" s="550" t="str">
        <f>[2]BD!AC13</f>
        <v>-</v>
      </c>
      <c r="AD16" s="550" t="str">
        <f>[2]BD!AD13</f>
        <v>-</v>
      </c>
      <c r="AE16" s="579" t="str">
        <f>[2]BD!AE13</f>
        <v>-</v>
      </c>
      <c r="AF16" s="579" t="str">
        <f>[2]BD!AF13</f>
        <v>-</v>
      </c>
      <c r="AG16" s="550" t="str">
        <f>[2]BD!AG13</f>
        <v>-</v>
      </c>
      <c r="AH16" s="625" t="str">
        <f>[2]BD!AH13</f>
        <v>-</v>
      </c>
      <c r="AI16" s="550" t="str">
        <f>[2]BD!AI13</f>
        <v>-</v>
      </c>
      <c r="AJ16" s="550" t="str">
        <f>[2]BD!AJ13</f>
        <v>-</v>
      </c>
      <c r="AK16" s="561" t="str">
        <f>[2]BD!AK13</f>
        <v>-</v>
      </c>
      <c r="AL16" s="561" t="str">
        <f>[2]BD!AL13</f>
        <v>-</v>
      </c>
      <c r="AM16" s="550" t="str">
        <f>[2]BD!AM13</f>
        <v>-</v>
      </c>
      <c r="AN16" s="562" t="str">
        <f>[2]BD!AN13</f>
        <v>-</v>
      </c>
      <c r="AO16" s="625" t="str">
        <f>[2]BD!AO13</f>
        <v>-</v>
      </c>
      <c r="AP16" s="561" t="str">
        <f>[2]BD!AP13</f>
        <v>-</v>
      </c>
      <c r="AQ16" s="626" t="str">
        <f>[2]BD!AQ13</f>
        <v>-</v>
      </c>
      <c r="AR16" s="563" t="str">
        <f>[2]BD!AR13</f>
        <v>-</v>
      </c>
      <c r="AS16" s="564" t="str">
        <f>[2]BD!AS13</f>
        <v>-</v>
      </c>
      <c r="AT16" s="585" t="str">
        <f>[2]BD!AT13</f>
        <v>-</v>
      </c>
      <c r="AU16" s="561" t="str">
        <f>[2]BD!AU13</f>
        <v>-</v>
      </c>
      <c r="AV16" s="561" t="str">
        <f>[2]BD!AV13</f>
        <v>-</v>
      </c>
      <c r="AW16" s="561" t="str">
        <f>[2]BD!AW13</f>
        <v>-</v>
      </c>
      <c r="AX16" s="561" t="str">
        <f>[2]BD!AX13</f>
        <v>-</v>
      </c>
      <c r="AY16" s="561" t="str">
        <f>[2]BD!AY13</f>
        <v>-</v>
      </c>
      <c r="AZ16" s="561" t="str">
        <f>[2]BD!AZ13</f>
        <v>-</v>
      </c>
      <c r="BA16" s="561" t="str">
        <f>[2]BD!BA13</f>
        <v>-</v>
      </c>
      <c r="BB16" s="561" t="str">
        <f>[2]BD!BB13</f>
        <v>-</v>
      </c>
      <c r="BC16" s="589" t="str">
        <f>[2]BD!BC13</f>
        <v>-</v>
      </c>
      <c r="BD16" s="561" t="str">
        <f>[2]BD!BD13</f>
        <v>-</v>
      </c>
      <c r="BE16" s="563" t="str">
        <f>[2]BD!BE13</f>
        <v>-</v>
      </c>
      <c r="BF16" s="564" t="str">
        <f>[2]BD!BF13</f>
        <v>-</v>
      </c>
      <c r="BG16" s="561" t="str">
        <f>[2]BD!BG13</f>
        <v>-</v>
      </c>
      <c r="BH16" s="589" t="str">
        <f>[2]BD!BH13</f>
        <v>-</v>
      </c>
      <c r="BI16" s="561" t="str">
        <f>[2]BD!BI13</f>
        <v>-</v>
      </c>
      <c r="BJ16" s="561" t="str">
        <f>[2]BD!BJ13</f>
        <v>-</v>
      </c>
      <c r="BK16" s="561" t="str">
        <f>[2]BD!BK13</f>
        <v>-</v>
      </c>
      <c r="BL16" s="561" t="str">
        <f>[2]BD!BL13</f>
        <v>-</v>
      </c>
      <c r="BM16" s="561" t="str">
        <f>[2]BD!BM13</f>
        <v>-</v>
      </c>
      <c r="BN16" s="561" t="str">
        <f>[2]BD!BN13</f>
        <v>-</v>
      </c>
      <c r="BO16" s="561" t="str">
        <f>[2]BD!BO13</f>
        <v>-</v>
      </c>
      <c r="BP16" s="578" t="str">
        <f>[2]BD!BP13</f>
        <v>-</v>
      </c>
      <c r="BQ16" s="563" t="str">
        <f>[2]BD!BQ13</f>
        <v>-</v>
      </c>
      <c r="BR16" s="567" t="str">
        <f>[2]BD!BR13</f>
        <v>-</v>
      </c>
      <c r="BS16" s="627" t="str">
        <f>[2]BD!BS13</f>
        <v>-</v>
      </c>
      <c r="BT16" s="561" t="str">
        <f>[2]BD!BT13</f>
        <v>-</v>
      </c>
      <c r="BU16" s="715" t="str">
        <f>[2]BD!BU13</f>
        <v>-</v>
      </c>
      <c r="BV16" s="561" t="str">
        <f>[2]BD!BV13</f>
        <v>-</v>
      </c>
      <c r="BW16" s="561" t="str">
        <f>[2]BD!BW13</f>
        <v>-</v>
      </c>
      <c r="BX16" s="715" t="str">
        <f>[2]BD!BX13</f>
        <v>-</v>
      </c>
      <c r="BY16" s="715" t="str">
        <f>[2]BD!BY13</f>
        <v>-</v>
      </c>
      <c r="BZ16" s="561" t="str">
        <f>[2]BD!BZ13</f>
        <v>-</v>
      </c>
      <c r="CA16" s="561" t="str">
        <f>[2]BD!CA13</f>
        <v>-</v>
      </c>
      <c r="CB16" s="628" t="str">
        <f>[2]BD!CB13</f>
        <v>-</v>
      </c>
      <c r="CC16" s="625" t="str">
        <f>[2]BD!CC13</f>
        <v>-</v>
      </c>
      <c r="CD16" s="561" t="str">
        <f>[2]BD!CD13</f>
        <v>-</v>
      </c>
      <c r="CE16" s="561" t="str">
        <f>[2]BD!CE13</f>
        <v>-</v>
      </c>
      <c r="CF16" s="980" t="str">
        <f>[2]BD!CF13</f>
        <v>-</v>
      </c>
      <c r="CG16" s="550" t="str">
        <f>[2]BD!CG13</f>
        <v>-</v>
      </c>
      <c r="CH16" s="550" t="str">
        <f>[2]BD!CH13</f>
        <v>-</v>
      </c>
      <c r="CI16" s="561" t="str">
        <f>[2]BD!CI13</f>
        <v>-</v>
      </c>
      <c r="CJ16" s="561" t="str">
        <f>[2]BD!CJ13</f>
        <v>-</v>
      </c>
      <c r="CK16" s="977" t="str">
        <f>[2]BD!CK13</f>
        <v>-</v>
      </c>
      <c r="CL16" s="550" t="str">
        <f>[2]BD!CL13</f>
        <v>-</v>
      </c>
      <c r="CM16" s="550" t="str">
        <f>[2]BD!CM13</f>
        <v>-</v>
      </c>
      <c r="CN16" s="592" t="str">
        <f>[2]BD!CN13</f>
        <v>-</v>
      </c>
      <c r="CO16" s="550" t="str">
        <f>[2]BD!CO13</f>
        <v>-</v>
      </c>
      <c r="CP16" s="550" t="str">
        <f>[2]BD!CP13</f>
        <v>-</v>
      </c>
      <c r="CQ16" s="592" t="str">
        <f>[2]BD!CQ13</f>
        <v>-</v>
      </c>
      <c r="CR16" s="592" t="str">
        <f>[2]BD!CR13</f>
        <v>-</v>
      </c>
      <c r="CS16" s="592" t="str">
        <f>[2]BD!CS13</f>
        <v>-</v>
      </c>
      <c r="CT16" s="629" t="str">
        <f>[2]BD!CT13</f>
        <v>-</v>
      </c>
      <c r="CU16" s="630" t="str">
        <f>[2]BD!CU13</f>
        <v>-</v>
      </c>
      <c r="CV16" s="590" t="str">
        <f>[2]BD!CV13</f>
        <v>-</v>
      </c>
      <c r="CW16" s="591" t="str">
        <f>[2]BD!CW13</f>
        <v>-</v>
      </c>
      <c r="CX16" s="592" t="str">
        <f>[2]BD!CX13</f>
        <v>-</v>
      </c>
      <c r="CY16" s="592" t="str">
        <f>[2]BD!CY13</f>
        <v>-</v>
      </c>
      <c r="CZ16" s="592" t="str">
        <f>[2]BD!CZ13</f>
        <v>-</v>
      </c>
      <c r="DA16" s="592" t="str">
        <f>[2]BD!DA13</f>
        <v>-</v>
      </c>
      <c r="DB16" s="592" t="str">
        <f>[2]BD!DB13</f>
        <v>-</v>
      </c>
      <c r="DC16" s="592" t="str">
        <f>[2]BD!DC13</f>
        <v>-</v>
      </c>
      <c r="DD16" s="592" t="str">
        <f>[2]BD!DD13</f>
        <v>-</v>
      </c>
      <c r="DE16" s="592" t="str">
        <f>[2]BD!DE13</f>
        <v>-</v>
      </c>
      <c r="DF16" s="592" t="str">
        <f>[2]BD!DF13</f>
        <v>-</v>
      </c>
      <c r="DG16" s="629" t="str">
        <f>[2]BD!DG13</f>
        <v>-</v>
      </c>
      <c r="DH16" s="629" t="str">
        <f>[2]BD!DH13</f>
        <v>-</v>
      </c>
      <c r="DI16" s="590" t="str">
        <f>[2]BD!DI13</f>
        <v>-</v>
      </c>
      <c r="DJ16" s="592" t="str">
        <f>[2]BD!DJ13</f>
        <v>-</v>
      </c>
      <c r="DK16" s="592" t="str">
        <f>[2]BD!DK13</f>
        <v>-</v>
      </c>
      <c r="DL16" s="592" t="str">
        <f>[2]BD!DL13</f>
        <v>-</v>
      </c>
      <c r="DM16" s="592" t="str">
        <f>[2]BD!DM13</f>
        <v>-</v>
      </c>
      <c r="DN16" s="592" t="str">
        <f>[2]BD!DN13</f>
        <v>-</v>
      </c>
      <c r="DO16" s="592" t="str">
        <f>[2]BD!DO13</f>
        <v>-</v>
      </c>
      <c r="DP16" s="592" t="str">
        <f>[2]BD!DP13</f>
        <v>-</v>
      </c>
      <c r="DQ16" s="629" t="str">
        <f>[2]BD!DQ13</f>
        <v>-</v>
      </c>
      <c r="DR16" s="630" t="str">
        <f>[2]BD!DR13</f>
        <v>-</v>
      </c>
      <c r="DS16" s="590" t="str">
        <f>[2]BD!DS13</f>
        <v>-</v>
      </c>
      <c r="DT16" s="592" t="str">
        <f>[2]BD!DT13</f>
        <v>-</v>
      </c>
      <c r="DU16" s="592" t="str">
        <f>[2]BD!DU13</f>
        <v>-</v>
      </c>
      <c r="DV16" s="592" t="str">
        <f>[2]BD!DV13</f>
        <v>-</v>
      </c>
      <c r="DW16" s="629" t="str">
        <f>[2]BD!DW13</f>
        <v>-</v>
      </c>
      <c r="DX16" s="630" t="str">
        <f>[2]BD!DX13</f>
        <v>-</v>
      </c>
      <c r="DY16" s="590" t="str">
        <f>[2]BD!DY13</f>
        <v>-</v>
      </c>
      <c r="DZ16" s="592" t="str">
        <f>[2]BD!DZ13</f>
        <v>-</v>
      </c>
      <c r="EA16" s="629" t="str">
        <f>[2]BD!EA13</f>
        <v>-</v>
      </c>
      <c r="EB16" s="568" t="str">
        <f>[2]BD!EB13</f>
        <v>-</v>
      </c>
      <c r="EC16" s="592" t="str">
        <f>[2]BD!EC13</f>
        <v>-</v>
      </c>
      <c r="ED16" s="592" t="str">
        <f>[2]BD!ED13</f>
        <v>-</v>
      </c>
      <c r="EE16" s="631" t="str">
        <f>[2]BD!EE13</f>
        <v>-</v>
      </c>
      <c r="EF16" s="632" t="str">
        <f>[2]BD!EF13</f>
        <v>-</v>
      </c>
      <c r="EG16" s="633" t="str">
        <f>[2]BD!EG13</f>
        <v>-</v>
      </c>
      <c r="EH16" s="592" t="str">
        <f>[2]BD!EH13</f>
        <v>-</v>
      </c>
      <c r="EI16" s="592" t="str">
        <f>[2]BD!EI13</f>
        <v>-</v>
      </c>
      <c r="EJ16" s="634" t="str">
        <f>[2]BD!EJ13</f>
        <v>-</v>
      </c>
      <c r="EK16" s="592" t="str">
        <f>[2]BD!EK13</f>
        <v>-</v>
      </c>
      <c r="EL16" s="592" t="str">
        <f>[2]BD!EL13</f>
        <v>-</v>
      </c>
      <c r="EM16" s="592" t="str">
        <f>[2]BD!EM13</f>
        <v>-</v>
      </c>
      <c r="EN16" s="592" t="str">
        <f>[2]BD!EN13</f>
        <v>-</v>
      </c>
      <c r="EO16" s="592" t="str">
        <f>[2]BD!EO13</f>
        <v>-</v>
      </c>
      <c r="EP16" s="592" t="str">
        <f>[2]BD!EP13</f>
        <v>-</v>
      </c>
      <c r="EQ16" s="592" t="str">
        <f>[2]BD!EQ13</f>
        <v>-</v>
      </c>
      <c r="ER16" s="592" t="str">
        <f>[2]BD!ER13</f>
        <v>-</v>
      </c>
      <c r="ES16" s="592" t="str">
        <f>[2]BD!ES13</f>
        <v>-</v>
      </c>
      <c r="ET16" s="592" t="str">
        <f>[2]BD!ET13</f>
        <v>-</v>
      </c>
      <c r="EU16" s="592" t="str">
        <f>[2]BD!EU13</f>
        <v>-</v>
      </c>
      <c r="EV16" s="592" t="str">
        <f>[2]BD!EV13</f>
        <v>-</v>
      </c>
      <c r="EW16" s="630" t="str">
        <f>[2]BD!EW13</f>
        <v>-</v>
      </c>
      <c r="EX16" s="635"/>
      <c r="EY16" s="635"/>
      <c r="EZ16" s="636"/>
      <c r="FA16" s="637"/>
      <c r="FB16" s="638"/>
      <c r="FC16" s="635"/>
      <c r="FD16" s="635"/>
      <c r="FE16" s="635"/>
      <c r="FF16" s="635"/>
      <c r="FG16" s="639"/>
      <c r="FH16" s="635"/>
      <c r="FI16" s="635"/>
    </row>
    <row r="17" spans="1:172" s="14" customFormat="1" ht="37.5" customHeight="1">
      <c r="A17" s="532">
        <f>[2]BD!A14</f>
        <v>7</v>
      </c>
      <c r="B17" s="15" t="str">
        <f>[2]BD!B14</f>
        <v>PIU Anhembi</v>
      </c>
      <c r="C17" s="565" t="str">
        <f>[2]BD!C14</f>
        <v>Programa de Desestatização</v>
      </c>
      <c r="D17" s="550" t="str">
        <f>[2]BD!D14</f>
        <v>Pública</v>
      </c>
      <c r="E17" s="549" t="str">
        <f>[2]BD!E14</f>
        <v>Elementos prévios PIU</v>
      </c>
      <c r="F17" s="550" t="str">
        <f>[2]BD!F14</f>
        <v>PMSP - SMDP/SPP</v>
      </c>
      <c r="G17" s="551" t="str">
        <f>[2]BD!G14</f>
        <v>Decreto</v>
      </c>
      <c r="H17" s="572" t="str">
        <f>[2]BD!H14</f>
        <v>7810.2018/0000069-6 / 2017-0.186.671-0</v>
      </c>
      <c r="I17" s="571" t="str">
        <f>[2]BD!I14</f>
        <v>SDE</v>
      </c>
      <c r="J17" s="554" t="str">
        <f>[2]BD!J14</f>
        <v>Consulta Pública Inicial</v>
      </c>
      <c r="K17" s="555" t="str">
        <f>[2]BD!K14</f>
        <v xml:space="preserve">Proposição 
</v>
      </c>
      <c r="L17" s="985" t="str">
        <f>[2]BD!L14</f>
        <v>Ofício</v>
      </c>
      <c r="M17" s="550" t="str">
        <f>[2]BD!M14</f>
        <v>STD: 77695 / TID: 17140591</v>
      </c>
      <c r="N17" s="556">
        <f>[2]BD!N14</f>
        <v>2018</v>
      </c>
      <c r="O17" s="557">
        <f>[2]BD!O14</f>
        <v>43053</v>
      </c>
      <c r="P17" s="550" t="str">
        <f>[2]BD!P14</f>
        <v>NA</v>
      </c>
      <c r="Q17" s="550" t="str">
        <f>[2]BD!Q14</f>
        <v>Aprovada</v>
      </c>
      <c r="R17" s="549" t="str">
        <f>[2]BD!R14</f>
        <v>-</v>
      </c>
      <c r="S17" s="595" t="str">
        <f>[2]BD!S14</f>
        <v>-</v>
      </c>
      <c r="T17" s="533" t="str">
        <f>[2]BD!T14</f>
        <v>Finalizada</v>
      </c>
      <c r="U17" s="550" t="str">
        <f>[2]BD!U14</f>
        <v>SDE/Anna</v>
      </c>
      <c r="V17" s="557">
        <f>[2]BD!V14</f>
        <v>43265</v>
      </c>
      <c r="W17" s="553" t="str">
        <f>[2]BD!W14</f>
        <v>14/06/208</v>
      </c>
      <c r="X17" s="564">
        <f>[2]BD!X14</f>
        <v>43266</v>
      </c>
      <c r="Y17" s="561" t="str">
        <f>[2]BD!Y14</f>
        <v>NA</v>
      </c>
      <c r="Z17" s="561" t="str">
        <f>[2]BD!Z14</f>
        <v>NA</v>
      </c>
      <c r="AA17" s="561" t="str">
        <f>[2]BD!AA14</f>
        <v>NA</v>
      </c>
      <c r="AB17" s="597" t="str">
        <f>[2]BD!AB14</f>
        <v>NA</v>
      </c>
      <c r="AC17" s="561" t="str">
        <f>[2]BD!AC14</f>
        <v>NA</v>
      </c>
      <c r="AD17" s="561" t="str">
        <f>[2]BD!AD14</f>
        <v>NA</v>
      </c>
      <c r="AE17" s="597" t="str">
        <f>[2]BD!AE14</f>
        <v>NA</v>
      </c>
      <c r="AF17" s="597" t="str">
        <f>[2]BD!AF14</f>
        <v>NA</v>
      </c>
      <c r="AG17" s="561" t="str">
        <f>[2]BD!AG14</f>
        <v>Notícia</v>
      </c>
      <c r="AH17" s="535" t="str">
        <f>[2]BD!AH14</f>
        <v>Notícia</v>
      </c>
      <c r="AI17" s="549" t="str">
        <f>[2]BD!AI14</f>
        <v xml:space="preserve"> Internet</v>
      </c>
      <c r="AJ17" s="582" t="str">
        <f>[2]BD!AJ14</f>
        <v>encerrada</v>
      </c>
      <c r="AK17" s="583">
        <f>[2]BD!AK14</f>
        <v>43266</v>
      </c>
      <c r="AL17" s="583">
        <f>[2]BD!AL14</f>
        <v>43291</v>
      </c>
      <c r="AM17" s="550" t="str">
        <f>[2]BD!AM14</f>
        <v>DDE/SPURB</v>
      </c>
      <c r="AN17" s="561" t="str">
        <f>[2]BD!AN14</f>
        <v>-</v>
      </c>
      <c r="AO17" s="289" t="str">
        <f>[2]BD!AO14</f>
        <v>-</v>
      </c>
      <c r="AP17" s="561" t="str">
        <f>[2]BD!AP14</f>
        <v>-</v>
      </c>
      <c r="AQ17" s="969" t="str">
        <f>[2]BD!AQ14</f>
        <v>-</v>
      </c>
      <c r="AR17" s="561" t="str">
        <f>[2]BD!AR14</f>
        <v>-</v>
      </c>
      <c r="AS17" s="564" t="str">
        <f>[2]BD!AS14</f>
        <v>-</v>
      </c>
      <c r="AT17" s="585" t="str">
        <f>[2]BD!AT14</f>
        <v>-</v>
      </c>
      <c r="AU17" s="561" t="str">
        <f>[2]BD!AU14</f>
        <v>-</v>
      </c>
      <c r="AV17" s="561" t="str">
        <f>[2]BD!AV14</f>
        <v>-</v>
      </c>
      <c r="AW17" s="561" t="str">
        <f>[2]BD!AW14</f>
        <v>-</v>
      </c>
      <c r="AX17" s="561" t="str">
        <f>[2]BD!AX14</f>
        <v>-</v>
      </c>
      <c r="AY17" s="561" t="str">
        <f>[2]BD!AY14</f>
        <v>-</v>
      </c>
      <c r="AZ17" s="561" t="str">
        <f>[2]BD!AZ14</f>
        <v>-</v>
      </c>
      <c r="BA17" s="561" t="str">
        <f>[2]BD!BA14</f>
        <v>-</v>
      </c>
      <c r="BB17" s="561" t="str">
        <f>[2]BD!BB14</f>
        <v>-</v>
      </c>
      <c r="BC17" s="289" t="str">
        <f>[2]BD!BC14</f>
        <v>-</v>
      </c>
      <c r="BD17" s="561" t="str">
        <f>[2]BD!BD14</f>
        <v>-</v>
      </c>
      <c r="BE17" s="563" t="str">
        <f>[2]BD!BE14</f>
        <v>-</v>
      </c>
      <c r="BF17" s="564" t="str">
        <f>[2]BD!BF14</f>
        <v>-</v>
      </c>
      <c r="BG17" s="585" t="str">
        <f>[2]BD!BG14</f>
        <v>-</v>
      </c>
      <c r="BH17" s="289" t="str">
        <f>[2]BD!BH14</f>
        <v>-</v>
      </c>
      <c r="BI17" s="561" t="str">
        <f>[2]BD!BI14</f>
        <v>-</v>
      </c>
      <c r="BJ17" s="561" t="str">
        <f>[2]BD!BJ14</f>
        <v>-</v>
      </c>
      <c r="BK17" s="561" t="str">
        <f>[2]BD!BK14</f>
        <v>-</v>
      </c>
      <c r="BL17" s="561" t="str">
        <f>[2]BD!BL14</f>
        <v>-</v>
      </c>
      <c r="BM17" s="561" t="str">
        <f>[2]BD!BM14</f>
        <v>-</v>
      </c>
      <c r="BN17" s="561" t="str">
        <f>[2]BD!BN14</f>
        <v>-</v>
      </c>
      <c r="BO17" s="561" t="str">
        <f>[2]BD!BO14</f>
        <v>-</v>
      </c>
      <c r="BP17" s="578" t="str">
        <f>[2]BD!BP14</f>
        <v>-</v>
      </c>
      <c r="BQ17" s="563" t="str">
        <f>[2]BD!BQ14</f>
        <v>-</v>
      </c>
      <c r="BR17" s="567" t="str">
        <f>[2]BD!BR14</f>
        <v>-</v>
      </c>
      <c r="BS17" s="416" t="str">
        <f>[2]BD!BS14</f>
        <v>-</v>
      </c>
      <c r="BT17" s="561" t="str">
        <f>[2]BD!BT14</f>
        <v>-</v>
      </c>
      <c r="BU17" s="545" t="str">
        <f>[2]BD!BU14</f>
        <v>-</v>
      </c>
      <c r="BV17" s="561" t="str">
        <f>[2]BD!BV14</f>
        <v>-</v>
      </c>
      <c r="BW17" s="561" t="str">
        <f>[2]BD!BW14</f>
        <v>-</v>
      </c>
      <c r="BX17" s="545" t="str">
        <f>[2]BD!BX14</f>
        <v>-</v>
      </c>
      <c r="BY17" s="545" t="str">
        <f>[2]BD!BY14</f>
        <v>-</v>
      </c>
      <c r="BZ17" s="561" t="str">
        <f>[2]BD!BZ14</f>
        <v>-</v>
      </c>
      <c r="CA17" s="561" t="str">
        <f>[2]BD!CA14</f>
        <v>-</v>
      </c>
      <c r="CB17" s="289" t="str">
        <f>[2]BD!CB14</f>
        <v>-</v>
      </c>
      <c r="CC17" s="23" t="str">
        <f>[2]BD!CC14</f>
        <v>-</v>
      </c>
      <c r="CD17" s="550" t="str">
        <f>[2]BD!CD14</f>
        <v>-</v>
      </c>
      <c r="CE17" s="550" t="str">
        <f>[2]BD!CE14</f>
        <v>-</v>
      </c>
      <c r="CF17" s="980" t="str">
        <f>[2]BD!CF14</f>
        <v>-</v>
      </c>
      <c r="CG17" s="543" t="str">
        <f>[2]BD!CG14</f>
        <v>-</v>
      </c>
      <c r="CH17" s="543" t="str">
        <f>[2]BD!CH14</f>
        <v>-</v>
      </c>
      <c r="CI17" s="550" t="str">
        <f>[2]BD!CI14</f>
        <v>-</v>
      </c>
      <c r="CJ17" s="550" t="str">
        <f>[2]BD!CJ14</f>
        <v>-</v>
      </c>
      <c r="CK17" s="977" t="str">
        <f>[2]BD!CK14</f>
        <v>-</v>
      </c>
      <c r="CL17" s="550" t="str">
        <f>[2]BD!CL14</f>
        <v>-</v>
      </c>
      <c r="CM17" s="550" t="str">
        <f>[2]BD!CM14</f>
        <v>-</v>
      </c>
      <c r="CN17" s="23" t="str">
        <f>[2]BD!CN14</f>
        <v>-</v>
      </c>
      <c r="CO17" s="550" t="str">
        <f>[2]BD!CO14</f>
        <v>-</v>
      </c>
      <c r="CP17" s="550" t="str">
        <f>[2]BD!CP14</f>
        <v>-</v>
      </c>
      <c r="CQ17" s="23" t="str">
        <f>[2]BD!CQ14</f>
        <v>-</v>
      </c>
      <c r="CR17" s="23" t="str">
        <f>[2]BD!CR14</f>
        <v>-</v>
      </c>
      <c r="CS17" s="592" t="str">
        <f>[2]BD!CS14</f>
        <v>-</v>
      </c>
      <c r="CT17" s="629" t="str">
        <f>[2]BD!CT14</f>
        <v>-</v>
      </c>
      <c r="CU17" s="630" t="str">
        <f>[2]BD!CU14</f>
        <v>-</v>
      </c>
      <c r="CV17" s="590" t="str">
        <f>[2]BD!CV14</f>
        <v>-</v>
      </c>
      <c r="CW17" s="591" t="str">
        <f>[2]BD!CW14</f>
        <v>-</v>
      </c>
      <c r="CX17" s="592" t="str">
        <f>[2]BD!CX14</f>
        <v>-</v>
      </c>
      <c r="CY17" s="592" t="str">
        <f>[2]BD!CY14</f>
        <v>-</v>
      </c>
      <c r="CZ17" s="23" t="str">
        <f>[2]BD!CZ14</f>
        <v>-</v>
      </c>
      <c r="DA17" s="592" t="str">
        <f>[2]BD!DA14</f>
        <v>-</v>
      </c>
      <c r="DB17" s="592" t="str">
        <f>[2]BD!DB14</f>
        <v>-</v>
      </c>
      <c r="DC17" s="592" t="str">
        <f>[2]BD!DC14</f>
        <v>-</v>
      </c>
      <c r="DD17" s="592" t="str">
        <f>[2]BD!DD14</f>
        <v>-</v>
      </c>
      <c r="DE17" s="592" t="str">
        <f>[2]BD!DE14</f>
        <v>-</v>
      </c>
      <c r="DF17" s="592" t="str">
        <f>[2]BD!DF14</f>
        <v>-</v>
      </c>
      <c r="DG17" s="52" t="str">
        <f>[2]BD!DG14</f>
        <v>-</v>
      </c>
      <c r="DH17" s="629" t="str">
        <f>[2]BD!DH14</f>
        <v>-</v>
      </c>
      <c r="DI17" s="590" t="str">
        <f>[2]BD!DI14</f>
        <v>-</v>
      </c>
      <c r="DJ17" s="592" t="str">
        <f>[2]BD!DJ14</f>
        <v>-</v>
      </c>
      <c r="DK17" s="592" t="str">
        <f>[2]BD!DK14</f>
        <v>-</v>
      </c>
      <c r="DL17" s="592" t="str">
        <f>[2]BD!DL14</f>
        <v>-</v>
      </c>
      <c r="DM17" s="592" t="str">
        <f>[2]BD!DM14</f>
        <v>-</v>
      </c>
      <c r="DN17" s="23" t="str">
        <f>[2]BD!DN14</f>
        <v>-</v>
      </c>
      <c r="DO17" s="592" t="str">
        <f>[2]BD!DO14</f>
        <v>-</v>
      </c>
      <c r="DP17" s="23" t="str">
        <f>[2]BD!DP14</f>
        <v>-</v>
      </c>
      <c r="DQ17" s="52" t="str">
        <f>[2]BD!DQ14</f>
        <v>-</v>
      </c>
      <c r="DR17" s="630" t="str">
        <f>[2]BD!DR14</f>
        <v>-</v>
      </c>
      <c r="DS17" s="25">
        <f>[2]BD!DS14</f>
        <v>0</v>
      </c>
      <c r="DT17" s="23" t="str">
        <f>[2]BD!DT14</f>
        <v>-</v>
      </c>
      <c r="DU17" s="23" t="str">
        <f>[2]BD!DU14</f>
        <v>-</v>
      </c>
      <c r="DV17" s="23" t="str">
        <f>[2]BD!DV14</f>
        <v>-</v>
      </c>
      <c r="DW17" s="52" t="str">
        <f>[2]BD!DW14</f>
        <v>-</v>
      </c>
      <c r="DX17" s="24">
        <f>[2]BD!DX14</f>
        <v>0</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46.459210999999996</v>
      </c>
      <c r="EH17" s="9" t="str">
        <f>[2]BD!EH14</f>
        <v>-</v>
      </c>
      <c r="EI17" s="4" t="str">
        <f>[2]BD!EI14</f>
        <v>-</v>
      </c>
      <c r="EJ17" s="285">
        <f>[2]BD!EJ14</f>
        <v>1000000000</v>
      </c>
      <c r="EK17" s="4" t="str">
        <f>[2]BD!EK14</f>
        <v>nd</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1155</v>
      </c>
      <c r="FA17" s="379" t="s">
        <v>1156</v>
      </c>
      <c r="FB17" s="380"/>
      <c r="FG17" s="382"/>
    </row>
    <row r="18" spans="1:172" s="14" customFormat="1" ht="38.25" customHeight="1">
      <c r="A18" s="532">
        <f>[2]BD!A15</f>
        <v>8</v>
      </c>
      <c r="B18" s="15" t="str">
        <f>[2]BD!B15</f>
        <v>PIU Pacaembu</v>
      </c>
      <c r="C18" s="565" t="str">
        <f>[2]BD!C15</f>
        <v>Programa de Desestatização</v>
      </c>
      <c r="D18" s="550" t="str">
        <f>[2]BD!D15</f>
        <v>Pública</v>
      </c>
      <c r="E18" s="550" t="str">
        <f>[2]BD!E15</f>
        <v>PIU</v>
      </c>
      <c r="F18" s="550" t="str">
        <f>[2]BD!F15</f>
        <v>PMSP - SMDP/SPP</v>
      </c>
      <c r="G18" s="551" t="str">
        <f>[2]BD!G15</f>
        <v>Decreto</v>
      </c>
      <c r="H18" s="572" t="str">
        <f>[2]BD!H15</f>
        <v>6068.2018/0000591-9 /  7810.2018/0000331-8</v>
      </c>
      <c r="I18" s="571" t="str">
        <f>[2]BD!I15</f>
        <v>SDE</v>
      </c>
      <c r="J18" s="554" t="str">
        <f>[2]BD!J15</f>
        <v>Consolidado em Decreto</v>
      </c>
      <c r="K18" s="555" t="str">
        <f>[2]BD!K15</f>
        <v>Implantação</v>
      </c>
      <c r="L18" s="573" t="str">
        <f>[2]BD!L15</f>
        <v>Ofício</v>
      </c>
      <c r="M18" s="549" t="str">
        <f>[2]BD!M15</f>
        <v>STD: 77363 /  TID: 17013274 / Ofício: 213/2017/SMDP/GAB</v>
      </c>
      <c r="N18" s="556">
        <f>[2]BD!N15</f>
        <v>2017</v>
      </c>
      <c r="O18" s="557">
        <f>[2]BD!O15</f>
        <v>43014</v>
      </c>
      <c r="P18" s="550" t="str">
        <f>[2]BD!P15</f>
        <v>SMUL/SPURB</v>
      </c>
      <c r="Q18" s="550" t="str">
        <f>[2]BD!Q15</f>
        <v>Aprovada</v>
      </c>
      <c r="R18" s="550" t="str">
        <f>[2]BD!R15</f>
        <v>Finalizado</v>
      </c>
      <c r="S18" s="533" t="str">
        <f>[2]BD!S15</f>
        <v>Aprovado</v>
      </c>
      <c r="T18" s="537" t="str">
        <f>[2]BD!T15</f>
        <v>Finalizada</v>
      </c>
      <c r="U18" s="550" t="str">
        <f>[2]BD!U15</f>
        <v>SDE/Rita</v>
      </c>
      <c r="V18" s="558">
        <f>[2]BD!V15</f>
        <v>43109</v>
      </c>
      <c r="W18" s="558">
        <f>[2]BD!W15</f>
        <v>43108</v>
      </c>
      <c r="X18" s="564">
        <f>[2]BD!X15</f>
        <v>43109</v>
      </c>
      <c r="Y18" s="560" t="str">
        <f>[2]BD!Y15</f>
        <v>NA</v>
      </c>
      <c r="Z18" s="560" t="str">
        <f>[2]BD!Z15</f>
        <v>NA</v>
      </c>
      <c r="AA18" s="560" t="str">
        <f>[2]BD!AA15</f>
        <v>NA</v>
      </c>
      <c r="AB18" s="598" t="str">
        <f>[2]BD!AB15</f>
        <v>NA</v>
      </c>
      <c r="AC18" s="560" t="str">
        <f>[2]BD!AC15</f>
        <v>NA</v>
      </c>
      <c r="AD18" s="560" t="str">
        <f>[2]BD!AD15</f>
        <v>NA</v>
      </c>
      <c r="AE18" s="598" t="str">
        <f>[2]BD!AE15</f>
        <v>NA</v>
      </c>
      <c r="AF18" s="598" t="str">
        <f>[2]BD!AF15</f>
        <v>NA</v>
      </c>
      <c r="AG18" s="580" t="str">
        <f>[2]BD!AG15</f>
        <v>Gestão Urbana</v>
      </c>
      <c r="AH18" s="990" t="str">
        <f>[2]BD!AH15</f>
        <v>Notícia</v>
      </c>
      <c r="AI18" s="550" t="str">
        <f>[2]BD!AI15</f>
        <v>Internet</v>
      </c>
      <c r="AJ18" s="550" t="str">
        <f>[2]BD!AJ15</f>
        <v>encerrada</v>
      </c>
      <c r="AK18" s="561">
        <f>[2]BD!AK15</f>
        <v>43109</v>
      </c>
      <c r="AL18" s="561">
        <f>[2]BD!AL15</f>
        <v>43136</v>
      </c>
      <c r="AM18" s="550" t="str">
        <f>[2]BD!AM15</f>
        <v>DDE/SPURB</v>
      </c>
      <c r="AN18" s="556">
        <f>[2]BD!AN15</f>
        <v>47</v>
      </c>
      <c r="AO18" s="533" t="str">
        <f>[2]BD!AO15</f>
        <v>SIM</v>
      </c>
      <c r="AP18" s="561" t="str">
        <f>[2]BD!AP15</f>
        <v>Aprovado</v>
      </c>
      <c r="AQ18" s="533" t="str">
        <f>[2]BD!AQ15</f>
        <v>SIM</v>
      </c>
      <c r="AR18" s="561">
        <f>[2]BD!AR15</f>
        <v>43136</v>
      </c>
      <c r="AS18" s="564">
        <f>[2]BD!AS15</f>
        <v>43070</v>
      </c>
      <c r="AT18" s="585" t="str">
        <f>[2]BD!AT15</f>
        <v>Finalizado</v>
      </c>
      <c r="AU18" s="561" t="str">
        <f>[2]BD!AU15</f>
        <v>NA</v>
      </c>
      <c r="AV18" s="561" t="str">
        <f>[2]BD!AV15</f>
        <v>NA</v>
      </c>
      <c r="AW18" s="561" t="str">
        <f>[2]BD!AW15</f>
        <v>NA</v>
      </c>
      <c r="AX18" s="561" t="str">
        <f>[2]BD!AX15</f>
        <v>NA</v>
      </c>
      <c r="AY18" s="561" t="str">
        <f>[2]BD!AY15</f>
        <v>NA</v>
      </c>
      <c r="AZ18" s="561" t="str">
        <f>[2]BD!AZ15</f>
        <v>NA</v>
      </c>
      <c r="BA18" s="557" t="str">
        <f>[2]BD!BA15</f>
        <v>12/12/2017 / 15/12/2017</v>
      </c>
      <c r="BB18" s="586" t="str">
        <f>[2]BD!BB15</f>
        <v>AJ SMUL e Gabinete</v>
      </c>
      <c r="BC18" s="609" t="str">
        <f>[2]BD!BC15</f>
        <v>AJ SMUL e Gabinete (TID 17013274)</v>
      </c>
      <c r="BD18" s="561" t="str">
        <f>[2]BD!BD15</f>
        <v>NA</v>
      </c>
      <c r="BE18" s="561">
        <f>[2]BD!BE15</f>
        <v>43083</v>
      </c>
      <c r="BF18" s="564">
        <f>[2]BD!BF15</f>
        <v>43083</v>
      </c>
      <c r="BG18" s="561" t="str">
        <f>[2]BD!BG15</f>
        <v>DDE-SPURB</v>
      </c>
      <c r="BH18" s="597" t="str">
        <f>[2]BD!BH15</f>
        <v>NA</v>
      </c>
      <c r="BI18" s="561" t="str">
        <f>[2]BD!BI15</f>
        <v>Finalizada</v>
      </c>
      <c r="BJ18" s="561" t="str">
        <f>[2]BD!BJ15</f>
        <v>SMDP, SEME</v>
      </c>
      <c r="BK18" s="557" t="str">
        <f>[2]BD!BK15</f>
        <v>TID 17013274 (Viva Pacaembu)</v>
      </c>
      <c r="BL18" s="557" t="str">
        <f>[2]BD!BL15</f>
        <v>Pacaembu Adm. (Condephaat, Conpresp - SMDP)</v>
      </c>
      <c r="BM18" s="561" t="str">
        <f>[2]BD!BM15</f>
        <v>NC</v>
      </c>
      <c r="BN18" s="550" t="str">
        <f>[2]BD!BN15</f>
        <v>Caderno e Minuta</v>
      </c>
      <c r="BO18" s="561" t="str">
        <f>[2]BD!BO15</f>
        <v>Finalizado</v>
      </c>
      <c r="BP18" s="578" t="str">
        <f>[2]BD!BP15</f>
        <v>NA</v>
      </c>
      <c r="BQ18" s="563">
        <f>[2]BD!BQ15</f>
        <v>43188</v>
      </c>
      <c r="BR18" s="563">
        <f>[2]BD!BR15</f>
        <v>43188</v>
      </c>
      <c r="BS18" s="612" t="str">
        <f>[2]BD!BS15</f>
        <v>NA</v>
      </c>
      <c r="BT18" s="561" t="str">
        <f>[2]BD!BT15</f>
        <v>NA</v>
      </c>
      <c r="BU18" s="704" t="str">
        <f>[2]BD!BU15</f>
        <v>NA</v>
      </c>
      <c r="BV18" s="561" t="str">
        <f>[2]BD!BV15</f>
        <v>NA</v>
      </c>
      <c r="BW18" s="561" t="str">
        <f>[2]BD!BW15</f>
        <v>NA</v>
      </c>
      <c r="BX18" s="704" t="str">
        <f>[2]BD!BX15</f>
        <v>NA</v>
      </c>
      <c r="BY18" s="704" t="str">
        <f>[2]BD!BY15</f>
        <v>NA</v>
      </c>
      <c r="BZ18" s="561" t="str">
        <f>[2]BD!BZ15</f>
        <v>Gestão Urbana</v>
      </c>
      <c r="CA18" s="561" t="str">
        <f>[2]BD!CA15</f>
        <v>Internet</v>
      </c>
      <c r="CB18" s="597" t="str">
        <f>[2]BD!CB15</f>
        <v>NA</v>
      </c>
      <c r="CC18" s="597" t="str">
        <f>[2]BD!CC15</f>
        <v>NA</v>
      </c>
      <c r="CD18" s="561" t="str">
        <f>[2]BD!CD15</f>
        <v>NA</v>
      </c>
      <c r="CE18" s="561" t="str">
        <f>[2]BD!CE15</f>
        <v>NA</v>
      </c>
      <c r="CF18" s="981" t="str">
        <f>[2]BD!CF15</f>
        <v>NA</v>
      </c>
      <c r="CG18" s="703" t="str">
        <f>[2]BD!CG15</f>
        <v>Notícia</v>
      </c>
      <c r="CH18" s="702" t="str">
        <f>[2]BD!CH15</f>
        <v>encerrada</v>
      </c>
      <c r="CI18" s="561">
        <f>[2]BD!CI15</f>
        <v>43188</v>
      </c>
      <c r="CJ18" s="561">
        <f>[2]BD!CJ15</f>
        <v>43212</v>
      </c>
      <c r="CK18" s="984" t="str">
        <f>[2]BD!CK15</f>
        <v>Não publicado (SEI 8327792)</v>
      </c>
      <c r="CL18" s="561" t="str">
        <f>[2]BD!CL15</f>
        <v>Avaliada</v>
      </c>
      <c r="CM18" s="550" t="str">
        <f>[2]BD!CM15</f>
        <v>Devolutiva (SEI 8327792)</v>
      </c>
      <c r="CN18" s="542" t="str">
        <f>[2]BD!CN15</f>
        <v>NA</v>
      </c>
      <c r="CO18" s="550" t="str">
        <f>[2]BD!CO15</f>
        <v>NA</v>
      </c>
      <c r="CP18" s="550" t="str">
        <f>[2]BD!CP15</f>
        <v>NA</v>
      </c>
      <c r="CQ18" s="542" t="str">
        <f>[2]BD!CQ15</f>
        <v>NA</v>
      </c>
      <c r="CR18" s="542" t="str">
        <f>[2]BD!CR15</f>
        <v>NA</v>
      </c>
      <c r="CS18" s="592" t="str">
        <f>[2]BD!CS15</f>
        <v>NA</v>
      </c>
      <c r="CT18" s="592" t="str">
        <f>[2]BD!CT15</f>
        <v>NA</v>
      </c>
      <c r="CU18" s="644">
        <f>[2]BD!CU15</f>
        <v>43212</v>
      </c>
      <c r="CV18" s="644">
        <f>[2]BD!CV15</f>
        <v>43212</v>
      </c>
      <c r="CW18" s="591" t="str">
        <f>[2]BD!CW15</f>
        <v>DDE/SPURB</v>
      </c>
      <c r="CX18" s="589" t="str">
        <f>[2]BD!CX15</f>
        <v>Finalizado</v>
      </c>
      <c r="CY18" s="592" t="str">
        <f>[2]BD!CY15</f>
        <v>NA</v>
      </c>
      <c r="CZ18" s="537" t="str">
        <f>[2]BD!CZ15</f>
        <v>Decreto (SPURB/DDE)</v>
      </c>
      <c r="DA18" s="592" t="str">
        <f>[2]BD!DA15</f>
        <v>NA</v>
      </c>
      <c r="DB18" s="592" t="str">
        <f>[2]BD!DB15</f>
        <v>NA</v>
      </c>
      <c r="DC18" s="592" t="str">
        <f>[2]BD!DC15</f>
        <v>NA</v>
      </c>
      <c r="DD18" s="592" t="str">
        <f>[2]BD!DD15</f>
        <v>NA</v>
      </c>
      <c r="DE18" s="592" t="str">
        <f>[2]BD!DE15</f>
        <v>NA</v>
      </c>
      <c r="DF18" s="592" t="str">
        <f>[2]BD!DF15</f>
        <v>NA</v>
      </c>
      <c r="DG18" s="537" t="str">
        <f>[2]BD!DG15</f>
        <v>Parecer jurídico SPURBANISMO</v>
      </c>
      <c r="DH18" s="646" t="str">
        <f>[2]BD!DH15</f>
        <v>11/05/2018 (TID:8328624)</v>
      </c>
      <c r="DI18" s="650" t="str">
        <f>[2]BD!DI15</f>
        <v>José Apparecido Jr.</v>
      </c>
      <c r="DJ18" s="592" t="str">
        <f>[2]BD!DJ15</f>
        <v>Finalizado</v>
      </c>
      <c r="DK18" s="651">
        <f>[2]BD!DK15</f>
        <v>43231</v>
      </c>
      <c r="DL18" s="624" t="str">
        <f>[2]BD!DL15</f>
        <v xml:space="preserve">ATL (TID: 8393710) </v>
      </c>
      <c r="DM18" s="652" t="str">
        <f>[2]BD!DM15</f>
        <v>Oficio AJ e Gabinete SMUL</v>
      </c>
      <c r="DN18" s="533" t="str">
        <f>[2]BD!DN15</f>
        <v>DOC</v>
      </c>
      <c r="DO18" s="589">
        <f>[2]BD!DO15</f>
        <v>43235</v>
      </c>
      <c r="DP18" s="542" t="str">
        <f>[2]BD!DP15</f>
        <v>Aprovado</v>
      </c>
      <c r="DQ18" s="657" t="str">
        <f>[2]BD!DQ15</f>
        <v>58.226/2018</v>
      </c>
      <c r="DR18" s="644">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6.9950669999999997</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1163</v>
      </c>
      <c r="FB18" s="383"/>
      <c r="FG18" s="382"/>
    </row>
    <row r="19" spans="1:172" s="14" customFormat="1" ht="28.5" customHeight="1">
      <c r="A19" s="532">
        <f>[2]BD!A16</f>
        <v>9</v>
      </c>
      <c r="B19" s="15" t="str">
        <f>[2]BD!B16</f>
        <v>PIU Vila Olímpia</v>
      </c>
      <c r="C19" s="549" t="str">
        <f>[2]BD!C16</f>
        <v>MEM - Área de influência OUCFL</v>
      </c>
      <c r="D19" s="550" t="str">
        <f>[2]BD!D16</f>
        <v>Privado</v>
      </c>
      <c r="E19" s="550" t="str">
        <f>[2]BD!E16</f>
        <v>Pré-PIU</v>
      </c>
      <c r="F19" s="550" t="str">
        <f>[2]BD!F16</f>
        <v>SPE Horizonte Branco</v>
      </c>
      <c r="G19" s="551" t="str">
        <f>[2]BD!G16</f>
        <v>Lei</v>
      </c>
      <c r="H19" s="560" t="str">
        <f>[2]BD!H16</f>
        <v>2017-0.150.852-0</v>
      </c>
      <c r="I19" s="553" t="str">
        <f>[2]BD!I16</f>
        <v>SEP</v>
      </c>
      <c r="J19" s="554" t="str">
        <f>[2]BD!J16</f>
        <v>Avaliação após 1ª Consulta</v>
      </c>
      <c r="K19" s="555" t="str">
        <f>[2]BD!K16</f>
        <v xml:space="preserve">Proposição 
</v>
      </c>
      <c r="L19" s="573" t="str">
        <f>[2]BD!L16</f>
        <v>MIP</v>
      </c>
      <c r="M19" s="549" t="str">
        <f>[2]BD!M16</f>
        <v>TID: 16883980</v>
      </c>
      <c r="N19" s="556">
        <f>[2]BD!N16</f>
        <v>2017</v>
      </c>
      <c r="O19" s="557">
        <f>[2]BD!O16</f>
        <v>42977</v>
      </c>
      <c r="P19" s="557" t="str">
        <f>[2]BD!P16</f>
        <v>Gabinete  de Heloisa Proença (Secretária Municipal de Urbanismo e Licenciamento)</v>
      </c>
      <c r="Q19" s="550" t="str">
        <f>[2]BD!Q16</f>
        <v>Aprovada</v>
      </c>
      <c r="R19" s="550" t="str">
        <f>[2]BD!R16</f>
        <v>Finalizado</v>
      </c>
      <c r="S19" s="537" t="str">
        <f>[2]BD!S16</f>
        <v>AJ SPURB,  SEP</v>
      </c>
      <c r="T19" s="537" t="str">
        <f>[2]BD!T16</f>
        <v>Finalizada</v>
      </c>
      <c r="U19" s="549" t="str">
        <f>[2]BD!U16</f>
        <v>SEP/Fernando</v>
      </c>
      <c r="V19" s="558">
        <f>[2]BD!V16</f>
        <v>43133</v>
      </c>
      <c r="W19" s="558">
        <f>[2]BD!W16</f>
        <v>43133</v>
      </c>
      <c r="X19" s="561">
        <f>[2]BD!X16</f>
        <v>43137</v>
      </c>
      <c r="Y19" s="560" t="str">
        <f>[2]BD!Y16</f>
        <v>NA</v>
      </c>
      <c r="Z19" s="560" t="str">
        <f>[2]BD!Z16</f>
        <v>NA</v>
      </c>
      <c r="AA19" s="550" t="str">
        <f>[2]BD!AA16</f>
        <v>Conselho Getor OUCFL</v>
      </c>
      <c r="AB19" s="537" t="str">
        <f>[2]BD!AB16</f>
        <v>Convocação Conselho Gestor OUCFL</v>
      </c>
      <c r="AC19" s="550" t="str">
        <f>[2]BD!AC16</f>
        <v>Finalizado</v>
      </c>
      <c r="AD19" s="561">
        <f>[2]BD!AD16</f>
        <v>43242</v>
      </c>
      <c r="AE19" s="533" t="str">
        <f>[2]BD!AE16</f>
        <v>SIM</v>
      </c>
      <c r="AF19" s="599" t="str">
        <f>[2]BD!AF16</f>
        <v>sem ATA ainda</v>
      </c>
      <c r="AG19" s="550" t="str">
        <f>[2]BD!AG16</f>
        <v>Site SMUL</v>
      </c>
      <c r="AH19" s="533" t="str">
        <f>[2]BD!AH16</f>
        <v>Notícia</v>
      </c>
      <c r="AI19" s="549" t="str">
        <f>[2]BD!AI16</f>
        <v>Internet, reunião CG OUCFL</v>
      </c>
      <c r="AJ19" s="550" t="str">
        <f>[2]BD!AJ16</f>
        <v>encerrada</v>
      </c>
      <c r="AK19" s="561">
        <f>[2]BD!AK16</f>
        <v>43137</v>
      </c>
      <c r="AL19" s="561">
        <f>[2]BD!AL16</f>
        <v>43159</v>
      </c>
      <c r="AM19" s="550" t="str">
        <f>[2]BD!AM16</f>
        <v>SEP/SPURB</v>
      </c>
      <c r="AN19" s="562">
        <f>[2]BD!AN16</f>
        <v>20</v>
      </c>
      <c r="AO19" s="604" t="str">
        <f>[2]BD!AO16</f>
        <v>SIM</v>
      </c>
      <c r="AP19" s="582" t="str">
        <f>[2]BD!AP16</f>
        <v>Em elaboração</v>
      </c>
      <c r="AQ19" s="610" t="str">
        <f>[2]BD!AQ16</f>
        <v>Não iniciado</v>
      </c>
      <c r="AR19" s="563" t="str">
        <f>[2]BD!AR16</f>
        <v>-</v>
      </c>
      <c r="AS19" s="587" t="str">
        <f>[2]BD!AS16</f>
        <v>-</v>
      </c>
      <c r="AT19" s="588" t="str">
        <f>[2]BD!AT16</f>
        <v>-</v>
      </c>
      <c r="AU19" s="589" t="str">
        <f>[2]BD!AU16</f>
        <v>-</v>
      </c>
      <c r="AV19" s="589" t="str">
        <f>[2]BD!AV16</f>
        <v>-</v>
      </c>
      <c r="AW19" s="589" t="str">
        <f>[2]BD!AW16</f>
        <v>-</v>
      </c>
      <c r="AX19" s="589" t="str">
        <f>[2]BD!AX16</f>
        <v>-</v>
      </c>
      <c r="AY19" s="589" t="str">
        <f>[2]BD!AY16</f>
        <v>-</v>
      </c>
      <c r="AZ19" s="589" t="str">
        <f>[2]BD!AZ16</f>
        <v>-</v>
      </c>
      <c r="BA19" s="589" t="str">
        <f>[2]BD!BA16</f>
        <v>-</v>
      </c>
      <c r="BB19" s="589" t="str">
        <f>[2]BD!BB16</f>
        <v>-</v>
      </c>
      <c r="BC19" s="289" t="str">
        <f>[2]BD!BC16</f>
        <v>-</v>
      </c>
      <c r="BD19" s="561" t="str">
        <f>[2]BD!BD16</f>
        <v>-</v>
      </c>
      <c r="BE19" s="563" t="str">
        <f>[2]BD!BE16</f>
        <v>-</v>
      </c>
      <c r="BF19" s="564" t="str">
        <f>[2]BD!BF16</f>
        <v>-</v>
      </c>
      <c r="BG19" s="585" t="str">
        <f>[2]BD!BG16</f>
        <v>-</v>
      </c>
      <c r="BH19" s="289" t="str">
        <f>[2]BD!BH16</f>
        <v>-</v>
      </c>
      <c r="BI19" s="561" t="str">
        <f>[2]BD!BI16</f>
        <v>-</v>
      </c>
      <c r="BJ19" s="561" t="str">
        <f>[2]BD!BJ16</f>
        <v>-</v>
      </c>
      <c r="BK19" s="561" t="str">
        <f>[2]BD!BK16</f>
        <v>-</v>
      </c>
      <c r="BL19" s="561" t="str">
        <f>[2]BD!BL16</f>
        <v>-</v>
      </c>
      <c r="BM19" s="561" t="str">
        <f>[2]BD!BM16</f>
        <v>-</v>
      </c>
      <c r="BN19" s="561" t="str">
        <f>[2]BD!BN16</f>
        <v>-</v>
      </c>
      <c r="BO19" s="561" t="str">
        <f>[2]BD!BO16</f>
        <v>-</v>
      </c>
      <c r="BP19" s="578" t="str">
        <f>[2]BD!BP16</f>
        <v>-</v>
      </c>
      <c r="BQ19" s="563" t="str">
        <f>[2]BD!BQ16</f>
        <v>-</v>
      </c>
      <c r="BR19" s="567" t="str">
        <f>[2]BD!BR16</f>
        <v>-</v>
      </c>
      <c r="BS19" s="416" t="str">
        <f>[2]BD!BS16</f>
        <v>-</v>
      </c>
      <c r="BT19" s="561" t="str">
        <f>[2]BD!BT16</f>
        <v>-</v>
      </c>
      <c r="BU19" s="545" t="str">
        <f>[2]BD!BU16</f>
        <v>-</v>
      </c>
      <c r="BV19" s="561" t="str">
        <f>[2]BD!BV16</f>
        <v>-</v>
      </c>
      <c r="BW19" s="561" t="str">
        <f>[2]BD!BW16</f>
        <v>-</v>
      </c>
      <c r="BX19" s="545" t="str">
        <f>[2]BD!BX16</f>
        <v>-</v>
      </c>
      <c r="BY19" s="545" t="str">
        <f>[2]BD!BY16</f>
        <v>-</v>
      </c>
      <c r="BZ19" s="561" t="str">
        <f>[2]BD!BZ16</f>
        <v>-</v>
      </c>
      <c r="CA19" s="561" t="str">
        <f>[2]BD!CA16</f>
        <v>-</v>
      </c>
      <c r="CB19" s="289" t="str">
        <f>[2]BD!CB16</f>
        <v>-</v>
      </c>
      <c r="CC19" s="23" t="str">
        <f>[2]BD!CC16</f>
        <v>-</v>
      </c>
      <c r="CD19" s="550" t="str">
        <f>[2]BD!CD16</f>
        <v>-</v>
      </c>
      <c r="CE19" s="550" t="str">
        <f>[2]BD!CE16</f>
        <v>-</v>
      </c>
      <c r="CF19" s="980" t="str">
        <f>[2]BD!CF16</f>
        <v>-</v>
      </c>
      <c r="CG19" s="543" t="str">
        <f>[2]BD!CG16</f>
        <v>-</v>
      </c>
      <c r="CH19" s="543" t="str">
        <f>[2]BD!CH16</f>
        <v>-</v>
      </c>
      <c r="CI19" s="550" t="str">
        <f>[2]BD!CI16</f>
        <v>-</v>
      </c>
      <c r="CJ19" s="550" t="str">
        <f>[2]BD!CJ16</f>
        <v>-</v>
      </c>
      <c r="CK19" s="977" t="str">
        <f>[2]BD!CK16</f>
        <v>-</v>
      </c>
      <c r="CL19" s="550" t="str">
        <f>[2]BD!CL16</f>
        <v>-</v>
      </c>
      <c r="CM19" s="550" t="str">
        <f>[2]BD!CM16</f>
        <v>-</v>
      </c>
      <c r="CN19" s="23" t="str">
        <f>[2]BD!CN16</f>
        <v>-</v>
      </c>
      <c r="CO19" s="550" t="str">
        <f>[2]BD!CO16</f>
        <v>-</v>
      </c>
      <c r="CP19" s="550" t="str">
        <f>[2]BD!CP16</f>
        <v>-</v>
      </c>
      <c r="CQ19" s="23" t="str">
        <f>[2]BD!CQ16</f>
        <v>-</v>
      </c>
      <c r="CR19" s="23" t="str">
        <f>[2]BD!CR16</f>
        <v>-</v>
      </c>
      <c r="CS19" s="592" t="str">
        <f>[2]BD!CS16</f>
        <v>-</v>
      </c>
      <c r="CT19" s="629" t="str">
        <f>[2]BD!CT16</f>
        <v>-</v>
      </c>
      <c r="CU19" s="630" t="str">
        <f>[2]BD!CU16</f>
        <v>-</v>
      </c>
      <c r="CV19" s="590" t="str">
        <f>[2]BD!CV16</f>
        <v>-</v>
      </c>
      <c r="CW19" s="591" t="str">
        <f>[2]BD!CW16</f>
        <v>-</v>
      </c>
      <c r="CX19" s="592" t="str">
        <f>[2]BD!CX16</f>
        <v>-</v>
      </c>
      <c r="CY19" s="592" t="str">
        <f>[2]BD!CY16</f>
        <v>-</v>
      </c>
      <c r="CZ19" s="23" t="str">
        <f>[2]BD!CZ16</f>
        <v>-</v>
      </c>
      <c r="DA19" s="592" t="str">
        <f>[2]BD!DA16</f>
        <v>-</v>
      </c>
      <c r="DB19" s="592" t="str">
        <f>[2]BD!DB16</f>
        <v>-</v>
      </c>
      <c r="DC19" s="592" t="str">
        <f>[2]BD!DC16</f>
        <v>-</v>
      </c>
      <c r="DD19" s="592" t="str">
        <f>[2]BD!DD16</f>
        <v>-</v>
      </c>
      <c r="DE19" s="592" t="str">
        <f>[2]BD!DE16</f>
        <v>-</v>
      </c>
      <c r="DF19" s="592" t="str">
        <f>[2]BD!DF16</f>
        <v>-</v>
      </c>
      <c r="DG19" s="52" t="str">
        <f>[2]BD!DG16</f>
        <v>-</v>
      </c>
      <c r="DH19" s="629" t="str">
        <f>[2]BD!DH16</f>
        <v>-</v>
      </c>
      <c r="DI19" s="590" t="str">
        <f>[2]BD!DI16</f>
        <v>-</v>
      </c>
      <c r="DJ19" s="592" t="str">
        <f>[2]BD!DJ16</f>
        <v>-</v>
      </c>
      <c r="DK19" s="592" t="str">
        <f>[2]BD!DK16</f>
        <v>-</v>
      </c>
      <c r="DL19" s="592" t="str">
        <f>[2]BD!DL16</f>
        <v>-</v>
      </c>
      <c r="DM19" s="592" t="str">
        <f>[2]BD!DM16</f>
        <v>-</v>
      </c>
      <c r="DN19" s="23" t="str">
        <f>[2]BD!DN16</f>
        <v>-</v>
      </c>
      <c r="DO19" s="592" t="str">
        <f>[2]BD!DO16</f>
        <v>-</v>
      </c>
      <c r="DP19" s="23" t="str">
        <f>[2]BD!DP16</f>
        <v>-</v>
      </c>
      <c r="DQ19" s="52" t="str">
        <f>[2]BD!DQ16</f>
        <v>-</v>
      </c>
      <c r="DR19" s="630"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26.855046999999995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1177</v>
      </c>
      <c r="FA19" s="384"/>
      <c r="FB19" s="292"/>
      <c r="FG19" s="382"/>
    </row>
    <row r="20" spans="1:172" s="14" customFormat="1" ht="77.25" customHeight="1">
      <c r="A20" s="532">
        <f>[2]BD!A17</f>
        <v>10</v>
      </c>
      <c r="B20" s="15" t="str">
        <f>[2]BD!B17</f>
        <v>PIU Nações Unidas</v>
      </c>
      <c r="C20" s="549" t="str">
        <f>[2]BD!C17</f>
        <v>ZOE - Permuta Parque Augusta</v>
      </c>
      <c r="D20" s="550" t="str">
        <f>[2]BD!D17</f>
        <v>Pública</v>
      </c>
      <c r="E20" s="550" t="str">
        <f>[2]BD!E17</f>
        <v>Pré-PIU</v>
      </c>
      <c r="F20" s="550" t="str">
        <f>[2]BD!F17</f>
        <v>PMSP - SMUL</v>
      </c>
      <c r="G20" s="551" t="str">
        <f>[2]BD!G17</f>
        <v>Ainda não definido</v>
      </c>
      <c r="H20" s="576" t="str">
        <f>[2]BD!H17</f>
        <v>7810.2018/0000074-2</v>
      </c>
      <c r="I20" s="553" t="str">
        <f>[2]BD!I17</f>
        <v>SEP</v>
      </c>
      <c r="J20" s="554" t="str">
        <f>[2]BD!J17</f>
        <v>Avaliação após 1ª Consulta</v>
      </c>
      <c r="K20" s="555" t="str">
        <f>[2]BD!K17</f>
        <v xml:space="preserve">Proposição 
</v>
      </c>
      <c r="L20" s="574" t="str">
        <f>[2]BD!L17</f>
        <v>Protocolo de intenções entre PMSP e Interessado terreno Parque Augusta (Ação civil pública: 1017163-55.2016.8.26.0053 (13a. Vara da Fazenda Pública de São Paulo) - Folha 2975 e 2988. Decisão homologatória: Folhas 2996-2998)</v>
      </c>
      <c r="M20" s="549" t="str">
        <f>[2]BD!M17</f>
        <v>Ação civil pública: 1017163-55.2016.8.26.0053 (13a. Vara da Fazenda Pública de São Paulo) - Folha 2975 até 2988. Decisão homologatória: Folhas 2996-2998</v>
      </c>
      <c r="N20" s="556">
        <f>[2]BD!N17</f>
        <v>2017</v>
      </c>
      <c r="O20" s="557">
        <f>[2]BD!O17</f>
        <v>42951</v>
      </c>
      <c r="P20" s="549" t="str">
        <f>[2]BD!P17</f>
        <v>-</v>
      </c>
      <c r="Q20" s="550" t="str">
        <f>[2]BD!Q17</f>
        <v>Aprovada</v>
      </c>
      <c r="R20" s="550" t="str">
        <f>[2]BD!R17</f>
        <v>Finalizado</v>
      </c>
      <c r="S20" s="569" t="str">
        <f>[2]BD!S17</f>
        <v>Aprovado</v>
      </c>
      <c r="T20" s="537" t="str">
        <f>[2]BD!T17</f>
        <v>Finalizada</v>
      </c>
      <c r="U20" s="549" t="str">
        <f>[2]BD!U17</f>
        <v>SEP/Fernando</v>
      </c>
      <c r="V20" s="549" t="str">
        <f>[2]BD!V17</f>
        <v>-</v>
      </c>
      <c r="W20" s="558">
        <f>[2]BD!W17</f>
        <v>43241</v>
      </c>
      <c r="X20" s="559">
        <f>[2]BD!X17</f>
        <v>43242</v>
      </c>
      <c r="Y20" s="560" t="str">
        <f>[2]BD!Y17</f>
        <v>NA</v>
      </c>
      <c r="Z20" s="550" t="str">
        <f>[2]BD!Z17</f>
        <v>SABESP, CETESB</v>
      </c>
      <c r="AA20" s="550" t="str">
        <f>[2]BD!AA17</f>
        <v>Conselho Getor OUCFL</v>
      </c>
      <c r="AB20" s="537" t="str">
        <f>[2]BD!AB17</f>
        <v>Convocação Conselho Gestor OUCFL</v>
      </c>
      <c r="AC20" s="550" t="str">
        <f>[2]BD!AC17</f>
        <v>Finalizado</v>
      </c>
      <c r="AD20" s="561">
        <f>[2]BD!AD17</f>
        <v>43242</v>
      </c>
      <c r="AE20" s="533" t="str">
        <f>[2]BD!AE17</f>
        <v>SIM</v>
      </c>
      <c r="AF20" s="599" t="str">
        <f>[2]BD!AF17</f>
        <v>sem ATA ainda</v>
      </c>
      <c r="AG20" s="549" t="str">
        <f>[2]BD!AG17</f>
        <v>Noticia no Gestão Urbana</v>
      </c>
      <c r="AH20" s="533" t="str">
        <f>[2]BD!AH17</f>
        <v>Notícia</v>
      </c>
      <c r="AI20" s="550" t="str">
        <f>[2]BD!AI17</f>
        <v>Internet</v>
      </c>
      <c r="AJ20" s="550" t="str">
        <f>[2]BD!AJ17</f>
        <v>encerrada</v>
      </c>
      <c r="AK20" s="561">
        <f>[2]BD!AK17</f>
        <v>43168</v>
      </c>
      <c r="AL20" s="561">
        <f>[2]BD!AL17</f>
        <v>43189</v>
      </c>
      <c r="AM20" s="550" t="str">
        <f>[2]BD!AM17</f>
        <v>SEP/SPURB</v>
      </c>
      <c r="AN20" s="550">
        <f>[2]BD!AN17</f>
        <v>5</v>
      </c>
      <c r="AO20" s="986" t="str">
        <f>[2]BD!AO17</f>
        <v>SIM</v>
      </c>
      <c r="AP20" s="557" t="str">
        <f>[2]BD!AP17</f>
        <v>Concluída e não publicada</v>
      </c>
      <c r="AQ20" s="642" t="str">
        <f>[2]BD!AQ17</f>
        <v>Submetido a análise</v>
      </c>
      <c r="AR20" s="584" t="str">
        <f>[2]BD!AR17</f>
        <v>-</v>
      </c>
      <c r="AS20" s="590" t="str">
        <f>[2]BD!AS17</f>
        <v>-</v>
      </c>
      <c r="AT20" s="591" t="str">
        <f>[2]BD!AT17</f>
        <v>-</v>
      </c>
      <c r="AU20" s="592" t="str">
        <f>[2]BD!AU17</f>
        <v>-</v>
      </c>
      <c r="AV20" s="592" t="str">
        <f>[2]BD!AV17</f>
        <v>-</v>
      </c>
      <c r="AW20" s="592" t="str">
        <f>[2]BD!AW17</f>
        <v>-</v>
      </c>
      <c r="AX20" s="592" t="str">
        <f>[2]BD!AX17</f>
        <v>-</v>
      </c>
      <c r="AY20" s="592" t="str">
        <f>[2]BD!AY17</f>
        <v>-</v>
      </c>
      <c r="AZ20" s="592" t="str">
        <f>[2]BD!AZ17</f>
        <v>-</v>
      </c>
      <c r="BA20" s="592" t="str">
        <f>[2]BD!BA17</f>
        <v>-</v>
      </c>
      <c r="BB20" s="592" t="str">
        <f>[2]BD!BB17</f>
        <v>-</v>
      </c>
      <c r="BC20" s="23" t="str">
        <f>[2]BD!BC17</f>
        <v>-</v>
      </c>
      <c r="BD20" s="550" t="str">
        <f>[2]BD!BD17</f>
        <v>-</v>
      </c>
      <c r="BE20" s="551" t="str">
        <f>[2]BD!BE17</f>
        <v>-</v>
      </c>
      <c r="BF20" s="577" t="str">
        <f>[2]BD!BF17</f>
        <v>-</v>
      </c>
      <c r="BG20" s="560" t="str">
        <f>[2]BD!BG17</f>
        <v>-</v>
      </c>
      <c r="BH20" s="23" t="str">
        <f>[2]BD!BH17</f>
        <v>-</v>
      </c>
      <c r="BI20" s="550" t="str">
        <f>[2]BD!BI17</f>
        <v>-</v>
      </c>
      <c r="BJ20" s="550" t="str">
        <f>[2]BD!BJ17</f>
        <v>-</v>
      </c>
      <c r="BK20" s="550" t="str">
        <f>[2]BD!BK17</f>
        <v>-</v>
      </c>
      <c r="BL20" s="550" t="str">
        <f>[2]BD!BL17</f>
        <v>-</v>
      </c>
      <c r="BM20" s="550" t="str">
        <f>[2]BD!BM17</f>
        <v>-</v>
      </c>
      <c r="BN20" s="550" t="str">
        <f>[2]BD!BN17</f>
        <v>-</v>
      </c>
      <c r="BO20" s="550" t="str">
        <f>[2]BD!BO17</f>
        <v>-</v>
      </c>
      <c r="BP20" s="553" t="str">
        <f>[2]BD!BP17</f>
        <v>-</v>
      </c>
      <c r="BQ20" s="551" t="str">
        <f>[2]BD!BQ17</f>
        <v>-</v>
      </c>
      <c r="BR20" s="593" t="str">
        <f>[2]BD!BR17</f>
        <v>-</v>
      </c>
      <c r="BS20" s="415" t="str">
        <f>[2]BD!BS17</f>
        <v>-</v>
      </c>
      <c r="BT20" s="550" t="str">
        <f>[2]BD!BT17</f>
        <v>-</v>
      </c>
      <c r="BU20" s="543" t="str">
        <f>[2]BD!BU17</f>
        <v>-</v>
      </c>
      <c r="BV20" s="550" t="str">
        <f>[2]BD!BV17</f>
        <v>-</v>
      </c>
      <c r="BW20" s="550" t="str">
        <f>[2]BD!BW17</f>
        <v>-</v>
      </c>
      <c r="BX20" s="543" t="str">
        <f>[2]BD!BX17</f>
        <v>-</v>
      </c>
      <c r="BY20" s="543" t="str">
        <f>[2]BD!BY17</f>
        <v>-</v>
      </c>
      <c r="BZ20" s="550" t="str">
        <f>[2]BD!BZ17</f>
        <v>-</v>
      </c>
      <c r="CA20" s="550" t="str">
        <f>[2]BD!CA17</f>
        <v>-</v>
      </c>
      <c r="CB20" s="23" t="str">
        <f>[2]BD!CB17</f>
        <v>-</v>
      </c>
      <c r="CC20" s="23" t="str">
        <f>[2]BD!CC17</f>
        <v>-</v>
      </c>
      <c r="CD20" s="550" t="str">
        <f>[2]BD!CD17</f>
        <v>-</v>
      </c>
      <c r="CE20" s="550" t="str">
        <f>[2]BD!CE17</f>
        <v>-</v>
      </c>
      <c r="CF20" s="980" t="str">
        <f>[2]BD!CF17</f>
        <v>-</v>
      </c>
      <c r="CG20" s="543" t="str">
        <f>[2]BD!CG17</f>
        <v>-</v>
      </c>
      <c r="CH20" s="543" t="str">
        <f>[2]BD!CH17</f>
        <v>-</v>
      </c>
      <c r="CI20" s="550" t="str">
        <f>[2]BD!CI17</f>
        <v>-</v>
      </c>
      <c r="CJ20" s="550" t="str">
        <f>[2]BD!CJ17</f>
        <v>-</v>
      </c>
      <c r="CK20" s="977" t="str">
        <f>[2]BD!CK17</f>
        <v>-</v>
      </c>
      <c r="CL20" s="550" t="str">
        <f>[2]BD!CL17</f>
        <v>-</v>
      </c>
      <c r="CM20" s="550" t="str">
        <f>[2]BD!CM17</f>
        <v>-</v>
      </c>
      <c r="CN20" s="23" t="str">
        <f>[2]BD!CN17</f>
        <v>-</v>
      </c>
      <c r="CO20" s="550" t="str">
        <f>[2]BD!CO17</f>
        <v>-</v>
      </c>
      <c r="CP20" s="550" t="str">
        <f>[2]BD!CP17</f>
        <v>-</v>
      </c>
      <c r="CQ20" s="23" t="str">
        <f>[2]BD!CQ17</f>
        <v>-</v>
      </c>
      <c r="CR20" s="23" t="str">
        <f>[2]BD!CR17</f>
        <v>-</v>
      </c>
      <c r="CS20" s="592" t="str">
        <f>[2]BD!CS17</f>
        <v>-</v>
      </c>
      <c r="CT20" s="629" t="str">
        <f>[2]BD!CT17</f>
        <v>-</v>
      </c>
      <c r="CU20" s="630" t="str">
        <f>[2]BD!CU17</f>
        <v>-</v>
      </c>
      <c r="CV20" s="590" t="str">
        <f>[2]BD!CV17</f>
        <v>-</v>
      </c>
      <c r="CW20" s="591" t="str">
        <f>[2]BD!CW17</f>
        <v>-</v>
      </c>
      <c r="CX20" s="592" t="str">
        <f>[2]BD!CX17</f>
        <v>-</v>
      </c>
      <c r="CY20" s="592" t="str">
        <f>[2]BD!CY17</f>
        <v>-</v>
      </c>
      <c r="CZ20" s="23" t="str">
        <f>[2]BD!CZ17</f>
        <v>-</v>
      </c>
      <c r="DA20" s="592" t="str">
        <f>[2]BD!DA17</f>
        <v>-</v>
      </c>
      <c r="DB20" s="592" t="str">
        <f>[2]BD!DB17</f>
        <v>-</v>
      </c>
      <c r="DC20" s="592" t="str">
        <f>[2]BD!DC17</f>
        <v>-</v>
      </c>
      <c r="DD20" s="592" t="str">
        <f>[2]BD!DD17</f>
        <v>-</v>
      </c>
      <c r="DE20" s="592" t="str">
        <f>[2]BD!DE17</f>
        <v>-</v>
      </c>
      <c r="DF20" s="592" t="str">
        <f>[2]BD!DF17</f>
        <v>-</v>
      </c>
      <c r="DG20" s="52" t="str">
        <f>[2]BD!DG17</f>
        <v>-</v>
      </c>
      <c r="DH20" s="629" t="str">
        <f>[2]BD!DH17</f>
        <v>-</v>
      </c>
      <c r="DI20" s="590" t="str">
        <f>[2]BD!DI17</f>
        <v>-</v>
      </c>
      <c r="DJ20" s="592" t="str">
        <f>[2]BD!DJ17</f>
        <v>-</v>
      </c>
      <c r="DK20" s="592" t="str">
        <f>[2]BD!DK17</f>
        <v>-</v>
      </c>
      <c r="DL20" s="592" t="str">
        <f>[2]BD!DL17</f>
        <v>-</v>
      </c>
      <c r="DM20" s="592" t="str">
        <f>[2]BD!DM17</f>
        <v>-</v>
      </c>
      <c r="DN20" s="23" t="str">
        <f>[2]BD!DN17</f>
        <v>-</v>
      </c>
      <c r="DO20" s="592" t="str">
        <f>[2]BD!DO17</f>
        <v>-</v>
      </c>
      <c r="DP20" s="23" t="str">
        <f>[2]BD!DP17</f>
        <v>-</v>
      </c>
      <c r="DQ20" s="52" t="str">
        <f>[2]BD!DQ17</f>
        <v>-</v>
      </c>
      <c r="DR20" s="630"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15.168763</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990</v>
      </c>
      <c r="FA20" s="384"/>
      <c r="FB20" s="380"/>
      <c r="FD20" s="14" t="s">
        <v>1179</v>
      </c>
      <c r="FG20" s="382"/>
    </row>
    <row r="21" spans="1:172" s="14" customFormat="1" ht="33" customHeight="1">
      <c r="A21" s="532">
        <f>[2]BD!A18</f>
        <v>11</v>
      </c>
      <c r="B21" s="4" t="str">
        <f>[2]BD!B18</f>
        <v>PIU Setor Central</v>
      </c>
      <c r="C21" s="550" t="str">
        <f>[2]BD!C18</f>
        <v>PDE - Artigo 382</v>
      </c>
      <c r="D21" s="550" t="str">
        <f>[2]BD!D18</f>
        <v>Pública</v>
      </c>
      <c r="E21" s="549" t="str">
        <f>[2]BD!E18</f>
        <v>Elementos prévios PIU</v>
      </c>
      <c r="F21" s="550" t="str">
        <f>[2]BD!F18</f>
        <v>PMSP - SMUL</v>
      </c>
      <c r="G21" s="551" t="str">
        <f>[2]BD!G18</f>
        <v>Ainda não definido</v>
      </c>
      <c r="H21" s="576" t="str">
        <f>[2]BD!H18</f>
        <v>7810.2018/0000071-8</v>
      </c>
      <c r="I21" s="571" t="str">
        <f>[2]BD!I18</f>
        <v>SDE</v>
      </c>
      <c r="J21" s="554" t="str">
        <f>[2]BD!J18</f>
        <v>Em proposição dos elementos prévios</v>
      </c>
      <c r="K21" s="555" t="str">
        <f>[2]BD!K18</f>
        <v xml:space="preserve">Proposição 
</v>
      </c>
      <c r="L21" s="570" t="str">
        <f>[2]BD!L18</f>
        <v>Ofício</v>
      </c>
      <c r="M21" s="549" t="str">
        <f>[2]BD!M18</f>
        <v>-</v>
      </c>
      <c r="N21" s="562">
        <f>[2]BD!N18</f>
        <v>2017</v>
      </c>
      <c r="O21" s="561">
        <f>[2]BD!O18</f>
        <v>0</v>
      </c>
      <c r="P21" s="550" t="str">
        <f>[2]BD!P18</f>
        <v>NA</v>
      </c>
      <c r="Q21" s="550" t="str">
        <f>[2]BD!Q18</f>
        <v>NA</v>
      </c>
      <c r="R21" s="550" t="str">
        <f>[2]BD!R18</f>
        <v>NA</v>
      </c>
      <c r="S21" s="569" t="str">
        <f>[2]BD!S18</f>
        <v>NA</v>
      </c>
      <c r="T21" s="643" t="str">
        <f>[2]BD!T18</f>
        <v>Finalizado</v>
      </c>
      <c r="U21" s="550" t="str">
        <f>[2]BD!U18</f>
        <v>SDE/Rita</v>
      </c>
      <c r="V21" s="550">
        <f>[2]BD!V18</f>
        <v>43285</v>
      </c>
      <c r="W21" s="564">
        <f>[2]BD!W18</f>
        <v>43286</v>
      </c>
      <c r="X21" s="564">
        <f>[2]BD!X18</f>
        <v>43291</v>
      </c>
      <c r="Y21" s="560" t="str">
        <f>[2]BD!Y18</f>
        <v>SEHAB. SMC</v>
      </c>
      <c r="Z21" s="550" t="str">
        <f>[2]BD!Z18</f>
        <v>CONDEPHAAT</v>
      </c>
      <c r="AA21" s="550" t="str">
        <f>[2]BD!AA18</f>
        <v>CMH</v>
      </c>
      <c r="AB21" s="967" t="str">
        <f>[2]BD!AB18</f>
        <v>-</v>
      </c>
      <c r="AC21" s="550" t="str">
        <f>[2]BD!AC18</f>
        <v>Finalizado</v>
      </c>
      <c r="AD21" s="561">
        <f>[2]BD!AD18</f>
        <v>43270</v>
      </c>
      <c r="AE21" s="601" t="str">
        <f>[2]BD!AE18</f>
        <v>PPT CMH</v>
      </c>
      <c r="AF21" s="293" t="str">
        <f>[2]BD!AF18</f>
        <v>-</v>
      </c>
      <c r="AG21" s="550" t="str">
        <f>[2]BD!AG18</f>
        <v>Noticia no Gestão Urbana</v>
      </c>
      <c r="AH21" s="293" t="str">
        <f>[2]BD!AH18</f>
        <v>-</v>
      </c>
      <c r="AI21" s="550" t="str">
        <f>[2]BD!AI18</f>
        <v>Internet, reuniões bilaterais, CMH</v>
      </c>
      <c r="AJ21" s="550" t="str">
        <f>[2]BD!AJ18</f>
        <v>aberta</v>
      </c>
      <c r="AK21" s="550">
        <f>[2]BD!AK18</f>
        <v>43291</v>
      </c>
      <c r="AL21" s="550" t="str">
        <f>[2]BD!AL18</f>
        <v>-</v>
      </c>
      <c r="AM21" s="550" t="str">
        <f>[2]BD!AM18</f>
        <v>DDE/SPURB</v>
      </c>
      <c r="AN21" s="550" t="str">
        <f>[2]BD!AN18</f>
        <v>-</v>
      </c>
      <c r="AO21" s="23" t="str">
        <f>[2]BD!AO18</f>
        <v>-</v>
      </c>
      <c r="AP21" s="550" t="str">
        <f>[2]BD!AP18</f>
        <v>-</v>
      </c>
      <c r="AQ21" s="52" t="str">
        <f>[2]BD!AQ18</f>
        <v>-</v>
      </c>
      <c r="AR21" s="563" t="str">
        <f>[2]BD!AR18</f>
        <v>-</v>
      </c>
      <c r="AS21" s="590" t="str">
        <f>[2]BD!AS18</f>
        <v>-</v>
      </c>
      <c r="AT21" s="591" t="str">
        <f>[2]BD!AT18</f>
        <v>-</v>
      </c>
      <c r="AU21" s="592" t="str">
        <f>[2]BD!AU18</f>
        <v>-</v>
      </c>
      <c r="AV21" s="592" t="str">
        <f>[2]BD!AV18</f>
        <v>-</v>
      </c>
      <c r="AW21" s="592" t="str">
        <f>[2]BD!AW18</f>
        <v>-</v>
      </c>
      <c r="AX21" s="592" t="str">
        <f>[2]BD!AX18</f>
        <v>-</v>
      </c>
      <c r="AY21" s="592" t="str">
        <f>[2]BD!AY18</f>
        <v>-</v>
      </c>
      <c r="AZ21" s="592" t="str">
        <f>[2]BD!AZ18</f>
        <v>-</v>
      </c>
      <c r="BA21" s="592" t="str">
        <f>[2]BD!BA18</f>
        <v>-</v>
      </c>
      <c r="BB21" s="592" t="str">
        <f>[2]BD!BB18</f>
        <v>-</v>
      </c>
      <c r="BC21" s="23" t="str">
        <f>[2]BD!BC18</f>
        <v>-</v>
      </c>
      <c r="BD21" s="550" t="str">
        <f>[2]BD!BD18</f>
        <v>-</v>
      </c>
      <c r="BE21" s="551" t="str">
        <f>[2]BD!BE18</f>
        <v>-</v>
      </c>
      <c r="BF21" s="577" t="str">
        <f>[2]BD!BF18</f>
        <v>-</v>
      </c>
      <c r="BG21" s="560" t="str">
        <f>[2]BD!BG18</f>
        <v>-</v>
      </c>
      <c r="BH21" s="23" t="str">
        <f>[2]BD!BH18</f>
        <v>-</v>
      </c>
      <c r="BI21" s="550" t="str">
        <f>[2]BD!BI18</f>
        <v>-</v>
      </c>
      <c r="BJ21" s="550" t="str">
        <f>[2]BD!BJ18</f>
        <v>-</v>
      </c>
      <c r="BK21" s="550" t="str">
        <f>[2]BD!BK18</f>
        <v>-</v>
      </c>
      <c r="BL21" s="550" t="str">
        <f>[2]BD!BL18</f>
        <v>-</v>
      </c>
      <c r="BM21" s="550" t="str">
        <f>[2]BD!BM18</f>
        <v>-</v>
      </c>
      <c r="BN21" s="550" t="str">
        <f>[2]BD!BN18</f>
        <v>-</v>
      </c>
      <c r="BO21" s="550" t="str">
        <f>[2]BD!BO18</f>
        <v>-</v>
      </c>
      <c r="BP21" s="553" t="str">
        <f>[2]BD!BP18</f>
        <v>-</v>
      </c>
      <c r="BQ21" s="551" t="str">
        <f>[2]BD!BQ18</f>
        <v>-</v>
      </c>
      <c r="BR21" s="593" t="str">
        <f>[2]BD!BR18</f>
        <v>-</v>
      </c>
      <c r="BS21" s="415" t="str">
        <f>[2]BD!BS18</f>
        <v>-</v>
      </c>
      <c r="BT21" s="550" t="str">
        <f>[2]BD!BT18</f>
        <v>-</v>
      </c>
      <c r="BU21" s="543" t="str">
        <f>[2]BD!BU18</f>
        <v>-</v>
      </c>
      <c r="BV21" s="550" t="str">
        <f>[2]BD!BV18</f>
        <v>-</v>
      </c>
      <c r="BW21" s="550" t="str">
        <f>[2]BD!BW18</f>
        <v>-</v>
      </c>
      <c r="BX21" s="543" t="str">
        <f>[2]BD!BX18</f>
        <v>-</v>
      </c>
      <c r="BY21" s="543" t="str">
        <f>[2]BD!BY18</f>
        <v>-</v>
      </c>
      <c r="BZ21" s="550" t="str">
        <f>[2]BD!BZ18</f>
        <v>-</v>
      </c>
      <c r="CA21" s="550" t="str">
        <f>[2]BD!CA18</f>
        <v>-</v>
      </c>
      <c r="CB21" s="23" t="str">
        <f>[2]BD!CB18</f>
        <v>-</v>
      </c>
      <c r="CC21" s="289" t="str">
        <f>[2]BD!CC18</f>
        <v>-</v>
      </c>
      <c r="CD21" s="561" t="str">
        <f>[2]BD!CD18</f>
        <v>-</v>
      </c>
      <c r="CE21" s="561" t="str">
        <f>[2]BD!CE18</f>
        <v>-</v>
      </c>
      <c r="CF21" s="981" t="str">
        <f>[2]BD!CF18</f>
        <v>-</v>
      </c>
      <c r="CG21" s="545" t="str">
        <f>[2]BD!CG18</f>
        <v>-</v>
      </c>
      <c r="CH21" s="545" t="str">
        <f>[2]BD!CH18</f>
        <v>-</v>
      </c>
      <c r="CI21" s="561" t="str">
        <f>[2]BD!CI18</f>
        <v>-</v>
      </c>
      <c r="CJ21" s="561" t="str">
        <f>[2]BD!CJ18</f>
        <v>-</v>
      </c>
      <c r="CK21" s="978" t="str">
        <f>[2]BD!CK18</f>
        <v>-</v>
      </c>
      <c r="CL21" s="561" t="str">
        <f>[2]BD!CL18</f>
        <v>-</v>
      </c>
      <c r="CM21" s="561" t="str">
        <f>[2]BD!CM18</f>
        <v>-</v>
      </c>
      <c r="CN21" s="289" t="str">
        <f>[2]BD!CN18</f>
        <v>-</v>
      </c>
      <c r="CO21" s="561" t="str">
        <f>[2]BD!CO18</f>
        <v>-</v>
      </c>
      <c r="CP21" s="561" t="str">
        <f>[2]BD!CP18</f>
        <v>-</v>
      </c>
      <c r="CQ21" s="289" t="str">
        <f>[2]BD!CQ18</f>
        <v>-</v>
      </c>
      <c r="CR21" s="289" t="str">
        <f>[2]BD!CR18</f>
        <v>-</v>
      </c>
      <c r="CS21" s="589" t="str">
        <f>[2]BD!CS18</f>
        <v>-</v>
      </c>
      <c r="CT21" s="626" t="str">
        <f>[2]BD!CT18</f>
        <v>-</v>
      </c>
      <c r="CU21" s="644" t="str">
        <f>[2]BD!CU18</f>
        <v>-</v>
      </c>
      <c r="CV21" s="587" t="str">
        <f>[2]BD!CV18</f>
        <v>-</v>
      </c>
      <c r="CW21" s="588" t="str">
        <f>[2]BD!CW18</f>
        <v>-</v>
      </c>
      <c r="CX21" s="589" t="str">
        <f>[2]BD!CX18</f>
        <v>-</v>
      </c>
      <c r="CY21" s="589" t="str">
        <f>[2]BD!CY18</f>
        <v>-</v>
      </c>
      <c r="CZ21" s="289" t="str">
        <f>[2]BD!CZ18</f>
        <v>-</v>
      </c>
      <c r="DA21" s="589" t="str">
        <f>[2]BD!DA18</f>
        <v>-</v>
      </c>
      <c r="DB21" s="589" t="str">
        <f>[2]BD!DB18</f>
        <v>-</v>
      </c>
      <c r="DC21" s="589" t="str">
        <f>[2]BD!DC18</f>
        <v>-</v>
      </c>
      <c r="DD21" s="589" t="str">
        <f>[2]BD!DD18</f>
        <v>-</v>
      </c>
      <c r="DE21" s="589" t="str">
        <f>[2]BD!DE18</f>
        <v>-</v>
      </c>
      <c r="DF21" s="589" t="str">
        <f>[2]BD!DF18</f>
        <v>-</v>
      </c>
      <c r="DG21" s="362" t="str">
        <f>[2]BD!DG18</f>
        <v>-</v>
      </c>
      <c r="DH21" s="626" t="str">
        <f>[2]BD!DH18</f>
        <v>-</v>
      </c>
      <c r="DI21" s="587" t="str">
        <f>[2]BD!DI18</f>
        <v>-</v>
      </c>
      <c r="DJ21" s="589" t="str">
        <f>[2]BD!DJ18</f>
        <v>-</v>
      </c>
      <c r="DK21" s="589" t="str">
        <f>[2]BD!DK18</f>
        <v>-</v>
      </c>
      <c r="DL21" s="589" t="str">
        <f>[2]BD!DL18</f>
        <v>-</v>
      </c>
      <c r="DM21" s="589" t="str">
        <f>[2]BD!DM18</f>
        <v>-</v>
      </c>
      <c r="DN21" s="289" t="str">
        <f>[2]BD!DN18</f>
        <v>-</v>
      </c>
      <c r="DO21" s="589" t="str">
        <f>[2]BD!DO18</f>
        <v>-</v>
      </c>
      <c r="DP21" s="289" t="str">
        <f>[2]BD!DP18</f>
        <v>-</v>
      </c>
      <c r="DQ21" s="362" t="str">
        <f>[2]BD!DQ18</f>
        <v>-</v>
      </c>
      <c r="DR21" s="644" t="str">
        <f>[2]BD!DR18</f>
        <v>-</v>
      </c>
      <c r="DS21" s="291" t="str">
        <f>[2]BD!DS18</f>
        <v>-</v>
      </c>
      <c r="DT21" s="289" t="str">
        <f>[2]BD!DT18</f>
        <v>-</v>
      </c>
      <c r="DU21" s="289" t="str">
        <f>[2]BD!DU18</f>
        <v>-</v>
      </c>
      <c r="DV21" s="289" t="str">
        <f>[2]BD!DV18</f>
        <v>-</v>
      </c>
      <c r="DW21" s="362" t="str">
        <f>[2]BD!DW18</f>
        <v>-</v>
      </c>
      <c r="DX21" s="290" t="str">
        <f>[2]BD!DX18</f>
        <v>-</v>
      </c>
      <c r="DY21" s="3" t="str">
        <f>[2]BD!DY18</f>
        <v>PDE</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
      <c r="EA21" s="6" t="str">
        <f>[2]BD!EA18</f>
        <v>-</v>
      </c>
      <c r="EB21" s="7" t="str">
        <f>[2]BD!EB18</f>
        <v>MEM - Setor Central</v>
      </c>
      <c r="EC21" s="4" t="str">
        <f>[2]BD!EC18</f>
        <v>-</v>
      </c>
      <c r="ED21" s="4" t="str">
        <f>[2]BD!ED18</f>
        <v>sim</v>
      </c>
      <c r="EE21" s="10" t="str">
        <f>[2]BD!EE18</f>
        <v>-5191103.00000</v>
      </c>
      <c r="EF21" s="11" t="str">
        <f>[2]BD!EF18</f>
        <v>-2696913.00000</v>
      </c>
      <c r="EG21" s="284">
        <f>[2]BD!EG18</f>
        <v>1818.21513</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997</v>
      </c>
      <c r="FA21" s="384"/>
      <c r="FB21" s="380"/>
    </row>
    <row r="22" spans="1:172" s="14" customFormat="1" ht="31.5" customHeight="1">
      <c r="A22" s="532">
        <f>[2]BD!A19</f>
        <v>12</v>
      </c>
      <c r="B22" s="4" t="str">
        <f>[2]BD!B19</f>
        <v>PIU Arco Pinheiros</v>
      </c>
      <c r="C22" s="550" t="str">
        <f>[2]BD!C19</f>
        <v>PDE - Artigo 76</v>
      </c>
      <c r="D22" s="550" t="str">
        <f>[2]BD!D19</f>
        <v>Pública</v>
      </c>
      <c r="E22" s="549" t="str">
        <f>[2]BD!E19</f>
        <v>Elementos prévios PIU</v>
      </c>
      <c r="F22" s="550" t="str">
        <f>[2]BD!F19</f>
        <v>PMSP - SMUL</v>
      </c>
      <c r="G22" s="551" t="str">
        <f>[2]BD!G19</f>
        <v>Ainda não definido</v>
      </c>
      <c r="H22" s="560" t="str">
        <f>[2]BD!H19</f>
        <v>-</v>
      </c>
      <c r="I22" s="553" t="str">
        <f>[2]BD!I19</f>
        <v>SDE</v>
      </c>
      <c r="J22" s="554" t="str">
        <f>[2]BD!J19</f>
        <v>Em proposição dos elementos prévios</v>
      </c>
      <c r="K22" s="555" t="str">
        <f>[2]BD!K19</f>
        <v xml:space="preserve">Proposição 
</v>
      </c>
      <c r="L22" s="570" t="str">
        <f>[2]BD!L19</f>
        <v>Ofício</v>
      </c>
      <c r="M22" s="550" t="str">
        <f>[2]BD!M19</f>
        <v>-</v>
      </c>
      <c r="N22" s="562">
        <f>[2]BD!N19</f>
        <v>2018</v>
      </c>
      <c r="O22" s="561">
        <f>[2]BD!O19</f>
        <v>0</v>
      </c>
      <c r="P22" s="550" t="str">
        <f>[2]BD!P19</f>
        <v>NA</v>
      </c>
      <c r="Q22" s="550" t="str">
        <f>[2]BD!Q19</f>
        <v>NA</v>
      </c>
      <c r="R22" s="550" t="str">
        <f>[2]BD!R19</f>
        <v>NA</v>
      </c>
      <c r="S22" s="569" t="str">
        <f>[2]BD!S19</f>
        <v>NA</v>
      </c>
      <c r="T22" s="643" t="str">
        <f>[2]BD!T19</f>
        <v>Elaboração</v>
      </c>
      <c r="U22" s="550" t="str">
        <f>[2]BD!U19</f>
        <v>SDE/Anna</v>
      </c>
      <c r="V22" s="550" t="str">
        <f>[2]BD!V19</f>
        <v>-</v>
      </c>
      <c r="W22" s="553" t="str">
        <f>[2]BD!W19</f>
        <v>-</v>
      </c>
      <c r="X22" s="577" t="str">
        <f>[2]BD!X19</f>
        <v>-</v>
      </c>
      <c r="Y22" s="560" t="str">
        <f>[2]BD!Y19</f>
        <v>-</v>
      </c>
      <c r="Z22" s="550" t="str">
        <f>[2]BD!Z19</f>
        <v>-</v>
      </c>
      <c r="AA22" s="550" t="str">
        <f>[2]BD!AA19</f>
        <v>-</v>
      </c>
      <c r="AB22" s="293" t="str">
        <f>[2]BD!AB19</f>
        <v>-</v>
      </c>
      <c r="AC22" s="550" t="str">
        <f>[2]BD!AC19</f>
        <v>-</v>
      </c>
      <c r="AD22" s="550" t="str">
        <f>[2]BD!AD19</f>
        <v>-</v>
      </c>
      <c r="AE22" s="293" t="str">
        <f>[2]BD!AE19</f>
        <v>-</v>
      </c>
      <c r="AF22" s="293" t="str">
        <f>[2]BD!AF19</f>
        <v>-</v>
      </c>
      <c r="AG22" s="550" t="str">
        <f>[2]BD!AG19</f>
        <v>-</v>
      </c>
      <c r="AH22" s="293" t="str">
        <f>[2]BD!AH19</f>
        <v>-</v>
      </c>
      <c r="AI22" s="550" t="str">
        <f>[2]BD!AI19</f>
        <v>-</v>
      </c>
      <c r="AJ22" s="550" t="str">
        <f>[2]BD!AJ19</f>
        <v>-</v>
      </c>
      <c r="AK22" s="550" t="str">
        <f>[2]BD!AK19</f>
        <v>-</v>
      </c>
      <c r="AL22" s="550" t="str">
        <f>[2]BD!AL19</f>
        <v>-</v>
      </c>
      <c r="AM22" s="550" t="str">
        <f>[2]BD!AM19</f>
        <v>-</v>
      </c>
      <c r="AN22" s="550" t="str">
        <f>[2]BD!AN19</f>
        <v>-</v>
      </c>
      <c r="AO22" s="23" t="str">
        <f>[2]BD!AO19</f>
        <v>-</v>
      </c>
      <c r="AP22" s="550" t="str">
        <f>[2]BD!AP19</f>
        <v>-</v>
      </c>
      <c r="AQ22" s="52" t="str">
        <f>[2]BD!AQ19</f>
        <v>-</v>
      </c>
      <c r="AR22" s="563" t="str">
        <f>[2]BD!AR19</f>
        <v>-</v>
      </c>
      <c r="AS22" s="590" t="str">
        <f>[2]BD!AS19</f>
        <v>-</v>
      </c>
      <c r="AT22" s="591" t="str">
        <f>[2]BD!AT19</f>
        <v>-</v>
      </c>
      <c r="AU22" s="592" t="str">
        <f>[2]BD!AU19</f>
        <v>-</v>
      </c>
      <c r="AV22" s="592" t="str">
        <f>[2]BD!AV19</f>
        <v>-</v>
      </c>
      <c r="AW22" s="592" t="str">
        <f>[2]BD!AW19</f>
        <v>-</v>
      </c>
      <c r="AX22" s="592" t="str">
        <f>[2]BD!AX19</f>
        <v>-</v>
      </c>
      <c r="AY22" s="592" t="str">
        <f>[2]BD!AY19</f>
        <v>-</v>
      </c>
      <c r="AZ22" s="592" t="str">
        <f>[2]BD!AZ19</f>
        <v>-</v>
      </c>
      <c r="BA22" s="592" t="str">
        <f>[2]BD!BA19</f>
        <v>-</v>
      </c>
      <c r="BB22" s="592" t="str">
        <f>[2]BD!BB19</f>
        <v>-</v>
      </c>
      <c r="BC22" s="23" t="str">
        <f>[2]BD!BC19</f>
        <v>-</v>
      </c>
      <c r="BD22" s="550" t="str">
        <f>[2]BD!BD19</f>
        <v>-</v>
      </c>
      <c r="BE22" s="551" t="str">
        <f>[2]BD!BE19</f>
        <v>-</v>
      </c>
      <c r="BF22" s="577" t="str">
        <f>[2]BD!BF19</f>
        <v>-</v>
      </c>
      <c r="BG22" s="560" t="str">
        <f>[2]BD!BG19</f>
        <v>-</v>
      </c>
      <c r="BH22" s="23" t="str">
        <f>[2]BD!BH19</f>
        <v>-</v>
      </c>
      <c r="BI22" s="550" t="str">
        <f>[2]BD!BI19</f>
        <v>-</v>
      </c>
      <c r="BJ22" s="550" t="str">
        <f>[2]BD!BJ19</f>
        <v>-</v>
      </c>
      <c r="BK22" s="550" t="str">
        <f>[2]BD!BK19</f>
        <v>-</v>
      </c>
      <c r="BL22" s="550" t="str">
        <f>[2]BD!BL19</f>
        <v>-</v>
      </c>
      <c r="BM22" s="550" t="str">
        <f>[2]BD!BM19</f>
        <v>-</v>
      </c>
      <c r="BN22" s="550" t="str">
        <f>[2]BD!BN19</f>
        <v>-</v>
      </c>
      <c r="BO22" s="550" t="str">
        <f>[2]BD!BO19</f>
        <v>-</v>
      </c>
      <c r="BP22" s="553" t="str">
        <f>[2]BD!BP19</f>
        <v>-</v>
      </c>
      <c r="BQ22" s="551" t="str">
        <f>[2]BD!BQ19</f>
        <v>-</v>
      </c>
      <c r="BR22" s="593" t="str">
        <f>[2]BD!BR19</f>
        <v>-</v>
      </c>
      <c r="BS22" s="415" t="str">
        <f>[2]BD!BS19</f>
        <v>-</v>
      </c>
      <c r="BT22" s="550" t="str">
        <f>[2]BD!BT19</f>
        <v>-</v>
      </c>
      <c r="BU22" s="543" t="str">
        <f>[2]BD!BU19</f>
        <v>-</v>
      </c>
      <c r="BV22" s="550" t="str">
        <f>[2]BD!BV19</f>
        <v>-</v>
      </c>
      <c r="BW22" s="550" t="str">
        <f>[2]BD!BW19</f>
        <v>-</v>
      </c>
      <c r="BX22" s="543" t="str">
        <f>[2]BD!BX19</f>
        <v>-</v>
      </c>
      <c r="BY22" s="543" t="str">
        <f>[2]BD!BY19</f>
        <v>-</v>
      </c>
      <c r="BZ22" s="550" t="str">
        <f>[2]BD!BZ19</f>
        <v>-</v>
      </c>
      <c r="CA22" s="550" t="str">
        <f>[2]BD!CA19</f>
        <v>-</v>
      </c>
      <c r="CB22" s="23" t="str">
        <f>[2]BD!CB19</f>
        <v>-</v>
      </c>
      <c r="CC22" s="23" t="str">
        <f>[2]BD!CC19</f>
        <v>-</v>
      </c>
      <c r="CD22" s="550" t="str">
        <f>[2]BD!CD19</f>
        <v>-</v>
      </c>
      <c r="CE22" s="550" t="str">
        <f>[2]BD!CE19</f>
        <v>-</v>
      </c>
      <c r="CF22" s="980" t="str">
        <f>[2]BD!CF19</f>
        <v>-</v>
      </c>
      <c r="CG22" s="543" t="str">
        <f>[2]BD!CG19</f>
        <v>-</v>
      </c>
      <c r="CH22" s="543" t="str">
        <f>[2]BD!CH19</f>
        <v>-</v>
      </c>
      <c r="CI22" s="550" t="str">
        <f>[2]BD!CI19</f>
        <v>-</v>
      </c>
      <c r="CJ22" s="550" t="str">
        <f>[2]BD!CJ19</f>
        <v>-</v>
      </c>
      <c r="CK22" s="977" t="str">
        <f>[2]BD!CK19</f>
        <v>-</v>
      </c>
      <c r="CL22" s="550" t="str">
        <f>[2]BD!CL19</f>
        <v>-</v>
      </c>
      <c r="CM22" s="550" t="str">
        <f>[2]BD!CM19</f>
        <v>-</v>
      </c>
      <c r="CN22" s="23" t="str">
        <f>[2]BD!CN19</f>
        <v>-</v>
      </c>
      <c r="CO22" s="550" t="str">
        <f>[2]BD!CO19</f>
        <v>-</v>
      </c>
      <c r="CP22" s="550" t="str">
        <f>[2]BD!CP19</f>
        <v>-</v>
      </c>
      <c r="CQ22" s="23" t="str">
        <f>[2]BD!CQ19</f>
        <v>-</v>
      </c>
      <c r="CR22" s="23" t="str">
        <f>[2]BD!CR19</f>
        <v>-</v>
      </c>
      <c r="CS22" s="592" t="str">
        <f>[2]BD!CS19</f>
        <v>-</v>
      </c>
      <c r="CT22" s="629" t="str">
        <f>[2]BD!CT19</f>
        <v>-</v>
      </c>
      <c r="CU22" s="630" t="str">
        <f>[2]BD!CU19</f>
        <v>-</v>
      </c>
      <c r="CV22" s="590" t="str">
        <f>[2]BD!CV19</f>
        <v>-</v>
      </c>
      <c r="CW22" s="591" t="str">
        <f>[2]BD!CW19</f>
        <v>-</v>
      </c>
      <c r="CX22" s="592" t="str">
        <f>[2]BD!CX19</f>
        <v>-</v>
      </c>
      <c r="CY22" s="592" t="str">
        <f>[2]BD!CY19</f>
        <v>-</v>
      </c>
      <c r="CZ22" s="23" t="str">
        <f>[2]BD!CZ19</f>
        <v>-</v>
      </c>
      <c r="DA22" s="592" t="str">
        <f>[2]BD!DA19</f>
        <v>-</v>
      </c>
      <c r="DB22" s="592" t="str">
        <f>[2]BD!DB19</f>
        <v>-</v>
      </c>
      <c r="DC22" s="592" t="str">
        <f>[2]BD!DC19</f>
        <v>-</v>
      </c>
      <c r="DD22" s="592" t="str">
        <f>[2]BD!DD19</f>
        <v>-</v>
      </c>
      <c r="DE22" s="592" t="str">
        <f>[2]BD!DE19</f>
        <v>-</v>
      </c>
      <c r="DF22" s="592" t="str">
        <f>[2]BD!DF19</f>
        <v>-</v>
      </c>
      <c r="DG22" s="52" t="str">
        <f>[2]BD!DG19</f>
        <v>-</v>
      </c>
      <c r="DH22" s="629" t="str">
        <f>[2]BD!DH19</f>
        <v>-</v>
      </c>
      <c r="DI22" s="590" t="str">
        <f>[2]BD!DI19</f>
        <v>-</v>
      </c>
      <c r="DJ22" s="592" t="str">
        <f>[2]BD!DJ19</f>
        <v>-</v>
      </c>
      <c r="DK22" s="592" t="str">
        <f>[2]BD!DK19</f>
        <v>-</v>
      </c>
      <c r="DL22" s="592" t="str">
        <f>[2]BD!DL19</f>
        <v>-</v>
      </c>
      <c r="DM22" s="592" t="str">
        <f>[2]BD!DM19</f>
        <v>-</v>
      </c>
      <c r="DN22" s="23" t="str">
        <f>[2]BD!DN19</f>
        <v>-</v>
      </c>
      <c r="DO22" s="592" t="str">
        <f>[2]BD!DO19</f>
        <v>-</v>
      </c>
      <c r="DP22" s="23" t="str">
        <f>[2]BD!DP19</f>
        <v>-</v>
      </c>
      <c r="DQ22" s="52" t="str">
        <f>[2]BD!DQ19</f>
        <v>-</v>
      </c>
      <c r="DR22" s="630" t="str">
        <f>[2]BD!DR19</f>
        <v>-</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1467.3583659999999</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1165</v>
      </c>
      <c r="FA22" s="384"/>
      <c r="FB22" s="380" t="s">
        <v>1166</v>
      </c>
    </row>
    <row r="23" spans="1:172" ht="24" customHeight="1">
      <c r="A23" s="658">
        <f>[2]BD!A20</f>
        <v>13</v>
      </c>
      <c r="B23" s="659" t="str">
        <f>[2]BD!B20</f>
        <v>PMI Concessão dos 24 Terminais</v>
      </c>
      <c r="C23" s="659" t="str">
        <f>[2]BD!C20</f>
        <v>Lei 16.211/2015 e 16.703/2017 (Concessão terminais)</v>
      </c>
      <c r="D23" s="660" t="str">
        <f>[2]BD!D20</f>
        <v>-</v>
      </c>
      <c r="E23" s="660" t="str">
        <f>[2]BD!E20</f>
        <v>0 - PMI</v>
      </c>
      <c r="F23" s="660" t="str">
        <f>[2]BD!F20</f>
        <v>PMSP - SMDP/SPP</v>
      </c>
      <c r="G23" s="661" t="str">
        <f>[2]BD!G20</f>
        <v>nd</v>
      </c>
      <c r="H23" s="662" t="str">
        <f>[2]BD!H20</f>
        <v>SDE</v>
      </c>
      <c r="I23" s="663" t="str">
        <f>[2]BD!I20</f>
        <v>SDE</v>
      </c>
      <c r="J23" s="658" t="str">
        <f>[2]BD!J20</f>
        <v>Em prospecção</v>
      </c>
      <c r="K23" s="661" t="str">
        <f>[2]BD!K20</f>
        <v>Não iniciado</v>
      </c>
      <c r="L23" s="613" t="str">
        <f>[2]BD!L20</f>
        <v>NC</v>
      </c>
      <c r="M23" s="660" t="str">
        <f>[2]BD!M20</f>
        <v>-</v>
      </c>
      <c r="N23" s="660" t="str">
        <f>[2]BD!N20</f>
        <v>-</v>
      </c>
      <c r="O23" s="664" t="str">
        <f>[2]BD!O20</f>
        <v>-</v>
      </c>
      <c r="P23" s="659" t="str">
        <f>[2]BD!P20</f>
        <v>-</v>
      </c>
      <c r="Q23" s="659" t="str">
        <f>[2]BD!Q20</f>
        <v>-</v>
      </c>
      <c r="R23" s="660" t="str">
        <f>[2]BD!R20</f>
        <v>-</v>
      </c>
      <c r="S23" s="659" t="str">
        <f>[2]BD!S20</f>
        <v>-</v>
      </c>
      <c r="T23" s="659" t="str">
        <f>[2]BD!T20</f>
        <v>-</v>
      </c>
      <c r="U23" s="659" t="str">
        <f>[2]BD!U20</f>
        <v>-</v>
      </c>
      <c r="V23" s="659" t="str">
        <f>[2]BD!V20</f>
        <v>-</v>
      </c>
      <c r="W23" s="665" t="str">
        <f>[2]BD!W20</f>
        <v>-</v>
      </c>
      <c r="X23" s="666" t="str">
        <f>[2]BD!X20</f>
        <v>-</v>
      </c>
      <c r="Y23" s="662" t="str">
        <f>[2]BD!Y20</f>
        <v>-</v>
      </c>
      <c r="Z23" s="660" t="str">
        <f>[2]BD!Z20</f>
        <v>-</v>
      </c>
      <c r="AA23" s="660" t="str">
        <f>[2]BD!AA20</f>
        <v>-</v>
      </c>
      <c r="AB23" s="660" t="str">
        <f>[2]BD!AB20</f>
        <v>-</v>
      </c>
      <c r="AC23" s="615" t="str">
        <f>[2]BD!AC20</f>
        <v>-</v>
      </c>
      <c r="AD23" s="615" t="str">
        <f>[2]BD!AD20</f>
        <v>-</v>
      </c>
      <c r="AE23" s="660" t="str">
        <f>[2]BD!AE20</f>
        <v>-</v>
      </c>
      <c r="AF23" s="660" t="str">
        <f>[2]BD!AF20</f>
        <v>-</v>
      </c>
      <c r="AG23" s="660" t="str">
        <f>[2]BD!AG20</f>
        <v>-</v>
      </c>
      <c r="AH23" s="660" t="str">
        <f>[2]BD!AH20</f>
        <v>-</v>
      </c>
      <c r="AI23" s="660" t="str">
        <f>[2]BD!AI20</f>
        <v>-</v>
      </c>
      <c r="AJ23" s="660" t="str">
        <f>[2]BD!AJ20</f>
        <v>encerrada</v>
      </c>
      <c r="AK23" s="667">
        <f>[2]BD!AK20</f>
        <v>42963</v>
      </c>
      <c r="AL23" s="667">
        <f>[2]BD!AL20</f>
        <v>42993</v>
      </c>
      <c r="AM23" s="667" t="str">
        <f>[2]BD!AM20</f>
        <v>-</v>
      </c>
      <c r="AN23" s="660" t="str">
        <f>[2]BD!AN20</f>
        <v>-</v>
      </c>
      <c r="AO23" s="660" t="str">
        <f>[2]BD!AO20</f>
        <v>-</v>
      </c>
      <c r="AP23" s="660" t="str">
        <f>[2]BD!AP20</f>
        <v>-</v>
      </c>
      <c r="AQ23" s="663" t="str">
        <f>[2]BD!AQ20</f>
        <v>-</v>
      </c>
      <c r="AR23" s="668" t="str">
        <f>[2]BD!AR20</f>
        <v>-</v>
      </c>
      <c r="AS23" s="658" t="str">
        <f>[2]BD!AS20</f>
        <v>-</v>
      </c>
      <c r="AT23" s="662" t="str">
        <f>[2]BD!AT20</f>
        <v>-</v>
      </c>
      <c r="AU23" s="660" t="str">
        <f>[2]BD!AU20</f>
        <v>-</v>
      </c>
      <c r="AV23" s="660" t="str">
        <f>[2]BD!AV20</f>
        <v>-</v>
      </c>
      <c r="AW23" s="660" t="str">
        <f>[2]BD!AW20</f>
        <v>-</v>
      </c>
      <c r="AX23" s="660" t="str">
        <f>[2]BD!AX20</f>
        <v>-</v>
      </c>
      <c r="AY23" s="660" t="str">
        <f>[2]BD!AY20</f>
        <v>-</v>
      </c>
      <c r="AZ23" s="660" t="str">
        <f>[2]BD!AZ20</f>
        <v>-</v>
      </c>
      <c r="BA23" s="660" t="str">
        <f>[2]BD!BA20</f>
        <v>-</v>
      </c>
      <c r="BB23" s="660" t="str">
        <f>[2]BD!BB20</f>
        <v>-</v>
      </c>
      <c r="BC23" s="660" t="str">
        <f>[2]BD!BC20</f>
        <v>-</v>
      </c>
      <c r="BD23" s="615" t="str">
        <f>[2]BD!BD20</f>
        <v>-</v>
      </c>
      <c r="BE23" s="616" t="str">
        <f>[2]BD!BE20</f>
        <v>-</v>
      </c>
      <c r="BF23" s="619" t="str">
        <f>[2]BD!BF20</f>
        <v>-</v>
      </c>
      <c r="BG23" s="620" t="str">
        <f>[2]BD!BG20</f>
        <v>-</v>
      </c>
      <c r="BH23" s="660" t="str">
        <f>[2]BD!BH20</f>
        <v>-</v>
      </c>
      <c r="BI23" s="615" t="str">
        <f>[2]BD!BI20</f>
        <v>-</v>
      </c>
      <c r="BJ23" s="615" t="str">
        <f>[2]BD!BJ20</f>
        <v>-</v>
      </c>
      <c r="BK23" s="615" t="str">
        <f>[2]BD!BK20</f>
        <v>-</v>
      </c>
      <c r="BL23" s="615" t="str">
        <f>[2]BD!BL20</f>
        <v>-</v>
      </c>
      <c r="BM23" s="615" t="str">
        <f>[2]BD!BM20</f>
        <v>-</v>
      </c>
      <c r="BN23" s="615" t="str">
        <f>[2]BD!BN20</f>
        <v>-</v>
      </c>
      <c r="BO23" s="615" t="str">
        <f>[2]BD!BO20</f>
        <v>-</v>
      </c>
      <c r="BP23" s="618" t="str">
        <f>[2]BD!BP20</f>
        <v>-</v>
      </c>
      <c r="BQ23" s="616" t="str">
        <f>[2]BD!BQ20</f>
        <v>-</v>
      </c>
      <c r="BR23" s="669" t="str">
        <f>[2]BD!BR20</f>
        <v>-</v>
      </c>
      <c r="BS23" s="670" t="str">
        <f>[2]BD!BS20</f>
        <v>-</v>
      </c>
      <c r="BT23" s="615" t="str">
        <f>[2]BD!BT20</f>
        <v>-</v>
      </c>
      <c r="BU23" s="615" t="str">
        <f>[2]BD!BU20</f>
        <v>-</v>
      </c>
      <c r="BV23" s="615" t="str">
        <f>[2]BD!BV20</f>
        <v>-</v>
      </c>
      <c r="BW23" s="615" t="str">
        <f>[2]BD!BW20</f>
        <v>-</v>
      </c>
      <c r="BX23" s="615" t="str">
        <f>[2]BD!BX20</f>
        <v>-</v>
      </c>
      <c r="BY23" s="615" t="str">
        <f>[2]BD!BY20</f>
        <v>-</v>
      </c>
      <c r="BZ23" s="615" t="str">
        <f>[2]BD!BZ20</f>
        <v>-</v>
      </c>
      <c r="CA23" s="615" t="str">
        <f>[2]BD!CA20</f>
        <v>-</v>
      </c>
      <c r="CB23" s="660" t="str">
        <f>[2]BD!CB20</f>
        <v>-</v>
      </c>
      <c r="CC23" s="667" t="str">
        <f>[2]BD!CC20</f>
        <v>-</v>
      </c>
      <c r="CD23" s="617" t="str">
        <f>[2]BD!CD20</f>
        <v>-</v>
      </c>
      <c r="CE23" s="617" t="str">
        <f>[2]BD!CE20</f>
        <v>-</v>
      </c>
      <c r="CF23" s="981" t="str">
        <f>[2]BD!CF20</f>
        <v>-</v>
      </c>
      <c r="CG23" s="617" t="str">
        <f>[2]BD!CG20</f>
        <v>-</v>
      </c>
      <c r="CH23" s="617" t="str">
        <f>[2]BD!CH20</f>
        <v>-</v>
      </c>
      <c r="CI23" s="617" t="str">
        <f>[2]BD!CI20</f>
        <v>-</v>
      </c>
      <c r="CJ23" s="617" t="str">
        <f>[2]BD!CJ20</f>
        <v>-</v>
      </c>
      <c r="CK23" s="978" t="str">
        <f>[2]BD!CK20</f>
        <v>-</v>
      </c>
      <c r="CL23" s="617" t="str">
        <f>[2]BD!CL20</f>
        <v>-</v>
      </c>
      <c r="CM23" s="617" t="str">
        <f>[2]BD!CM20</f>
        <v>-</v>
      </c>
      <c r="CN23" s="667" t="str">
        <f>[2]BD!CN20</f>
        <v>-</v>
      </c>
      <c r="CO23" s="617" t="str">
        <f>[2]BD!CO20</f>
        <v>-</v>
      </c>
      <c r="CP23" s="617" t="str">
        <f>[2]BD!CP20</f>
        <v>-</v>
      </c>
      <c r="CQ23" s="667" t="str">
        <f>[2]BD!CQ20</f>
        <v>-</v>
      </c>
      <c r="CR23" s="667" t="str">
        <f>[2]BD!CR20</f>
        <v>-</v>
      </c>
      <c r="CS23" s="667" t="str">
        <f>[2]BD!CS20</f>
        <v>-</v>
      </c>
      <c r="CT23" s="671" t="str">
        <f>[2]BD!CT20</f>
        <v>-</v>
      </c>
      <c r="CU23" s="668" t="str">
        <f>[2]BD!CU20</f>
        <v>-</v>
      </c>
      <c r="CV23" s="672" t="str">
        <f>[2]BD!CV20</f>
        <v>-</v>
      </c>
      <c r="CW23" s="673" t="str">
        <f>[2]BD!CW20</f>
        <v>-</v>
      </c>
      <c r="CX23" s="667" t="str">
        <f>[2]BD!CX20</f>
        <v>-</v>
      </c>
      <c r="CY23" s="667" t="str">
        <f>[2]BD!CY20</f>
        <v>-</v>
      </c>
      <c r="CZ23" s="667" t="str">
        <f>[2]BD!CZ20</f>
        <v>-</v>
      </c>
      <c r="DA23" s="667" t="str">
        <f>[2]BD!DA20</f>
        <v>-</v>
      </c>
      <c r="DB23" s="667" t="str">
        <f>[2]BD!DB20</f>
        <v>-</v>
      </c>
      <c r="DC23" s="667" t="str">
        <f>[2]BD!DC20</f>
        <v>-</v>
      </c>
      <c r="DD23" s="667" t="str">
        <f>[2]BD!DD20</f>
        <v>-</v>
      </c>
      <c r="DE23" s="667" t="str">
        <f>[2]BD!DE20</f>
        <v>-</v>
      </c>
      <c r="DF23" s="667" t="str">
        <f>[2]BD!DF20</f>
        <v>-</v>
      </c>
      <c r="DG23" s="671" t="str">
        <f>[2]BD!DG20</f>
        <v>-</v>
      </c>
      <c r="DH23" s="671" t="str">
        <f>[2]BD!DH20</f>
        <v>-</v>
      </c>
      <c r="DI23" s="672" t="str">
        <f>[2]BD!DI20</f>
        <v>-</v>
      </c>
      <c r="DJ23" s="667" t="str">
        <f>[2]BD!DJ20</f>
        <v>-</v>
      </c>
      <c r="DK23" s="667" t="str">
        <f>[2]BD!DK20</f>
        <v>-</v>
      </c>
      <c r="DL23" s="667" t="str">
        <f>[2]BD!DL20</f>
        <v>-</v>
      </c>
      <c r="DM23" s="667" t="str">
        <f>[2]BD!DM20</f>
        <v>-</v>
      </c>
      <c r="DN23" s="667" t="str">
        <f>[2]BD!DN20</f>
        <v>-</v>
      </c>
      <c r="DO23" s="667" t="str">
        <f>[2]BD!DO20</f>
        <v>-</v>
      </c>
      <c r="DP23" s="667" t="str">
        <f>[2]BD!DP20</f>
        <v>-</v>
      </c>
      <c r="DQ23" s="671" t="str">
        <f>[2]BD!DQ20</f>
        <v>-</v>
      </c>
      <c r="DR23" s="668" t="str">
        <f>[2]BD!DR20</f>
        <v>-</v>
      </c>
      <c r="DS23" s="672" t="str">
        <f>[2]BD!DS20</f>
        <v>-</v>
      </c>
      <c r="DT23" s="667" t="str">
        <f>[2]BD!DT20</f>
        <v>-</v>
      </c>
      <c r="DU23" s="667" t="str">
        <f>[2]BD!DU20</f>
        <v>-</v>
      </c>
      <c r="DV23" s="667" t="str">
        <f>[2]BD!DV20</f>
        <v>-</v>
      </c>
      <c r="DW23" s="671" t="str">
        <f>[2]BD!DW20</f>
        <v>-</v>
      </c>
      <c r="DX23" s="668"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936</v>
      </c>
      <c r="FA23" s="384"/>
      <c r="FB23" s="380"/>
      <c r="FC23" s="292"/>
      <c r="FD23" s="292"/>
      <c r="FE23" s="292"/>
      <c r="FF23" s="292"/>
      <c r="FG23" s="292"/>
      <c r="FH23" s="292"/>
      <c r="FI23" s="292"/>
    </row>
    <row r="24" spans="1:172" ht="60">
      <c r="A24" s="658">
        <f>[2]BD!A21</f>
        <v>14</v>
      </c>
      <c r="B24" s="659" t="str">
        <f>[2]BD!B21</f>
        <v>CEAGESP</v>
      </c>
      <c r="C24" s="659" t="str">
        <f>[2]BD!C21</f>
        <v>ZOE</v>
      </c>
      <c r="D24" s="660" t="str">
        <f>[2]BD!D21</f>
        <v>-</v>
      </c>
      <c r="E24" s="659" t="str">
        <f>[2]BD!E21</f>
        <v>0 - Projeto proposto</v>
      </c>
      <c r="F24" s="660" t="str">
        <f>[2]BD!F21</f>
        <v>-</v>
      </c>
      <c r="G24" s="661" t="str">
        <f>[2]BD!G21</f>
        <v>nd</v>
      </c>
      <c r="H24" s="662" t="str">
        <f>[2]BD!H21</f>
        <v>N/C</v>
      </c>
      <c r="I24" s="663" t="str">
        <f>[2]BD!I21</f>
        <v>a definir</v>
      </c>
      <c r="J24" s="658" t="str">
        <f>[2]BD!J21</f>
        <v>Em prospecção</v>
      </c>
      <c r="K24" s="661" t="str">
        <f>[2]BD!K21</f>
        <v>Não iniciado</v>
      </c>
      <c r="L24" s="666" t="str">
        <f>[2]BD!L21</f>
        <v>-</v>
      </c>
      <c r="M24" s="659" t="str">
        <f>[2]BD!M21</f>
        <v>-</v>
      </c>
      <c r="N24" s="659" t="str">
        <f>[2]BD!N21</f>
        <v>-</v>
      </c>
      <c r="O24" s="664" t="str">
        <f>[2]BD!O21</f>
        <v>-</v>
      </c>
      <c r="P24" s="659" t="str">
        <f>[2]BD!P21</f>
        <v>-</v>
      </c>
      <c r="Q24" s="659" t="str">
        <f>[2]BD!Q21</f>
        <v>-</v>
      </c>
      <c r="R24" s="659" t="str">
        <f>[2]BD!R21</f>
        <v>-</v>
      </c>
      <c r="S24" s="659" t="str">
        <f>[2]BD!S21</f>
        <v>-</v>
      </c>
      <c r="T24" s="659" t="str">
        <f>[2]BD!T21</f>
        <v>-</v>
      </c>
      <c r="U24" s="659" t="str">
        <f>[2]BD!U21</f>
        <v>-</v>
      </c>
      <c r="V24" s="659" t="str">
        <f>[2]BD!V21</f>
        <v>-</v>
      </c>
      <c r="W24" s="665" t="str">
        <f>[2]BD!W21</f>
        <v>-</v>
      </c>
      <c r="X24" s="666" t="str">
        <f>[2]BD!X21</f>
        <v>-</v>
      </c>
      <c r="Y24" s="662" t="str">
        <f>[2]BD!Y21</f>
        <v>-</v>
      </c>
      <c r="Z24" s="660" t="str">
        <f>[2]BD!Z21</f>
        <v>-</v>
      </c>
      <c r="AA24" s="660" t="str">
        <f>[2]BD!AA21</f>
        <v>-</v>
      </c>
      <c r="AB24" s="660" t="str">
        <f>[2]BD!AB21</f>
        <v>-</v>
      </c>
      <c r="AC24" s="615" t="str">
        <f>[2]BD!AC21</f>
        <v>-</v>
      </c>
      <c r="AD24" s="615" t="str">
        <f>[2]BD!AD21</f>
        <v>-</v>
      </c>
      <c r="AE24" s="660" t="str">
        <f>[2]BD!AE21</f>
        <v>-</v>
      </c>
      <c r="AF24" s="660" t="str">
        <f>[2]BD!AF21</f>
        <v>-</v>
      </c>
      <c r="AG24" s="660" t="str">
        <f>[2]BD!AG21</f>
        <v>-</v>
      </c>
      <c r="AH24" s="660" t="str">
        <f>[2]BD!AH21</f>
        <v>-</v>
      </c>
      <c r="AI24" s="660" t="str">
        <f>[2]BD!AI21</f>
        <v>-</v>
      </c>
      <c r="AJ24" s="660" t="str">
        <f>[2]BD!AJ21</f>
        <v>-</v>
      </c>
      <c r="AK24" s="660" t="str">
        <f>[2]BD!AK21</f>
        <v>-</v>
      </c>
      <c r="AL24" s="660" t="str">
        <f>[2]BD!AL21</f>
        <v>-</v>
      </c>
      <c r="AM24" s="660" t="str">
        <f>[2]BD!AM21</f>
        <v>-</v>
      </c>
      <c r="AN24" s="660" t="str">
        <f>[2]BD!AN21</f>
        <v>-</v>
      </c>
      <c r="AO24" s="660" t="str">
        <f>[2]BD!AO21</f>
        <v>-</v>
      </c>
      <c r="AP24" s="660" t="str">
        <f>[2]BD!AP21</f>
        <v>-</v>
      </c>
      <c r="AQ24" s="663" t="str">
        <f>[2]BD!AQ21</f>
        <v>-</v>
      </c>
      <c r="AR24" s="668" t="str">
        <f>[2]BD!AR21</f>
        <v>-</v>
      </c>
      <c r="AS24" s="658" t="str">
        <f>[2]BD!AS21</f>
        <v>-</v>
      </c>
      <c r="AT24" s="662" t="str">
        <f>[2]BD!AT21</f>
        <v>-</v>
      </c>
      <c r="AU24" s="660" t="str">
        <f>[2]BD!AU21</f>
        <v>-</v>
      </c>
      <c r="AV24" s="660" t="str">
        <f>[2]BD!AV21</f>
        <v>-</v>
      </c>
      <c r="AW24" s="660" t="str">
        <f>[2]BD!AW21</f>
        <v>-</v>
      </c>
      <c r="AX24" s="660" t="str">
        <f>[2]BD!AX21</f>
        <v>-</v>
      </c>
      <c r="AY24" s="660" t="str">
        <f>[2]BD!AY21</f>
        <v>-</v>
      </c>
      <c r="AZ24" s="660" t="str">
        <f>[2]BD!AZ21</f>
        <v>-</v>
      </c>
      <c r="BA24" s="660" t="str">
        <f>[2]BD!BA21</f>
        <v>-</v>
      </c>
      <c r="BB24" s="660" t="str">
        <f>[2]BD!BB21</f>
        <v>-</v>
      </c>
      <c r="BC24" s="660" t="str">
        <f>[2]BD!BC21</f>
        <v>-</v>
      </c>
      <c r="BD24" s="615" t="str">
        <f>[2]BD!BD21</f>
        <v>-</v>
      </c>
      <c r="BE24" s="616" t="str">
        <f>[2]BD!BE21</f>
        <v>-</v>
      </c>
      <c r="BF24" s="619" t="str">
        <f>[2]BD!BF21</f>
        <v>-</v>
      </c>
      <c r="BG24" s="620" t="str">
        <f>[2]BD!BG21</f>
        <v>-</v>
      </c>
      <c r="BH24" s="660" t="str">
        <f>[2]BD!BH21</f>
        <v>-</v>
      </c>
      <c r="BI24" s="615" t="str">
        <f>[2]BD!BI21</f>
        <v>-</v>
      </c>
      <c r="BJ24" s="615" t="str">
        <f>[2]BD!BJ21</f>
        <v>-</v>
      </c>
      <c r="BK24" s="615" t="str">
        <f>[2]BD!BK21</f>
        <v>-</v>
      </c>
      <c r="BL24" s="615" t="str">
        <f>[2]BD!BL21</f>
        <v>-</v>
      </c>
      <c r="BM24" s="615" t="str">
        <f>[2]BD!BM21</f>
        <v>-</v>
      </c>
      <c r="BN24" s="615" t="str">
        <f>[2]BD!BN21</f>
        <v>-</v>
      </c>
      <c r="BO24" s="615" t="str">
        <f>[2]BD!BO21</f>
        <v>-</v>
      </c>
      <c r="BP24" s="618" t="str">
        <f>[2]BD!BP21</f>
        <v>-</v>
      </c>
      <c r="BQ24" s="616" t="str">
        <f>[2]BD!BQ21</f>
        <v>-</v>
      </c>
      <c r="BR24" s="669" t="str">
        <f>[2]BD!BR21</f>
        <v>-</v>
      </c>
      <c r="BS24" s="670" t="str">
        <f>[2]BD!BS21</f>
        <v>-</v>
      </c>
      <c r="BT24" s="615" t="str">
        <f>[2]BD!BT21</f>
        <v>-</v>
      </c>
      <c r="BU24" s="615" t="str">
        <f>[2]BD!BU21</f>
        <v>-</v>
      </c>
      <c r="BV24" s="615" t="str">
        <f>[2]BD!BV21</f>
        <v>-</v>
      </c>
      <c r="BW24" s="615" t="str">
        <f>[2]BD!BW21</f>
        <v>-</v>
      </c>
      <c r="BX24" s="615" t="str">
        <f>[2]BD!BX21</f>
        <v>-</v>
      </c>
      <c r="BY24" s="615" t="str">
        <f>[2]BD!BY21</f>
        <v>-</v>
      </c>
      <c r="BZ24" s="615" t="str">
        <f>[2]BD!BZ21</f>
        <v>-</v>
      </c>
      <c r="CA24" s="615" t="str">
        <f>[2]BD!CA21</f>
        <v>-</v>
      </c>
      <c r="CB24" s="660" t="str">
        <f>[2]BD!CB21</f>
        <v>-</v>
      </c>
      <c r="CC24" s="660" t="str">
        <f>[2]BD!CC21</f>
        <v>-</v>
      </c>
      <c r="CD24" s="615" t="str">
        <f>[2]BD!CD21</f>
        <v>-</v>
      </c>
      <c r="CE24" s="615" t="str">
        <f>[2]BD!CE21</f>
        <v>-</v>
      </c>
      <c r="CF24" s="980" t="str">
        <f>[2]BD!CF21</f>
        <v>-</v>
      </c>
      <c r="CG24" s="615" t="str">
        <f>[2]BD!CG21</f>
        <v>-</v>
      </c>
      <c r="CH24" s="615" t="str">
        <f>[2]BD!CH21</f>
        <v>-</v>
      </c>
      <c r="CI24" s="615" t="str">
        <f>[2]BD!CI21</f>
        <v>-</v>
      </c>
      <c r="CJ24" s="615" t="str">
        <f>[2]BD!CJ21</f>
        <v>-</v>
      </c>
      <c r="CK24" s="977" t="str">
        <f>[2]BD!CK21</f>
        <v>-</v>
      </c>
      <c r="CL24" s="615" t="str">
        <f>[2]BD!CL21</f>
        <v>-</v>
      </c>
      <c r="CM24" s="615" t="str">
        <f>[2]BD!CM21</f>
        <v>-</v>
      </c>
      <c r="CN24" s="660" t="str">
        <f>[2]BD!CN21</f>
        <v>-</v>
      </c>
      <c r="CO24" s="615" t="str">
        <f>[2]BD!CO21</f>
        <v>-</v>
      </c>
      <c r="CP24" s="615" t="str">
        <f>[2]BD!CP21</f>
        <v>-</v>
      </c>
      <c r="CQ24" s="660" t="str">
        <f>[2]BD!CQ21</f>
        <v>-</v>
      </c>
      <c r="CR24" s="660" t="str">
        <f>[2]BD!CR21</f>
        <v>-</v>
      </c>
      <c r="CS24" s="660" t="str">
        <f>[2]BD!CS21</f>
        <v>-</v>
      </c>
      <c r="CT24" s="663" t="str">
        <f>[2]BD!CT21</f>
        <v>-</v>
      </c>
      <c r="CU24" s="661" t="str">
        <f>[2]BD!CU21</f>
        <v>-</v>
      </c>
      <c r="CV24" s="658" t="str">
        <f>[2]BD!CV21</f>
        <v>-</v>
      </c>
      <c r="CW24" s="662" t="str">
        <f>[2]BD!CW21</f>
        <v>-</v>
      </c>
      <c r="CX24" s="660" t="str">
        <f>[2]BD!CX21</f>
        <v>-</v>
      </c>
      <c r="CY24" s="660" t="str">
        <f>[2]BD!CY21</f>
        <v>-</v>
      </c>
      <c r="CZ24" s="660" t="str">
        <f>[2]BD!CZ21</f>
        <v>-</v>
      </c>
      <c r="DA24" s="660" t="str">
        <f>[2]BD!DA21</f>
        <v>-</v>
      </c>
      <c r="DB24" s="660" t="str">
        <f>[2]BD!DB21</f>
        <v>-</v>
      </c>
      <c r="DC24" s="660" t="str">
        <f>[2]BD!DC21</f>
        <v>-</v>
      </c>
      <c r="DD24" s="660" t="str">
        <f>[2]BD!DD21</f>
        <v>-</v>
      </c>
      <c r="DE24" s="660" t="str">
        <f>[2]BD!DE21</f>
        <v>-</v>
      </c>
      <c r="DF24" s="660" t="str">
        <f>[2]BD!DF21</f>
        <v>-</v>
      </c>
      <c r="DG24" s="663" t="str">
        <f>[2]BD!DG21</f>
        <v>-</v>
      </c>
      <c r="DH24" s="663" t="str">
        <f>[2]BD!DH21</f>
        <v>-</v>
      </c>
      <c r="DI24" s="658" t="str">
        <f>[2]BD!DI21</f>
        <v>-</v>
      </c>
      <c r="DJ24" s="660" t="str">
        <f>[2]BD!DJ21</f>
        <v>-</v>
      </c>
      <c r="DK24" s="660" t="str">
        <f>[2]BD!DK21</f>
        <v>-</v>
      </c>
      <c r="DL24" s="660" t="str">
        <f>[2]BD!DL21</f>
        <v>-</v>
      </c>
      <c r="DM24" s="660" t="str">
        <f>[2]BD!DM21</f>
        <v>-</v>
      </c>
      <c r="DN24" s="660" t="str">
        <f>[2]BD!DN21</f>
        <v>-</v>
      </c>
      <c r="DO24" s="660" t="str">
        <f>[2]BD!DO21</f>
        <v>-</v>
      </c>
      <c r="DP24" s="660" t="str">
        <f>[2]BD!DP21</f>
        <v>-</v>
      </c>
      <c r="DQ24" s="663" t="str">
        <f>[2]BD!DQ21</f>
        <v>-</v>
      </c>
      <c r="DR24" s="661" t="str">
        <f>[2]BD!DR21</f>
        <v>-</v>
      </c>
      <c r="DS24" s="658" t="str">
        <f>[2]BD!DS21</f>
        <v>-</v>
      </c>
      <c r="DT24" s="660" t="str">
        <f>[2]BD!DT21</f>
        <v>-</v>
      </c>
      <c r="DU24" s="660" t="str">
        <f>[2]BD!DU21</f>
        <v>-</v>
      </c>
      <c r="DV24" s="660" t="str">
        <f>[2]BD!DV21</f>
        <v>-</v>
      </c>
      <c r="DW24" s="663" t="str">
        <f>[2]BD!DW21</f>
        <v>-</v>
      </c>
      <c r="DX24" s="661"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899</v>
      </c>
      <c r="FA24" s="384"/>
      <c r="FB24" s="380"/>
      <c r="FC24" s="292"/>
      <c r="FD24" s="292"/>
      <c r="FE24" s="292"/>
      <c r="FF24" s="292"/>
      <c r="FG24" s="292"/>
      <c r="FH24" s="292"/>
      <c r="FI24" s="292"/>
    </row>
    <row r="25" spans="1:172" ht="36.75" thickBot="1">
      <c r="A25" s="674">
        <f>[2]BD!A22</f>
        <v>15</v>
      </c>
      <c r="B25" s="675" t="str">
        <f>[2]BD!B22</f>
        <v>Campo de Marte</v>
      </c>
      <c r="C25" s="675" t="str">
        <f>[2]BD!C22</f>
        <v>Programa de Desestatização</v>
      </c>
      <c r="D25" s="676" t="str">
        <f>[2]BD!D22</f>
        <v>-</v>
      </c>
      <c r="E25" s="676" t="str">
        <f>[2]BD!E22</f>
        <v>0 - PMI</v>
      </c>
      <c r="F25" s="676" t="str">
        <f>[2]BD!F22</f>
        <v>PMSP - SMDP/SPP</v>
      </c>
      <c r="G25" s="661" t="str">
        <f>[2]BD!G22</f>
        <v>nd</v>
      </c>
      <c r="H25" s="677" t="str">
        <f>[2]BD!H22</f>
        <v>7810.2018/0000070-0</v>
      </c>
      <c r="I25" s="678" t="str">
        <f>[2]BD!I22</f>
        <v>SEP</v>
      </c>
      <c r="J25" s="674" t="str">
        <f>[2]BD!J22</f>
        <v>Em prospecção</v>
      </c>
      <c r="K25" s="679" t="str">
        <f>[2]BD!K22</f>
        <v>Não iniciado</v>
      </c>
      <c r="L25" s="680" t="str">
        <f>[2]BD!L22</f>
        <v>-</v>
      </c>
      <c r="M25" s="675" t="str">
        <f>[2]BD!M22</f>
        <v>-</v>
      </c>
      <c r="N25" s="675" t="str">
        <f>[2]BD!N22</f>
        <v>-</v>
      </c>
      <c r="O25" s="681" t="str">
        <f>[2]BD!O22</f>
        <v>-</v>
      </c>
      <c r="P25" s="675" t="str">
        <f>[2]BD!P22</f>
        <v>-</v>
      </c>
      <c r="Q25" s="675" t="str">
        <f>[2]BD!Q22</f>
        <v>-</v>
      </c>
      <c r="R25" s="675" t="str">
        <f>[2]BD!R22</f>
        <v>-</v>
      </c>
      <c r="S25" s="675" t="str">
        <f>[2]BD!S22</f>
        <v>-</v>
      </c>
      <c r="T25" s="675" t="str">
        <f>[2]BD!T22</f>
        <v>-</v>
      </c>
      <c r="U25" s="675" t="str">
        <f>[2]BD!U22</f>
        <v>-</v>
      </c>
      <c r="V25" s="675" t="str">
        <f>[2]BD!V22</f>
        <v>-</v>
      </c>
      <c r="W25" s="682" t="str">
        <f>[2]BD!W22</f>
        <v>-</v>
      </c>
      <c r="X25" s="680" t="str">
        <f>[2]BD!X22</f>
        <v>-</v>
      </c>
      <c r="Y25" s="683" t="str">
        <f>[2]BD!Y22</f>
        <v>-</v>
      </c>
      <c r="Z25" s="676" t="str">
        <f>[2]BD!Z22</f>
        <v>-</v>
      </c>
      <c r="AA25" s="676" t="str">
        <f>[2]BD!AA22</f>
        <v>-</v>
      </c>
      <c r="AB25" s="676" t="str">
        <f>[2]BD!AB22</f>
        <v>-</v>
      </c>
      <c r="AC25" s="641" t="str">
        <f>[2]BD!AC22</f>
        <v>-</v>
      </c>
      <c r="AD25" s="641" t="str">
        <f>[2]BD!AD22</f>
        <v>-</v>
      </c>
      <c r="AE25" s="676" t="str">
        <f>[2]BD!AE22</f>
        <v>-</v>
      </c>
      <c r="AF25" s="676" t="str">
        <f>[2]BD!AF22</f>
        <v>-</v>
      </c>
      <c r="AG25" s="676" t="str">
        <f>[2]BD!AG22</f>
        <v>-</v>
      </c>
      <c r="AH25" s="676" t="str">
        <f>[2]BD!AH22</f>
        <v>-</v>
      </c>
      <c r="AI25" s="676" t="str">
        <f>[2]BD!AI22</f>
        <v>-</v>
      </c>
      <c r="AJ25" s="676" t="str">
        <f>[2]BD!AJ22</f>
        <v>-</v>
      </c>
      <c r="AK25" s="676" t="str">
        <f>[2]BD!AK22</f>
        <v>-</v>
      </c>
      <c r="AL25" s="676" t="str">
        <f>[2]BD!AL22</f>
        <v>-</v>
      </c>
      <c r="AM25" s="676" t="str">
        <f>[2]BD!AM22</f>
        <v>-</v>
      </c>
      <c r="AN25" s="676" t="str">
        <f>[2]BD!AN22</f>
        <v>-</v>
      </c>
      <c r="AO25" s="676" t="str">
        <f>[2]BD!AO22</f>
        <v>-</v>
      </c>
      <c r="AP25" s="676" t="str">
        <f>[2]BD!AP22</f>
        <v>-</v>
      </c>
      <c r="AQ25" s="678" t="str">
        <f>[2]BD!AQ22</f>
        <v>-</v>
      </c>
      <c r="AR25" s="684" t="str">
        <f>[2]BD!AR22</f>
        <v>-</v>
      </c>
      <c r="AS25" s="674" t="str">
        <f>[2]BD!AS22</f>
        <v>-</v>
      </c>
      <c r="AT25" s="683" t="str">
        <f>[2]BD!AT22</f>
        <v>-</v>
      </c>
      <c r="AU25" s="676" t="str">
        <f>[2]BD!AU22</f>
        <v>-</v>
      </c>
      <c r="AV25" s="676" t="str">
        <f>[2]BD!AV22</f>
        <v>-</v>
      </c>
      <c r="AW25" s="676" t="str">
        <f>[2]BD!AW22</f>
        <v>-</v>
      </c>
      <c r="AX25" s="676" t="str">
        <f>[2]BD!AX22</f>
        <v>-</v>
      </c>
      <c r="AY25" s="676" t="str">
        <f>[2]BD!AY22</f>
        <v>-</v>
      </c>
      <c r="AZ25" s="676" t="str">
        <f>[2]BD!AZ22</f>
        <v>-</v>
      </c>
      <c r="BA25" s="676" t="str">
        <f>[2]BD!BA22</f>
        <v>-</v>
      </c>
      <c r="BB25" s="676" t="str">
        <f>[2]BD!BB22</f>
        <v>-</v>
      </c>
      <c r="BC25" s="676" t="str">
        <f>[2]BD!BC22</f>
        <v>-</v>
      </c>
      <c r="BD25" s="641" t="str">
        <f>[2]BD!BD22</f>
        <v>-</v>
      </c>
      <c r="BE25" s="685" t="str">
        <f>[2]BD!BE22</f>
        <v>-</v>
      </c>
      <c r="BF25" s="686" t="str">
        <f>[2]BD!BF22</f>
        <v>-</v>
      </c>
      <c r="BG25" s="687" t="str">
        <f>[2]BD!BG22</f>
        <v>-</v>
      </c>
      <c r="BH25" s="676" t="str">
        <f>[2]BD!BH22</f>
        <v>-</v>
      </c>
      <c r="BI25" s="641" t="str">
        <f>[2]BD!BI22</f>
        <v>-</v>
      </c>
      <c r="BJ25" s="641" t="str">
        <f>[2]BD!BJ22</f>
        <v>-</v>
      </c>
      <c r="BK25" s="641" t="str">
        <f>[2]BD!BK22</f>
        <v>-</v>
      </c>
      <c r="BL25" s="641" t="str">
        <f>[2]BD!BL22</f>
        <v>-</v>
      </c>
      <c r="BM25" s="641" t="str">
        <f>[2]BD!BM22</f>
        <v>-</v>
      </c>
      <c r="BN25" s="641" t="str">
        <f>[2]BD!BN22</f>
        <v>-</v>
      </c>
      <c r="BO25" s="641" t="str">
        <f>[2]BD!BO22</f>
        <v>-</v>
      </c>
      <c r="BP25" s="688" t="str">
        <f>[2]BD!BP22</f>
        <v>-</v>
      </c>
      <c r="BQ25" s="685" t="str">
        <f>[2]BD!BQ22</f>
        <v>-</v>
      </c>
      <c r="BR25" s="689" t="str">
        <f>[2]BD!BR22</f>
        <v>-</v>
      </c>
      <c r="BS25" s="690" t="str">
        <f>[2]BD!BS22</f>
        <v>-</v>
      </c>
      <c r="BT25" s="641" t="str">
        <f>[2]BD!BT22</f>
        <v>-</v>
      </c>
      <c r="BU25" s="641" t="str">
        <f>[2]BD!BU22</f>
        <v>-</v>
      </c>
      <c r="BV25" s="641" t="str">
        <f>[2]BD!BV22</f>
        <v>-</v>
      </c>
      <c r="BW25" s="641" t="str">
        <f>[2]BD!BW22</f>
        <v>-</v>
      </c>
      <c r="BX25" s="641" t="str">
        <f>[2]BD!BX22</f>
        <v>-</v>
      </c>
      <c r="BY25" s="641" t="str">
        <f>[2]BD!BY22</f>
        <v>-</v>
      </c>
      <c r="BZ25" s="641" t="str">
        <f>[2]BD!BZ22</f>
        <v>-</v>
      </c>
      <c r="CA25" s="641" t="str">
        <f>[2]BD!CA22</f>
        <v>-</v>
      </c>
      <c r="CB25" s="676" t="str">
        <f>[2]BD!CB22</f>
        <v>-</v>
      </c>
      <c r="CC25" s="676" t="str">
        <f>[2]BD!CC22</f>
        <v>-</v>
      </c>
      <c r="CD25" s="641" t="str">
        <f>[2]BD!CD22</f>
        <v>-</v>
      </c>
      <c r="CE25" s="641" t="str">
        <f>[2]BD!CE22</f>
        <v>-</v>
      </c>
      <c r="CF25" s="982" t="str">
        <f>[2]BD!CF22</f>
        <v>-</v>
      </c>
      <c r="CG25" s="641" t="str">
        <f>[2]BD!CG22</f>
        <v>-</v>
      </c>
      <c r="CH25" s="641" t="str">
        <f>[2]BD!CH22</f>
        <v>-</v>
      </c>
      <c r="CI25" s="641" t="str">
        <f>[2]BD!CI22</f>
        <v>-</v>
      </c>
      <c r="CJ25" s="641" t="str">
        <f>[2]BD!CJ22</f>
        <v>-</v>
      </c>
      <c r="CK25" s="979" t="str">
        <f>[2]BD!CK22</f>
        <v>-</v>
      </c>
      <c r="CL25" s="641" t="str">
        <f>[2]BD!CL22</f>
        <v>-</v>
      </c>
      <c r="CM25" s="641" t="str">
        <f>[2]BD!CM22</f>
        <v>-</v>
      </c>
      <c r="CN25" s="676" t="str">
        <f>[2]BD!CN22</f>
        <v>-</v>
      </c>
      <c r="CO25" s="641" t="str">
        <f>[2]BD!CO22</f>
        <v>-</v>
      </c>
      <c r="CP25" s="641" t="str">
        <f>[2]BD!CP22</f>
        <v>-</v>
      </c>
      <c r="CQ25" s="676" t="str">
        <f>[2]BD!CQ22</f>
        <v>-</v>
      </c>
      <c r="CR25" s="676" t="str">
        <f>[2]BD!CR22</f>
        <v>-</v>
      </c>
      <c r="CS25" s="676" t="str">
        <f>[2]BD!CS22</f>
        <v>-</v>
      </c>
      <c r="CT25" s="678" t="str">
        <f>[2]BD!CT22</f>
        <v>-</v>
      </c>
      <c r="CU25" s="679" t="str">
        <f>[2]BD!CU22</f>
        <v>-</v>
      </c>
      <c r="CV25" s="674" t="str">
        <f>[2]BD!CV22</f>
        <v>-</v>
      </c>
      <c r="CW25" s="683" t="str">
        <f>[2]BD!CW22</f>
        <v>-</v>
      </c>
      <c r="CX25" s="676" t="str">
        <f>[2]BD!CX22</f>
        <v>-</v>
      </c>
      <c r="CY25" s="676" t="str">
        <f>[2]BD!CY22</f>
        <v>-</v>
      </c>
      <c r="CZ25" s="676" t="str">
        <f>[2]BD!CZ22</f>
        <v>-</v>
      </c>
      <c r="DA25" s="676" t="str">
        <f>[2]BD!DA22</f>
        <v>-</v>
      </c>
      <c r="DB25" s="676" t="str">
        <f>[2]BD!DB22</f>
        <v>-</v>
      </c>
      <c r="DC25" s="676" t="str">
        <f>[2]BD!DC22</f>
        <v>-</v>
      </c>
      <c r="DD25" s="676" t="str">
        <f>[2]BD!DD22</f>
        <v>-</v>
      </c>
      <c r="DE25" s="676" t="str">
        <f>[2]BD!DE22</f>
        <v>-</v>
      </c>
      <c r="DF25" s="676" t="str">
        <f>[2]BD!DF22</f>
        <v>-</v>
      </c>
      <c r="DG25" s="678" t="str">
        <f>[2]BD!DG22</f>
        <v>-</v>
      </c>
      <c r="DH25" s="678" t="str">
        <f>[2]BD!DH22</f>
        <v>-</v>
      </c>
      <c r="DI25" s="674" t="str">
        <f>[2]BD!DI22</f>
        <v>-</v>
      </c>
      <c r="DJ25" s="676" t="str">
        <f>[2]BD!DJ22</f>
        <v>-</v>
      </c>
      <c r="DK25" s="676" t="str">
        <f>[2]BD!DK22</f>
        <v>-</v>
      </c>
      <c r="DL25" s="676" t="str">
        <f>[2]BD!DL22</f>
        <v>-</v>
      </c>
      <c r="DM25" s="676" t="str">
        <f>[2]BD!DM22</f>
        <v>-</v>
      </c>
      <c r="DN25" s="676" t="str">
        <f>[2]BD!DN22</f>
        <v>-</v>
      </c>
      <c r="DO25" s="676" t="str">
        <f>[2]BD!DO22</f>
        <v>-</v>
      </c>
      <c r="DP25" s="676" t="str">
        <f>[2]BD!DP22</f>
        <v>-</v>
      </c>
      <c r="DQ25" s="678" t="str">
        <f>[2]BD!DQ22</f>
        <v>-</v>
      </c>
      <c r="DR25" s="679" t="str">
        <f>[2]BD!DR22</f>
        <v>-</v>
      </c>
      <c r="DS25" s="674" t="str">
        <f>[2]BD!DS22</f>
        <v>-</v>
      </c>
      <c r="DT25" s="676" t="str">
        <f>[2]BD!DT22</f>
        <v>-</v>
      </c>
      <c r="DU25" s="676" t="str">
        <f>[2]BD!DU22</f>
        <v>-</v>
      </c>
      <c r="DV25" s="676" t="str">
        <f>[2]BD!DV22</f>
        <v>-</v>
      </c>
      <c r="DW25" s="678" t="str">
        <f>[2]BD!DW22</f>
        <v>-</v>
      </c>
      <c r="DX25" s="679"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921</v>
      </c>
      <c r="FA25" s="384"/>
      <c r="FB25" s="380"/>
      <c r="FC25" s="292"/>
      <c r="FD25" s="292"/>
      <c r="FE25" s="292"/>
      <c r="FF25" s="292"/>
      <c r="FG25" s="292"/>
      <c r="FH25" s="292"/>
      <c r="FI25" s="292"/>
    </row>
    <row r="26" spans="1:172" s="292" customFormat="1" ht="40.5" customHeight="1">
      <c r="A26" s="532">
        <f>[2]BD!A23</f>
        <v>16</v>
      </c>
      <c r="B26" s="15" t="str">
        <f>[2]BD!B23</f>
        <v>Bairros Tamanduateí</v>
      </c>
      <c r="C26" s="550" t="str">
        <f>[2]BD!C23</f>
        <v>PDE - Artigo 76</v>
      </c>
      <c r="D26" s="550" t="str">
        <f>[2]BD!D23</f>
        <v>Pública</v>
      </c>
      <c r="E26" s="549">
        <f>[2]BD!E23</f>
        <v>0</v>
      </c>
      <c r="F26" s="550" t="str">
        <f>[2]BD!F23</f>
        <v>PMSP - SMUL</v>
      </c>
      <c r="G26" s="551" t="str">
        <f>[2]BD!G23</f>
        <v>Lei</v>
      </c>
      <c r="H26" s="560" t="str">
        <f>[2]BD!H23</f>
        <v>2015-0.230.695-2</v>
      </c>
      <c r="I26" s="553" t="str">
        <f>[2]BD!I23</f>
        <v>SDE</v>
      </c>
      <c r="J26" s="554" t="str">
        <f>[2]BD!J23</f>
        <v>Em tratativa na CMSP</v>
      </c>
      <c r="K26" s="555" t="str">
        <f>[2]BD!K23</f>
        <v>Tramitação jurídica</v>
      </c>
      <c r="L26" s="570" t="str">
        <f>[2]BD!L23</f>
        <v>NA</v>
      </c>
      <c r="M26" s="550" t="str">
        <f>[2]BD!M23</f>
        <v>NA</v>
      </c>
      <c r="N26" s="562">
        <f>[2]BD!N23</f>
        <v>2015</v>
      </c>
      <c r="O26" s="561" t="str">
        <f>[2]BD!O23</f>
        <v>NA</v>
      </c>
      <c r="P26" s="550" t="str">
        <f>[2]BD!P23</f>
        <v>NA</v>
      </c>
      <c r="Q26" s="550" t="str">
        <f>[2]BD!Q23</f>
        <v>NA</v>
      </c>
      <c r="R26" s="550" t="str">
        <f>[2]BD!R23</f>
        <v>NA</v>
      </c>
      <c r="S26" s="569" t="str">
        <f>[2]BD!S23</f>
        <v>NA</v>
      </c>
      <c r="T26" s="986" t="str">
        <f>[2]BD!T23</f>
        <v>NA</v>
      </c>
      <c r="U26" s="550" t="str">
        <f>[2]BD!U23</f>
        <v>NA</v>
      </c>
      <c r="V26" s="550" t="str">
        <f>[2]BD!V23</f>
        <v>NA</v>
      </c>
      <c r="W26" s="553" t="str">
        <f>[2]BD!W23</f>
        <v>NA</v>
      </c>
      <c r="X26" s="577" t="str">
        <f>[2]BD!X23</f>
        <v>NA</v>
      </c>
      <c r="Y26" s="560" t="str">
        <f>[2]BD!Y23</f>
        <v>NA</v>
      </c>
      <c r="Z26" s="550" t="str">
        <f>[2]BD!Z23</f>
        <v>CMH, CADES</v>
      </c>
      <c r="AA26" s="550" t="str">
        <f>[2]BD!AA23</f>
        <v>Movimento de moradia, associação comercial, CADES, associações de moradores</v>
      </c>
      <c r="AB26" s="596" t="str">
        <f>[2]BD!AB23</f>
        <v>NA</v>
      </c>
      <c r="AC26" s="550" t="str">
        <f>[2]BD!AC23</f>
        <v>NA</v>
      </c>
      <c r="AD26" s="550" t="str">
        <f>[2]BD!AD23</f>
        <v>NA</v>
      </c>
      <c r="AE26" s="596" t="str">
        <f>[2]BD!AE23</f>
        <v>NA</v>
      </c>
      <c r="AF26" s="596" t="str">
        <f>[2]BD!AF23</f>
        <v>NA</v>
      </c>
      <c r="AG26" s="550" t="str">
        <f>[2]BD!AG23</f>
        <v>NA</v>
      </c>
      <c r="AH26" s="988" t="str">
        <f>[2]BD!AH23</f>
        <v>NA</v>
      </c>
      <c r="AI26" s="550" t="str">
        <f>[2]BD!AI23</f>
        <v xml:space="preserve">Reuniões bilaterais com segmentos sociedade civil, audiências públicas (Estudo de Impacto Ambiental EIA-RIMA) </v>
      </c>
      <c r="AJ26" s="550" t="str">
        <f>[2]BD!AJ23</f>
        <v>NA</v>
      </c>
      <c r="AK26" s="550">
        <f>[2]BD!AK23</f>
        <v>41760</v>
      </c>
      <c r="AL26" s="550">
        <f>[2]BD!AL23</f>
        <v>41973</v>
      </c>
      <c r="AM26" s="550" t="str">
        <f>[2]BD!AM23</f>
        <v>NA</v>
      </c>
      <c r="AN26" s="550" t="str">
        <f>[2]BD!AN23</f>
        <v>NA</v>
      </c>
      <c r="AO26" s="569" t="str">
        <f>[2]BD!AO23</f>
        <v>NA</v>
      </c>
      <c r="AP26" s="550" t="str">
        <f>[2]BD!AP23</f>
        <v>NA</v>
      </c>
      <c r="AQ26" s="607" t="str">
        <f>[2]BD!AQ23</f>
        <v>NA</v>
      </c>
      <c r="AR26" s="563" t="str">
        <f>[2]BD!AR23</f>
        <v>NA</v>
      </c>
      <c r="AS26" s="590" t="str">
        <f>[2]BD!AS23</f>
        <v>NA</v>
      </c>
      <c r="AT26" s="591" t="str">
        <f>[2]BD!AT23</f>
        <v>NA</v>
      </c>
      <c r="AU26" s="592" t="str">
        <f>[2]BD!AU23</f>
        <v>NA</v>
      </c>
      <c r="AV26" s="592" t="str">
        <f>[2]BD!AV23</f>
        <v>NA</v>
      </c>
      <c r="AW26" s="592" t="str">
        <f>[2]BD!AW23</f>
        <v>NA</v>
      </c>
      <c r="AX26" s="592" t="str">
        <f>[2]BD!AX23</f>
        <v>NA</v>
      </c>
      <c r="AY26" s="592" t="str">
        <f>[2]BD!AY23</f>
        <v>NA</v>
      </c>
      <c r="AZ26" s="592" t="str">
        <f>[2]BD!AZ23</f>
        <v>NA</v>
      </c>
      <c r="BA26" s="592" t="str">
        <f>[2]BD!BA23</f>
        <v>NA</v>
      </c>
      <c r="BB26" s="592" t="str">
        <f>[2]BD!BB23</f>
        <v>NA</v>
      </c>
      <c r="BC26" s="569" t="str">
        <f>[2]BD!BC23</f>
        <v>NA</v>
      </c>
      <c r="BD26" s="550" t="str">
        <f>[2]BD!BD23</f>
        <v>NA</v>
      </c>
      <c r="BE26" s="551" t="str">
        <f>[2]BD!BE23</f>
        <v>NA</v>
      </c>
      <c r="BF26" s="577">
        <f>[2]BD!BF23</f>
        <v>43435</v>
      </c>
      <c r="BG26" s="560" t="str">
        <f>[2]BD!BG23</f>
        <v>NA</v>
      </c>
      <c r="BH26" s="569" t="str">
        <f>[2]BD!BH23</f>
        <v>NA</v>
      </c>
      <c r="BI26" s="550" t="str">
        <f>[2]BD!BI23</f>
        <v>NA</v>
      </c>
      <c r="BJ26" s="550" t="str">
        <f>[2]BD!BJ23</f>
        <v>NA</v>
      </c>
      <c r="BK26" s="550" t="str">
        <f>[2]BD!BK23</f>
        <v>NA</v>
      </c>
      <c r="BL26" s="550" t="str">
        <f>[2]BD!BL23</f>
        <v>NA</v>
      </c>
      <c r="BM26" s="550" t="str">
        <f>[2]BD!BM23</f>
        <v>NA</v>
      </c>
      <c r="BN26" s="550" t="str">
        <f>[2]BD!BN23</f>
        <v>NA</v>
      </c>
      <c r="BO26" s="550" t="str">
        <f>[2]BD!BO23</f>
        <v>NA</v>
      </c>
      <c r="BP26" s="553" t="str">
        <f>[2]BD!BP23</f>
        <v>NA</v>
      </c>
      <c r="BQ26" s="551">
        <f>[2]BD!BQ23</f>
        <v>42185</v>
      </c>
      <c r="BR26" s="593">
        <f>[2]BD!BR23</f>
        <v>42186</v>
      </c>
      <c r="BS26" s="599" t="str">
        <f>[2]BD!BS23</f>
        <v>NA</v>
      </c>
      <c r="BT26" s="550" t="str">
        <f>[2]BD!BT23</f>
        <v>NA</v>
      </c>
      <c r="BU26" s="708" t="str">
        <f>[2]BD!BU23</f>
        <v>NA</v>
      </c>
      <c r="BV26" s="550" t="str">
        <f>[2]BD!BV23</f>
        <v>NA</v>
      </c>
      <c r="BW26" s="550" t="str">
        <f>[2]BD!BW23</f>
        <v>NA</v>
      </c>
      <c r="BX26" s="708" t="str">
        <f>[2]BD!BX23</f>
        <v>NA</v>
      </c>
      <c r="BY26" s="708" t="str">
        <f>[2]BD!BY23</f>
        <v>NA</v>
      </c>
      <c r="BZ26" s="550" t="str">
        <f>[2]BD!BZ23</f>
        <v>NA</v>
      </c>
      <c r="CA26" s="550" t="str">
        <f>[2]BD!CA23</f>
        <v>NA</v>
      </c>
      <c r="CB26" s="986" t="str">
        <f>[2]BD!CB23</f>
        <v>NA</v>
      </c>
      <c r="CC26" s="986" t="str">
        <f>[2]BD!CC23</f>
        <v>NA</v>
      </c>
      <c r="CD26" s="550" t="str">
        <f>[2]BD!CD23</f>
        <v>NA</v>
      </c>
      <c r="CE26" s="550" t="str">
        <f>[2]BD!CE23</f>
        <v>NA</v>
      </c>
      <c r="CF26" s="980" t="str">
        <f>[2]BD!CF23</f>
        <v>NA</v>
      </c>
      <c r="CG26" s="705" t="str">
        <f>[2]BD!CG23</f>
        <v>URL</v>
      </c>
      <c r="CH26" s="705" t="str">
        <f>[2]BD!CH23</f>
        <v>encerrada</v>
      </c>
      <c r="CI26" s="550">
        <f>[2]BD!CI23</f>
        <v>42242</v>
      </c>
      <c r="CJ26" s="550">
        <f>[2]BD!CJ23</f>
        <v>42277</v>
      </c>
      <c r="CK26" s="977" t="str">
        <f>[2]BD!CK23</f>
        <v>SIM</v>
      </c>
      <c r="CL26" s="550" t="str">
        <f>[2]BD!CL23</f>
        <v>NA</v>
      </c>
      <c r="CM26" s="550" t="str">
        <f>[2]BD!CM23</f>
        <v>NA</v>
      </c>
      <c r="CN26" s="542" t="str">
        <f>[2]BD!CN23</f>
        <v>DOC 29/08/2015 fl.89</v>
      </c>
      <c r="CO26" s="550" t="str">
        <f>[2]BD!CO23</f>
        <v>encerradas</v>
      </c>
      <c r="CP26" s="550" t="str">
        <f>[2]BD!CP23</f>
        <v>14/09/2015 -  21/09/2015 -  08/09/2015</v>
      </c>
      <c r="CQ26" s="541" t="str">
        <f>[2]BD!CQ23</f>
        <v>PPT set/2015 e PPT nov/2015 (Devolutiva)</v>
      </c>
      <c r="CR26" s="541" t="str">
        <f>[2]BD!CR23</f>
        <v>Ata, Lista e contribuições presenciais</v>
      </c>
      <c r="CS26" s="592" t="str">
        <f>[2]BD!CS23</f>
        <v>NA</v>
      </c>
      <c r="CT26" s="629" t="str">
        <f>[2]BD!CT23</f>
        <v>NA</v>
      </c>
      <c r="CU26" s="630">
        <f>[2]BD!CU23</f>
        <v>42325</v>
      </c>
      <c r="CV26" s="590">
        <f>[2]BD!CV23</f>
        <v>42326</v>
      </c>
      <c r="CW26" s="591" t="str">
        <f>[2]BD!CW23</f>
        <v>NA</v>
      </c>
      <c r="CX26" s="592" t="str">
        <f>[2]BD!CX23</f>
        <v>NA</v>
      </c>
      <c r="CY26" s="592" t="str">
        <f>[2]BD!CY23</f>
        <v>Operação Urbana</v>
      </c>
      <c r="CZ26" s="569" t="str">
        <f>[2]BD!CZ23</f>
        <v>Lei</v>
      </c>
      <c r="DA26" s="592" t="str">
        <f>[2]BD!DA23</f>
        <v>NA</v>
      </c>
      <c r="DB26" s="592" t="str">
        <f>[2]BD!DB23</f>
        <v>NA</v>
      </c>
      <c r="DC26" s="592" t="str">
        <f>[2]BD!DC23</f>
        <v>NA</v>
      </c>
      <c r="DD26" s="592" t="str">
        <f>[2]BD!DD23</f>
        <v>NA</v>
      </c>
      <c r="DE26" s="592" t="str">
        <f>[2]BD!DE23</f>
        <v>NA</v>
      </c>
      <c r="DF26" s="592" t="str">
        <f>[2]BD!DF23</f>
        <v>NA</v>
      </c>
      <c r="DG26" s="607" t="str">
        <f>[2]BD!DG23</f>
        <v>NA</v>
      </c>
      <c r="DH26" s="629">
        <f>[2]BD!DH23</f>
        <v>42353</v>
      </c>
      <c r="DI26" s="590">
        <f>[2]BD!DI23</f>
        <v>42354</v>
      </c>
      <c r="DJ26" s="592" t="str">
        <f>[2]BD!DJ23</f>
        <v>NA</v>
      </c>
      <c r="DK26" s="592" t="str">
        <f>[2]BD!DK23</f>
        <v>NA</v>
      </c>
      <c r="DL26" s="592" t="str">
        <f>[2]BD!DL23</f>
        <v>NA</v>
      </c>
      <c r="DM26" s="592" t="str">
        <f>[2]BD!DM23</f>
        <v>NA</v>
      </c>
      <c r="DN26" s="569" t="str">
        <f>[2]BD!DN23</f>
        <v>NA</v>
      </c>
      <c r="DO26" s="654">
        <f>[2]BD!DO23</f>
        <v>42355</v>
      </c>
      <c r="DP26" s="404" t="str">
        <f>[2]BD!DP23</f>
        <v>PL enviado a CMSP (Ofício ATL 204/15)</v>
      </c>
      <c r="DQ26" s="406" t="str">
        <f>[2]BD!DQ23</f>
        <v>PL 723/2015</v>
      </c>
      <c r="DR26" s="630"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0</v>
      </c>
      <c r="EH26" s="9">
        <f>[2]BD!EH23</f>
        <v>0</v>
      </c>
      <c r="EI26" s="4">
        <f>[2]BD!EI23</f>
        <v>0</v>
      </c>
      <c r="EJ26" s="285">
        <f>[2]BD!EJ23</f>
        <v>0</v>
      </c>
      <c r="EK26" s="4">
        <f>[2]BD!EK23</f>
        <v>0</v>
      </c>
      <c r="EL26" s="4" t="str">
        <f>[2]BD!EL23</f>
        <v>Operação Urbana</v>
      </c>
      <c r="EM26" s="4" t="str">
        <f>[2]BD!EM23</f>
        <v>Lei</v>
      </c>
      <c r="EN26" s="4">
        <f>[2]BD!EN23</f>
        <v>0</v>
      </c>
      <c r="EO26" s="4">
        <f>[2]BD!EO23</f>
        <v>0</v>
      </c>
      <c r="EP26" s="4">
        <f>[2]BD!EP23</f>
        <v>0</v>
      </c>
      <c r="EQ26" s="4">
        <f>[2]BD!EQ23</f>
        <v>0</v>
      </c>
      <c r="ER26" s="4">
        <f>[2]BD!ER23</f>
        <v>0</v>
      </c>
      <c r="ES26" s="4">
        <f>[2]BD!ES23</f>
        <v>0</v>
      </c>
      <c r="ET26" s="4">
        <f>[2]BD!ET23</f>
        <v>0</v>
      </c>
      <c r="EU26" s="4">
        <f>[2]BD!EU23</f>
        <v>0</v>
      </c>
      <c r="EV26" s="4">
        <f>[2]BD!EV23</f>
        <v>0</v>
      </c>
      <c r="EW26" s="5">
        <f>[2]BD!EW23</f>
        <v>0</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2">
        <f>[2]BD!A24</f>
        <v>17</v>
      </c>
      <c r="B27" s="15" t="str">
        <f>[2]BD!B24</f>
        <v>PIU Terminal Capelinha</v>
      </c>
      <c r="C27" s="565" t="str">
        <f>[2]BD!C24</f>
        <v>Lei 16.211/2015 e 16.703/2017 (Concessão terminais)</v>
      </c>
      <c r="D27" s="550" t="str">
        <f>[2]BD!D24</f>
        <v>Pública</v>
      </c>
      <c r="E27" s="550" t="str">
        <f>[2]BD!E24</f>
        <v>PIU</v>
      </c>
      <c r="F27" s="550" t="str">
        <f>[2]BD!F24</f>
        <v>PMSP - SMDP/SPP</v>
      </c>
      <c r="G27" s="551" t="str">
        <f>[2]BD!G24</f>
        <v>Decretos</v>
      </c>
      <c r="H27" s="576" t="str">
        <f>[2]BD!H24</f>
        <v>7810.2018/0000075-0</v>
      </c>
      <c r="I27" s="571" t="str">
        <f>[2]BD!I24</f>
        <v>SDE</v>
      </c>
      <c r="J27" s="554" t="str">
        <f>[2]BD!J24</f>
        <v>Consolidação</v>
      </c>
      <c r="K27" s="555" t="str">
        <f>[2]BD!K24</f>
        <v>Em andamento</v>
      </c>
      <c r="L27" s="575" t="str">
        <f>[2]BD!L24</f>
        <v>Ofício</v>
      </c>
      <c r="M27" s="550" t="str">
        <f>[2]BD!M24</f>
        <v>-</v>
      </c>
      <c r="N27" s="562">
        <f>[2]BD!N24</f>
        <v>2017</v>
      </c>
      <c r="O27" s="561">
        <f>[2]BD!O24</f>
        <v>42795</v>
      </c>
      <c r="P27" s="550" t="str">
        <f>[2]BD!P24</f>
        <v>NA</v>
      </c>
      <c r="Q27" s="550" t="str">
        <f>[2]BD!Q24</f>
        <v>Aprovada</v>
      </c>
      <c r="R27" s="550" t="str">
        <f>[2]BD!R24</f>
        <v>Finalizado</v>
      </c>
      <c r="S27" s="569" t="str">
        <f>[2]BD!S24</f>
        <v>Aprovado</v>
      </c>
      <c r="T27" s="537" t="str">
        <f>[2]BD!T24</f>
        <v>Finalizada</v>
      </c>
      <c r="U27" s="550" t="str">
        <f>[2]BD!U24</f>
        <v>SDE/Rita</v>
      </c>
      <c r="V27" s="561">
        <f>[2]BD!V24</f>
        <v>43285</v>
      </c>
      <c r="W27" s="578">
        <f>[2]BD!W24</f>
        <v>42920</v>
      </c>
      <c r="X27" s="564">
        <f>[2]BD!X24</f>
        <v>42920</v>
      </c>
      <c r="Y27" s="560" t="str">
        <f>[2]BD!Y24</f>
        <v>SMDP</v>
      </c>
      <c r="Z27" s="550" t="str">
        <f>[2]BD!Z24</f>
        <v>NA</v>
      </c>
      <c r="AA27" s="550" t="str">
        <f>[2]BD!AA24</f>
        <v>NA</v>
      </c>
      <c r="AB27" s="600" t="str">
        <f>[2]BD!AB24</f>
        <v>NA</v>
      </c>
      <c r="AC27" s="550" t="str">
        <f>[2]BD!AC24</f>
        <v>NA</v>
      </c>
      <c r="AD27" s="550" t="str">
        <f>[2]BD!AD24</f>
        <v>NA</v>
      </c>
      <c r="AE27" s="600" t="str">
        <f>[2]BD!AE24</f>
        <v>NA</v>
      </c>
      <c r="AF27" s="600" t="str">
        <f>[2]BD!AF24</f>
        <v>NA</v>
      </c>
      <c r="AG27" s="550" t="str">
        <f>[2]BD!AG24</f>
        <v>Notícia</v>
      </c>
      <c r="AH27" s="533" t="str">
        <f>[2]BD!AH24</f>
        <v>Notícia</v>
      </c>
      <c r="AI27" s="550" t="str">
        <f>[2]BD!AI24</f>
        <v>Internet</v>
      </c>
      <c r="AJ27" s="550" t="str">
        <f>[2]BD!AJ24</f>
        <v>encerrada</v>
      </c>
      <c r="AK27" s="561">
        <f>[2]BD!AK24</f>
        <v>42920</v>
      </c>
      <c r="AL27" s="561">
        <f>[2]BD!AL24</f>
        <v>42940</v>
      </c>
      <c r="AM27" s="550" t="str">
        <f>[2]BD!AM24</f>
        <v>DDE/SPURB</v>
      </c>
      <c r="AN27" s="562">
        <f>[2]BD!AN24</f>
        <v>10</v>
      </c>
      <c r="AO27" s="533" t="str">
        <f>[2]BD!AO24</f>
        <v>SIM</v>
      </c>
      <c r="AP27" s="561" t="str">
        <f>[2]BD!AP24</f>
        <v>Aprovado</v>
      </c>
      <c r="AQ27" s="533" t="str">
        <f>[2]BD!AQ24</f>
        <v>SIM</v>
      </c>
      <c r="AR27" s="563">
        <f>[2]BD!AR24</f>
        <v>42977</v>
      </c>
      <c r="AS27" s="589" t="str">
        <f>[2]BD!AS24</f>
        <v>NA</v>
      </c>
      <c r="AT27" s="589" t="str">
        <f>[2]BD!AT24</f>
        <v>NA</v>
      </c>
      <c r="AU27" s="589" t="str">
        <f>[2]BD!AU24</f>
        <v>NA</v>
      </c>
      <c r="AV27" s="589" t="str">
        <f>[2]BD!AV24</f>
        <v>NA</v>
      </c>
      <c r="AW27" s="589" t="str">
        <f>[2]BD!AW24</f>
        <v>NA</v>
      </c>
      <c r="AX27" s="589" t="str">
        <f>[2]BD!AX24</f>
        <v>NA</v>
      </c>
      <c r="AY27" s="589" t="str">
        <f>[2]BD!AY24</f>
        <v>NA</v>
      </c>
      <c r="AZ27" s="589" t="str">
        <f>[2]BD!AZ24</f>
        <v>NA</v>
      </c>
      <c r="BA27" s="589" t="str">
        <f>[2]BD!BA24</f>
        <v>NA</v>
      </c>
      <c r="BB27" s="589" t="str">
        <f>[2]BD!BB24</f>
        <v>NA</v>
      </c>
      <c r="BC27" s="597" t="str">
        <f>[2]BD!BC24</f>
        <v>NA</v>
      </c>
      <c r="BD27" s="561" t="str">
        <f>[2]BD!BD24</f>
        <v>NA</v>
      </c>
      <c r="BE27" s="561" t="str">
        <f>[2]BD!BE24</f>
        <v>NA</v>
      </c>
      <c r="BF27" s="564">
        <f>[2]BD!BF24</f>
        <v>42979</v>
      </c>
      <c r="BG27" s="561" t="str">
        <f>[2]BD!BG24</f>
        <v>DDE-SPURB</v>
      </c>
      <c r="BH27" s="603">
        <f>[2]BD!BH24</f>
        <v>0</v>
      </c>
      <c r="BI27" s="561" t="str">
        <f>[2]BD!BI24</f>
        <v>Finalizada</v>
      </c>
      <c r="BJ27" s="557" t="str">
        <f>[2]BD!BJ24</f>
        <v>SMT/CET/SPTRANS, SMDP/SPP</v>
      </c>
      <c r="BK27" s="561" t="str">
        <f>[2]BD!BK24</f>
        <v>-</v>
      </c>
      <c r="BL27" s="561" t="str">
        <f>[2]BD!BL24</f>
        <v>NA</v>
      </c>
      <c r="BM27" s="561" t="str">
        <f>[2]BD!BM24</f>
        <v>NA</v>
      </c>
      <c r="BN27" s="550" t="str">
        <f>[2]BD!BN24</f>
        <v>Caderno e Minuta</v>
      </c>
      <c r="BO27" s="561" t="str">
        <f>[2]BD!BO24</f>
        <v>Finalizado</v>
      </c>
      <c r="BP27" s="561" t="str">
        <f>[2]BD!BP24</f>
        <v>NA</v>
      </c>
      <c r="BQ27" s="567">
        <f>[2]BD!BQ24</f>
        <v>43215</v>
      </c>
      <c r="BR27" s="567">
        <f>[2]BD!BR24</f>
        <v>43215</v>
      </c>
      <c r="BS27" s="600" t="str">
        <f>[2]BD!BS24</f>
        <v>NA</v>
      </c>
      <c r="BT27" s="550" t="str">
        <f>[2]BD!BT24</f>
        <v>NA</v>
      </c>
      <c r="BU27" s="705" t="str">
        <f>[2]BD!BU24</f>
        <v>NA</v>
      </c>
      <c r="BV27" s="550" t="str">
        <f>[2]BD!BV24</f>
        <v>NA</v>
      </c>
      <c r="BW27" s="550" t="str">
        <f>[2]BD!BW24</f>
        <v>NA</v>
      </c>
      <c r="BX27" s="705" t="str">
        <f>[2]BD!BX24</f>
        <v>NA</v>
      </c>
      <c r="BY27" s="705" t="str">
        <f>[2]BD!BY24</f>
        <v>NA</v>
      </c>
      <c r="BZ27" s="550" t="str">
        <f>[2]BD!BZ24</f>
        <v>NA</v>
      </c>
      <c r="CA27" s="561" t="str">
        <f>[2]BD!CA24</f>
        <v>Internet</v>
      </c>
      <c r="CB27" s="535" t="str">
        <f>[2]BD!CB24</f>
        <v>URL</v>
      </c>
      <c r="CC27" s="533" t="str">
        <f>[2]BD!CC24</f>
        <v>encerrada</v>
      </c>
      <c r="CD27" s="561">
        <f>[2]BD!CD24</f>
        <v>43215</v>
      </c>
      <c r="CE27" s="561">
        <f>[2]BD!CE24</f>
        <v>43235</v>
      </c>
      <c r="CF27" s="983" t="str">
        <f>[2]BD!CF24</f>
        <v>Não publicado</v>
      </c>
      <c r="CG27" s="543" t="str">
        <f>[2]BD!CG24</f>
        <v>NA</v>
      </c>
      <c r="CH27" s="543" t="str">
        <f>[2]BD!CH24</f>
        <v>NA</v>
      </c>
      <c r="CI27" s="550" t="str">
        <f>[2]BD!CI24</f>
        <v>NA</v>
      </c>
      <c r="CJ27" s="550" t="str">
        <f>[2]BD!CJ24</f>
        <v>NA</v>
      </c>
      <c r="CK27" s="977" t="str">
        <f>[2]BD!CK24</f>
        <v>NA</v>
      </c>
      <c r="CL27" s="594" t="str">
        <f>[2]BD!CL24</f>
        <v>Avaliado</v>
      </c>
      <c r="CM27" s="550" t="str">
        <f>[2]BD!CM24</f>
        <v>-</v>
      </c>
      <c r="CN27" s="23" t="str">
        <f>[2]BD!CN24</f>
        <v>-</v>
      </c>
      <c r="CO27" s="550" t="str">
        <f>[2]BD!CO24</f>
        <v>-</v>
      </c>
      <c r="CP27" s="550" t="str">
        <f>[2]BD!CP24</f>
        <v>-</v>
      </c>
      <c r="CQ27" s="23" t="str">
        <f>[2]BD!CQ24</f>
        <v>-</v>
      </c>
      <c r="CR27" s="23" t="str">
        <f>[2]BD!CR24</f>
        <v>-</v>
      </c>
      <c r="CS27" s="592" t="str">
        <f>[2]BD!CS24</f>
        <v>-</v>
      </c>
      <c r="CT27" s="629" t="str">
        <f>[2]BD!CT24</f>
        <v>-</v>
      </c>
      <c r="CU27" s="630" t="str">
        <f>[2]BD!CU24</f>
        <v>-</v>
      </c>
      <c r="CV27" s="590" t="str">
        <f>[2]BD!CV24</f>
        <v>-</v>
      </c>
      <c r="CW27" s="591" t="str">
        <f>[2]BD!CW24</f>
        <v>-</v>
      </c>
      <c r="CX27" s="592" t="str">
        <f>[2]BD!CX24</f>
        <v>-</v>
      </c>
      <c r="CY27" s="592" t="str">
        <f>[2]BD!CY24</f>
        <v>-</v>
      </c>
      <c r="CZ27" s="23" t="str">
        <f>[2]BD!CZ24</f>
        <v>-</v>
      </c>
      <c r="DA27" s="592" t="str">
        <f>[2]BD!DA24</f>
        <v>-</v>
      </c>
      <c r="DB27" s="592" t="str">
        <f>[2]BD!DB24</f>
        <v>-</v>
      </c>
      <c r="DC27" s="592" t="str">
        <f>[2]BD!DC24</f>
        <v>-</v>
      </c>
      <c r="DD27" s="592" t="str">
        <f>[2]BD!DD24</f>
        <v>-</v>
      </c>
      <c r="DE27" s="592" t="str">
        <f>[2]BD!DE24</f>
        <v>-</v>
      </c>
      <c r="DF27" s="592" t="str">
        <f>[2]BD!DF24</f>
        <v>-</v>
      </c>
      <c r="DG27" s="52" t="str">
        <f>[2]BD!DG24</f>
        <v>-</v>
      </c>
      <c r="DH27" s="629" t="str">
        <f>[2]BD!DH24</f>
        <v>-</v>
      </c>
      <c r="DI27" s="590" t="str">
        <f>[2]BD!DI24</f>
        <v>-</v>
      </c>
      <c r="DJ27" s="592" t="str">
        <f>[2]BD!DJ24</f>
        <v>-</v>
      </c>
      <c r="DK27" s="592" t="str">
        <f>[2]BD!DK24</f>
        <v>-</v>
      </c>
      <c r="DL27" s="592" t="str">
        <f>[2]BD!DL24</f>
        <v>-</v>
      </c>
      <c r="DM27" s="592" t="str">
        <f>[2]BD!DM24</f>
        <v>-</v>
      </c>
      <c r="DN27" s="23" t="str">
        <f>[2]BD!DN24</f>
        <v>-</v>
      </c>
      <c r="DO27" s="592" t="str">
        <f>[2]BD!DO24</f>
        <v>-</v>
      </c>
      <c r="DP27" s="23" t="str">
        <f>[2]BD!DP24</f>
        <v>-</v>
      </c>
      <c r="DQ27" s="52" t="str">
        <f>[2]BD!DQ24</f>
        <v>-</v>
      </c>
      <c r="DR27" s="630" t="str">
        <f>[2]BD!DR24</f>
        <v>-</v>
      </c>
      <c r="DS27" s="25" t="str">
        <f>[2]BD!DS24</f>
        <v>-</v>
      </c>
      <c r="DT27" s="23" t="str">
        <f>[2]BD!DT24</f>
        <v>-</v>
      </c>
      <c r="DU27" s="23" t="str">
        <f>[2]BD!DU24</f>
        <v>-</v>
      </c>
      <c r="DV27" s="23" t="str">
        <f>[2]BD!DV24</f>
        <v>-</v>
      </c>
      <c r="DW27" s="52" t="str">
        <f>[2]BD!DW24</f>
        <v>-</v>
      </c>
      <c r="DX27" s="24" t="str">
        <f>[2]BD!DX24</f>
        <v>-</v>
      </c>
      <c r="DY27" s="3" t="str">
        <f>[2]BD!DY24</f>
        <v>PMD</v>
      </c>
      <c r="DZ27" s="505" t="str">
        <f>[2]BD!DZ24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0</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2">
        <f>[2]BD!A25</f>
        <v>18</v>
      </c>
      <c r="B28" s="15" t="str">
        <f>[2]BD!B25</f>
        <v>PIU Terminal Campo Limpo</v>
      </c>
      <c r="C28" s="565" t="str">
        <f>[2]BD!C25</f>
        <v>Lei 16.211/2015 e 16.703/2017 (Concessão terminais)</v>
      </c>
      <c r="D28" s="550" t="str">
        <f>[2]BD!D25</f>
        <v>Pública</v>
      </c>
      <c r="E28" s="550" t="str">
        <f>[2]BD!E25</f>
        <v>PIU</v>
      </c>
      <c r="F28" s="550" t="str">
        <f>[2]BD!F25</f>
        <v>PMSP - SMDP/SPP</v>
      </c>
      <c r="G28" s="551" t="str">
        <f>[2]BD!G25</f>
        <v>Decretos</v>
      </c>
      <c r="H28" s="576" t="str">
        <f>[2]BD!H25</f>
        <v>7810.2018/0000075-0</v>
      </c>
      <c r="I28" s="571" t="str">
        <f>[2]BD!I25</f>
        <v>SDE</v>
      </c>
      <c r="J28" s="554" t="str">
        <f>[2]BD!J25</f>
        <v>Consolidação</v>
      </c>
      <c r="K28" s="555" t="str">
        <f>[2]BD!K25</f>
        <v>Em andamento</v>
      </c>
      <c r="L28" s="575" t="str">
        <f>[2]BD!L25</f>
        <v>Ofício</v>
      </c>
      <c r="M28" s="550" t="str">
        <f>[2]BD!M25</f>
        <v>-</v>
      </c>
      <c r="N28" s="562">
        <f>[2]BD!N25</f>
        <v>2017</v>
      </c>
      <c r="O28" s="561">
        <f>[2]BD!O25</f>
        <v>42795</v>
      </c>
      <c r="P28" s="550" t="str">
        <f>[2]BD!P25</f>
        <v>NA</v>
      </c>
      <c r="Q28" s="550" t="str">
        <f>[2]BD!Q25</f>
        <v>Aprovada</v>
      </c>
      <c r="R28" s="550" t="str">
        <f>[2]BD!R25</f>
        <v>Finalizado</v>
      </c>
      <c r="S28" s="569" t="str">
        <f>[2]BD!S25</f>
        <v>Aprovado</v>
      </c>
      <c r="T28" s="537" t="str">
        <f>[2]BD!T25</f>
        <v>Finalizada</v>
      </c>
      <c r="U28" s="550" t="str">
        <f>[2]BD!U25</f>
        <v>SDE/Rita</v>
      </c>
      <c r="V28" s="561">
        <f>[2]BD!V25</f>
        <v>43285</v>
      </c>
      <c r="W28" s="578">
        <f>[2]BD!W25</f>
        <v>42920</v>
      </c>
      <c r="X28" s="564">
        <f>[2]BD!X25</f>
        <v>42920</v>
      </c>
      <c r="Y28" s="560" t="str">
        <f>[2]BD!Y25</f>
        <v>SMDP</v>
      </c>
      <c r="Z28" s="550" t="str">
        <f>[2]BD!Z25</f>
        <v>NA</v>
      </c>
      <c r="AA28" s="550" t="str">
        <f>[2]BD!AA25</f>
        <v>NA</v>
      </c>
      <c r="AB28" s="600" t="str">
        <f>[2]BD!AB25</f>
        <v>NA</v>
      </c>
      <c r="AC28" s="550" t="str">
        <f>[2]BD!AC25</f>
        <v>NA</v>
      </c>
      <c r="AD28" s="550" t="str">
        <f>[2]BD!AD25</f>
        <v>NA</v>
      </c>
      <c r="AE28" s="600" t="str">
        <f>[2]BD!AE25</f>
        <v>NA</v>
      </c>
      <c r="AF28" s="600" t="str">
        <f>[2]BD!AF25</f>
        <v>NA</v>
      </c>
      <c r="AG28" s="550" t="str">
        <f>[2]BD!AG25</f>
        <v>Notícia</v>
      </c>
      <c r="AH28" s="533" t="str">
        <f>[2]BD!AH25</f>
        <v>Notícia</v>
      </c>
      <c r="AI28" s="550" t="str">
        <f>[2]BD!AI25</f>
        <v>Internet</v>
      </c>
      <c r="AJ28" s="550" t="str">
        <f>[2]BD!AJ25</f>
        <v>encerrada</v>
      </c>
      <c r="AK28" s="561">
        <f>[2]BD!AK25</f>
        <v>42920</v>
      </c>
      <c r="AL28" s="561">
        <f>[2]BD!AL25</f>
        <v>42940</v>
      </c>
      <c r="AM28" s="550" t="str">
        <f>[2]BD!AM25</f>
        <v>DDE/SPURB</v>
      </c>
      <c r="AN28" s="562">
        <f>[2]BD!AN25</f>
        <v>10</v>
      </c>
      <c r="AO28" s="533" t="str">
        <f>[2]BD!AO25</f>
        <v>SIM</v>
      </c>
      <c r="AP28" s="561" t="str">
        <f>[2]BD!AP25</f>
        <v>Aprovado</v>
      </c>
      <c r="AQ28" s="533" t="str">
        <f>[2]BD!AQ25</f>
        <v>SIM</v>
      </c>
      <c r="AR28" s="563">
        <f>[2]BD!AR25</f>
        <v>42977</v>
      </c>
      <c r="AS28" s="589" t="str">
        <f>[2]BD!AS25</f>
        <v>NA</v>
      </c>
      <c r="AT28" s="589" t="str">
        <f>[2]BD!AT25</f>
        <v>NA</v>
      </c>
      <c r="AU28" s="589" t="str">
        <f>[2]BD!AU25</f>
        <v>NA</v>
      </c>
      <c r="AV28" s="589" t="str">
        <f>[2]BD!AV25</f>
        <v>NA</v>
      </c>
      <c r="AW28" s="589" t="str">
        <f>[2]BD!AW25</f>
        <v>NA</v>
      </c>
      <c r="AX28" s="589" t="str">
        <f>[2]BD!AX25</f>
        <v>NA</v>
      </c>
      <c r="AY28" s="589" t="str">
        <f>[2]BD!AY25</f>
        <v>NA</v>
      </c>
      <c r="AZ28" s="589" t="str">
        <f>[2]BD!AZ25</f>
        <v>NA</v>
      </c>
      <c r="BA28" s="589" t="str">
        <f>[2]BD!BA25</f>
        <v>NA</v>
      </c>
      <c r="BB28" s="589" t="str">
        <f>[2]BD!BB25</f>
        <v>NA</v>
      </c>
      <c r="BC28" s="597" t="str">
        <f>[2]BD!BC25</f>
        <v>NA</v>
      </c>
      <c r="BD28" s="561" t="str">
        <f>[2]BD!BD25</f>
        <v>NA</v>
      </c>
      <c r="BE28" s="561" t="str">
        <f>[2]BD!BE25</f>
        <v>NA</v>
      </c>
      <c r="BF28" s="564">
        <f>[2]BD!BF25</f>
        <v>42979</v>
      </c>
      <c r="BG28" s="561" t="str">
        <f>[2]BD!BG25</f>
        <v>DDE-SPURB</v>
      </c>
      <c r="BH28" s="603">
        <f>[2]BD!BH25</f>
        <v>0</v>
      </c>
      <c r="BI28" s="561" t="str">
        <f>[2]BD!BI25</f>
        <v>Finalizada</v>
      </c>
      <c r="BJ28" s="557" t="str">
        <f>[2]BD!BJ25</f>
        <v>SMT/CET/SPTRANS, SMDP/SPP</v>
      </c>
      <c r="BK28" s="561" t="str">
        <f>[2]BD!BK25</f>
        <v>-</v>
      </c>
      <c r="BL28" s="561" t="str">
        <f>[2]BD!BL25</f>
        <v>NA</v>
      </c>
      <c r="BM28" s="561" t="str">
        <f>[2]BD!BM25</f>
        <v>NA</v>
      </c>
      <c r="BN28" s="550" t="str">
        <f>[2]BD!BN25</f>
        <v>Caderno e Minuta</v>
      </c>
      <c r="BO28" s="561" t="str">
        <f>[2]BD!BO25</f>
        <v>Finalizado</v>
      </c>
      <c r="BP28" s="561" t="str">
        <f>[2]BD!BP25</f>
        <v>NA</v>
      </c>
      <c r="BQ28" s="567">
        <f>[2]BD!BQ25</f>
        <v>43215</v>
      </c>
      <c r="BR28" s="567">
        <f>[2]BD!BR25</f>
        <v>43215</v>
      </c>
      <c r="BS28" s="600" t="str">
        <f>[2]BD!BS25</f>
        <v>NA</v>
      </c>
      <c r="BT28" s="550" t="str">
        <f>[2]BD!BT25</f>
        <v>NA</v>
      </c>
      <c r="BU28" s="705" t="str">
        <f>[2]BD!BU25</f>
        <v>NA</v>
      </c>
      <c r="BV28" s="550" t="str">
        <f>[2]BD!BV25</f>
        <v>NA</v>
      </c>
      <c r="BW28" s="550" t="str">
        <f>[2]BD!BW25</f>
        <v>NA</v>
      </c>
      <c r="BX28" s="705" t="str">
        <f>[2]BD!BX25</f>
        <v>NA</v>
      </c>
      <c r="BY28" s="705" t="str">
        <f>[2]BD!BY25</f>
        <v>NA</v>
      </c>
      <c r="BZ28" s="550" t="str">
        <f>[2]BD!BZ25</f>
        <v>NA</v>
      </c>
      <c r="CA28" s="561" t="str">
        <f>[2]BD!CA25</f>
        <v>Internet</v>
      </c>
      <c r="CB28" s="535" t="str">
        <f>[2]BD!CB25</f>
        <v>URL</v>
      </c>
      <c r="CC28" s="533" t="str">
        <f>[2]BD!CC25</f>
        <v>encerrada</v>
      </c>
      <c r="CD28" s="561">
        <f>[2]BD!CD25</f>
        <v>43215</v>
      </c>
      <c r="CE28" s="561">
        <f>[2]BD!CE25</f>
        <v>43235</v>
      </c>
      <c r="CF28" s="983" t="str">
        <f>[2]BD!CF25</f>
        <v>Não publicado</v>
      </c>
      <c r="CG28" s="543" t="str">
        <f>[2]BD!CG25</f>
        <v>NA</v>
      </c>
      <c r="CH28" s="543" t="str">
        <f>[2]BD!CH25</f>
        <v>NA</v>
      </c>
      <c r="CI28" s="550" t="str">
        <f>[2]BD!CI25</f>
        <v>NA</v>
      </c>
      <c r="CJ28" s="550" t="str">
        <f>[2]BD!CJ25</f>
        <v>NA</v>
      </c>
      <c r="CK28" s="977" t="str">
        <f>[2]BD!CK25</f>
        <v>NA</v>
      </c>
      <c r="CL28" s="594" t="str">
        <f>[2]BD!CL25</f>
        <v>Avaliado</v>
      </c>
      <c r="CM28" s="550" t="str">
        <f>[2]BD!CM25</f>
        <v>-</v>
      </c>
      <c r="CN28" s="23" t="str">
        <f>[2]BD!CN25</f>
        <v>-</v>
      </c>
      <c r="CO28" s="550" t="str">
        <f>[2]BD!CO25</f>
        <v>-</v>
      </c>
      <c r="CP28" s="550" t="str">
        <f>[2]BD!CP25</f>
        <v>-</v>
      </c>
      <c r="CQ28" s="23" t="str">
        <f>[2]BD!CQ25</f>
        <v>-</v>
      </c>
      <c r="CR28" s="23" t="str">
        <f>[2]BD!CR25</f>
        <v>-</v>
      </c>
      <c r="CS28" s="592" t="str">
        <f>[2]BD!CS25</f>
        <v>-</v>
      </c>
      <c r="CT28" s="629" t="str">
        <f>[2]BD!CT25</f>
        <v>-</v>
      </c>
      <c r="CU28" s="630" t="str">
        <f>[2]BD!CU25</f>
        <v>-</v>
      </c>
      <c r="CV28" s="590" t="str">
        <f>[2]BD!CV25</f>
        <v>-</v>
      </c>
      <c r="CW28" s="591" t="str">
        <f>[2]BD!CW25</f>
        <v>-</v>
      </c>
      <c r="CX28" s="592" t="str">
        <f>[2]BD!CX25</f>
        <v>-</v>
      </c>
      <c r="CY28" s="592" t="str">
        <f>[2]BD!CY25</f>
        <v>-</v>
      </c>
      <c r="CZ28" s="23" t="str">
        <f>[2]BD!CZ25</f>
        <v>-</v>
      </c>
      <c r="DA28" s="592" t="str">
        <f>[2]BD!DA25</f>
        <v>-</v>
      </c>
      <c r="DB28" s="592" t="str">
        <f>[2]BD!DB25</f>
        <v>-</v>
      </c>
      <c r="DC28" s="592" t="str">
        <f>[2]BD!DC25</f>
        <v>-</v>
      </c>
      <c r="DD28" s="592" t="str">
        <f>[2]BD!DD25</f>
        <v>-</v>
      </c>
      <c r="DE28" s="592" t="str">
        <f>[2]BD!DE25</f>
        <v>-</v>
      </c>
      <c r="DF28" s="592" t="str">
        <f>[2]BD!DF25</f>
        <v>-</v>
      </c>
      <c r="DG28" s="52" t="str">
        <f>[2]BD!DG25</f>
        <v>-</v>
      </c>
      <c r="DH28" s="629" t="str">
        <f>[2]BD!DH25</f>
        <v>-</v>
      </c>
      <c r="DI28" s="590" t="str">
        <f>[2]BD!DI25</f>
        <v>-</v>
      </c>
      <c r="DJ28" s="592" t="str">
        <f>[2]BD!DJ25</f>
        <v>-</v>
      </c>
      <c r="DK28" s="592" t="str">
        <f>[2]BD!DK25</f>
        <v>-</v>
      </c>
      <c r="DL28" s="592" t="str">
        <f>[2]BD!DL25</f>
        <v>-</v>
      </c>
      <c r="DM28" s="592" t="str">
        <f>[2]BD!DM25</f>
        <v>-</v>
      </c>
      <c r="DN28" s="23" t="str">
        <f>[2]BD!DN25</f>
        <v>-</v>
      </c>
      <c r="DO28" s="592" t="str">
        <f>[2]BD!DO25</f>
        <v>-</v>
      </c>
      <c r="DP28" s="23" t="str">
        <f>[2]BD!DP25</f>
        <v>-</v>
      </c>
      <c r="DQ28" s="52" t="str">
        <f>[2]BD!DQ25</f>
        <v>-</v>
      </c>
      <c r="DR28" s="630" t="str">
        <f>[2]BD!DR25</f>
        <v>-</v>
      </c>
      <c r="DS28" s="25" t="str">
        <f>[2]BD!DS25</f>
        <v>-</v>
      </c>
      <c r="DT28" s="23" t="str">
        <f>[2]BD!DT25</f>
        <v>-</v>
      </c>
      <c r="DU28" s="23" t="str">
        <f>[2]BD!DU25</f>
        <v>-</v>
      </c>
      <c r="DV28" s="23" t="str">
        <f>[2]BD!DV25</f>
        <v>-</v>
      </c>
      <c r="DW28" s="52" t="str">
        <f>[2]BD!DW25</f>
        <v>-</v>
      </c>
      <c r="DX28" s="24" t="str">
        <f>[2]BD!DX25</f>
        <v>-</v>
      </c>
      <c r="DY28" s="3" t="str">
        <f>[2]BD!DY25</f>
        <v>PMD</v>
      </c>
      <c r="DZ28" s="505" t="str">
        <f>[2]BD!DZ25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0</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2">
        <f>[2]BD!A26</f>
        <v>19</v>
      </c>
      <c r="B29" s="15" t="str">
        <f>[2]BD!B26</f>
        <v>PIU Terminal Princesa Isabel</v>
      </c>
      <c r="C29" s="565" t="str">
        <f>[2]BD!C26</f>
        <v>Lei 16.211/2015 e 16.703/2017 (Concessão terminais)</v>
      </c>
      <c r="D29" s="550" t="str">
        <f>[2]BD!D26</f>
        <v>Pública</v>
      </c>
      <c r="E29" s="550" t="str">
        <f>[2]BD!E26</f>
        <v>PIU</v>
      </c>
      <c r="F29" s="550" t="str">
        <f>[2]BD!F26</f>
        <v>PMSP - SMDP/SPP</v>
      </c>
      <c r="G29" s="551" t="str">
        <f>[2]BD!G26</f>
        <v>Decretos</v>
      </c>
      <c r="H29" s="576" t="str">
        <f>[2]BD!H26</f>
        <v>7810.2018/0000075-0</v>
      </c>
      <c r="I29" s="571" t="str">
        <f>[2]BD!I26</f>
        <v>SDE</v>
      </c>
      <c r="J29" s="554" t="str">
        <f>[2]BD!J26</f>
        <v>Consolidação</v>
      </c>
      <c r="K29" s="555" t="str">
        <f>[2]BD!K26</f>
        <v>Em andamento</v>
      </c>
      <c r="L29" s="575" t="str">
        <f>[2]BD!L26</f>
        <v>Ofício</v>
      </c>
      <c r="M29" s="550" t="str">
        <f>[2]BD!M26</f>
        <v>-</v>
      </c>
      <c r="N29" s="562">
        <f>[2]BD!N26</f>
        <v>2017</v>
      </c>
      <c r="O29" s="561">
        <f>[2]BD!O26</f>
        <v>42795</v>
      </c>
      <c r="P29" s="550" t="str">
        <f>[2]BD!P26</f>
        <v>NA</v>
      </c>
      <c r="Q29" s="550" t="str">
        <f>[2]BD!Q26</f>
        <v>Aprovada</v>
      </c>
      <c r="R29" s="550" t="str">
        <f>[2]BD!R26</f>
        <v>Finalizado</v>
      </c>
      <c r="S29" s="569" t="str">
        <f>[2]BD!S26</f>
        <v>Aprovado</v>
      </c>
      <c r="T29" s="537" t="str">
        <f>[2]BD!T26</f>
        <v>Finalizada</v>
      </c>
      <c r="U29" s="550" t="str">
        <f>[2]BD!U26</f>
        <v>SDE/Rita</v>
      </c>
      <c r="V29" s="561">
        <f>[2]BD!V26</f>
        <v>43285</v>
      </c>
      <c r="W29" s="578">
        <f>[2]BD!W26</f>
        <v>42920</v>
      </c>
      <c r="X29" s="564">
        <f>[2]BD!X26</f>
        <v>42920</v>
      </c>
      <c r="Y29" s="560" t="str">
        <f>[2]BD!Y26</f>
        <v>SMDP</v>
      </c>
      <c r="Z29" s="550" t="str">
        <f>[2]BD!Z26</f>
        <v>NA</v>
      </c>
      <c r="AA29" s="550" t="str">
        <f>[2]BD!AA26</f>
        <v>NA</v>
      </c>
      <c r="AB29" s="600" t="str">
        <f>[2]BD!AB26</f>
        <v>NA</v>
      </c>
      <c r="AC29" s="550" t="str">
        <f>[2]BD!AC26</f>
        <v>NA</v>
      </c>
      <c r="AD29" s="550" t="str">
        <f>[2]BD!AD26</f>
        <v>NA</v>
      </c>
      <c r="AE29" s="600" t="str">
        <f>[2]BD!AE26</f>
        <v>NA</v>
      </c>
      <c r="AF29" s="600" t="str">
        <f>[2]BD!AF26</f>
        <v>NA</v>
      </c>
      <c r="AG29" s="550" t="str">
        <f>[2]BD!AG26</f>
        <v>Notícia</v>
      </c>
      <c r="AH29" s="533" t="str">
        <f>[2]BD!AH26</f>
        <v>Notícia</v>
      </c>
      <c r="AI29" s="550" t="str">
        <f>[2]BD!AI26</f>
        <v>Internet</v>
      </c>
      <c r="AJ29" s="550" t="str">
        <f>[2]BD!AJ26</f>
        <v>encerrada</v>
      </c>
      <c r="AK29" s="561">
        <f>[2]BD!AK26</f>
        <v>42920</v>
      </c>
      <c r="AL29" s="561">
        <f>[2]BD!AL26</f>
        <v>42940</v>
      </c>
      <c r="AM29" s="550" t="str">
        <f>[2]BD!AM26</f>
        <v>DDE/SPURB</v>
      </c>
      <c r="AN29" s="562">
        <f>[2]BD!AN26</f>
        <v>10</v>
      </c>
      <c r="AO29" s="533" t="str">
        <f>[2]BD!AO26</f>
        <v>SIM</v>
      </c>
      <c r="AP29" s="561" t="str">
        <f>[2]BD!AP26</f>
        <v>Aprovado</v>
      </c>
      <c r="AQ29" s="533" t="str">
        <f>[2]BD!AQ26</f>
        <v>SIM</v>
      </c>
      <c r="AR29" s="563">
        <f>[2]BD!AR26</f>
        <v>42977</v>
      </c>
      <c r="AS29" s="589" t="str">
        <f>[2]BD!AS26</f>
        <v>NA</v>
      </c>
      <c r="AT29" s="589" t="str">
        <f>[2]BD!AT26</f>
        <v>NA</v>
      </c>
      <c r="AU29" s="589" t="str">
        <f>[2]BD!AU26</f>
        <v>NA</v>
      </c>
      <c r="AV29" s="589" t="str">
        <f>[2]BD!AV26</f>
        <v>NA</v>
      </c>
      <c r="AW29" s="589" t="str">
        <f>[2]BD!AW26</f>
        <v>NA</v>
      </c>
      <c r="AX29" s="589" t="str">
        <f>[2]BD!AX26</f>
        <v>NA</v>
      </c>
      <c r="AY29" s="589" t="str">
        <f>[2]BD!AY26</f>
        <v>NA</v>
      </c>
      <c r="AZ29" s="589" t="str">
        <f>[2]BD!AZ26</f>
        <v>NA</v>
      </c>
      <c r="BA29" s="589" t="str">
        <f>[2]BD!BA26</f>
        <v>NA</v>
      </c>
      <c r="BB29" s="589" t="str">
        <f>[2]BD!BB26</f>
        <v>NA</v>
      </c>
      <c r="BC29" s="597" t="str">
        <f>[2]BD!BC26</f>
        <v>NA</v>
      </c>
      <c r="BD29" s="561" t="str">
        <f>[2]BD!BD26</f>
        <v>NA</v>
      </c>
      <c r="BE29" s="561" t="str">
        <f>[2]BD!BE26</f>
        <v>NA</v>
      </c>
      <c r="BF29" s="564">
        <f>[2]BD!BF26</f>
        <v>42979</v>
      </c>
      <c r="BG29" s="561" t="str">
        <f>[2]BD!BG26</f>
        <v>DDE-SPURB</v>
      </c>
      <c r="BH29" s="603">
        <f>[2]BD!BH26</f>
        <v>0</v>
      </c>
      <c r="BI29" s="561" t="str">
        <f>[2]BD!BI26</f>
        <v>Finalizada</v>
      </c>
      <c r="BJ29" s="557" t="str">
        <f>[2]BD!BJ26</f>
        <v>SMT/CET/SPTRANS, SMDP/SPP</v>
      </c>
      <c r="BK29" s="561" t="str">
        <f>[2]BD!BK26</f>
        <v>-</v>
      </c>
      <c r="BL29" s="561" t="str">
        <f>[2]BD!BL26</f>
        <v>NA</v>
      </c>
      <c r="BM29" s="561" t="str">
        <f>[2]BD!BM26</f>
        <v>NA</v>
      </c>
      <c r="BN29" s="550" t="str">
        <f>[2]BD!BN26</f>
        <v>Caderno e Minuta</v>
      </c>
      <c r="BO29" s="561" t="str">
        <f>[2]BD!BO26</f>
        <v>Finalizado</v>
      </c>
      <c r="BP29" s="561" t="str">
        <f>[2]BD!BP26</f>
        <v>NA</v>
      </c>
      <c r="BQ29" s="567">
        <f>[2]BD!BQ26</f>
        <v>43215</v>
      </c>
      <c r="BR29" s="567">
        <f>[2]BD!BR26</f>
        <v>43215</v>
      </c>
      <c r="BS29" s="600" t="str">
        <f>[2]BD!BS26</f>
        <v>NA</v>
      </c>
      <c r="BT29" s="550" t="str">
        <f>[2]BD!BT26</f>
        <v>NA</v>
      </c>
      <c r="BU29" s="705" t="str">
        <f>[2]BD!BU26</f>
        <v>NA</v>
      </c>
      <c r="BV29" s="550" t="str">
        <f>[2]BD!BV26</f>
        <v>NA</v>
      </c>
      <c r="BW29" s="550" t="str">
        <f>[2]BD!BW26</f>
        <v>NA</v>
      </c>
      <c r="BX29" s="705" t="str">
        <f>[2]BD!BX26</f>
        <v>NA</v>
      </c>
      <c r="BY29" s="705" t="str">
        <f>[2]BD!BY26</f>
        <v>NA</v>
      </c>
      <c r="BZ29" s="550" t="str">
        <f>[2]BD!BZ26</f>
        <v>NA</v>
      </c>
      <c r="CA29" s="561" t="str">
        <f>[2]BD!CA26</f>
        <v>Internet</v>
      </c>
      <c r="CB29" s="535" t="str">
        <f>[2]BD!CB26</f>
        <v>URL</v>
      </c>
      <c r="CC29" s="533" t="str">
        <f>[2]BD!CC26</f>
        <v>encerrada</v>
      </c>
      <c r="CD29" s="561">
        <f>[2]BD!CD26</f>
        <v>43215</v>
      </c>
      <c r="CE29" s="561">
        <f>[2]BD!CE26</f>
        <v>43235</v>
      </c>
      <c r="CF29" s="983" t="str">
        <f>[2]BD!CF26</f>
        <v>Não publicado</v>
      </c>
      <c r="CG29" s="543" t="str">
        <f>[2]BD!CG26</f>
        <v>NA</v>
      </c>
      <c r="CH29" s="543" t="str">
        <f>[2]BD!CH26</f>
        <v>NA</v>
      </c>
      <c r="CI29" s="550" t="str">
        <f>[2]BD!CI26</f>
        <v>NA</v>
      </c>
      <c r="CJ29" s="550" t="str">
        <f>[2]BD!CJ26</f>
        <v>NA</v>
      </c>
      <c r="CK29" s="977" t="str">
        <f>[2]BD!CK26</f>
        <v>NA</v>
      </c>
      <c r="CL29" s="594" t="str">
        <f>[2]BD!CL26</f>
        <v>Avaliado</v>
      </c>
      <c r="CM29" s="550" t="str">
        <f>[2]BD!CM26</f>
        <v>-</v>
      </c>
      <c r="CN29" s="23" t="str">
        <f>[2]BD!CN26</f>
        <v>-</v>
      </c>
      <c r="CO29" s="550" t="str">
        <f>[2]BD!CO26</f>
        <v>-</v>
      </c>
      <c r="CP29" s="550" t="str">
        <f>[2]BD!CP26</f>
        <v>-</v>
      </c>
      <c r="CQ29" s="23" t="str">
        <f>[2]BD!CQ26</f>
        <v>-</v>
      </c>
      <c r="CR29" s="23" t="str">
        <f>[2]BD!CR26</f>
        <v>-</v>
      </c>
      <c r="CS29" s="592" t="str">
        <f>[2]BD!CS26</f>
        <v>-</v>
      </c>
      <c r="CT29" s="629" t="str">
        <f>[2]BD!CT26</f>
        <v>-</v>
      </c>
      <c r="CU29" s="630" t="str">
        <f>[2]BD!CU26</f>
        <v>-</v>
      </c>
      <c r="CV29" s="590" t="str">
        <f>[2]BD!CV26</f>
        <v>-</v>
      </c>
      <c r="CW29" s="591" t="str">
        <f>[2]BD!CW26</f>
        <v>-</v>
      </c>
      <c r="CX29" s="592" t="str">
        <f>[2]BD!CX26</f>
        <v>-</v>
      </c>
      <c r="CY29" s="592" t="str">
        <f>[2]BD!CY26</f>
        <v>-</v>
      </c>
      <c r="CZ29" s="23" t="str">
        <f>[2]BD!CZ26</f>
        <v>-</v>
      </c>
      <c r="DA29" s="592" t="str">
        <f>[2]BD!DA26</f>
        <v>-</v>
      </c>
      <c r="DB29" s="592" t="str">
        <f>[2]BD!DB26</f>
        <v>-</v>
      </c>
      <c r="DC29" s="592" t="str">
        <f>[2]BD!DC26</f>
        <v>-</v>
      </c>
      <c r="DD29" s="592" t="str">
        <f>[2]BD!DD26</f>
        <v>-</v>
      </c>
      <c r="DE29" s="592" t="str">
        <f>[2]BD!DE26</f>
        <v>-</v>
      </c>
      <c r="DF29" s="592" t="str">
        <f>[2]BD!DF26</f>
        <v>-</v>
      </c>
      <c r="DG29" s="52" t="str">
        <f>[2]BD!DG26</f>
        <v>-</v>
      </c>
      <c r="DH29" s="629" t="str">
        <f>[2]BD!DH26</f>
        <v>-</v>
      </c>
      <c r="DI29" s="590" t="str">
        <f>[2]BD!DI26</f>
        <v>-</v>
      </c>
      <c r="DJ29" s="592" t="str">
        <f>[2]BD!DJ26</f>
        <v>-</v>
      </c>
      <c r="DK29" s="592" t="str">
        <f>[2]BD!DK26</f>
        <v>-</v>
      </c>
      <c r="DL29" s="592" t="str">
        <f>[2]BD!DL26</f>
        <v>-</v>
      </c>
      <c r="DM29" s="592" t="str">
        <f>[2]BD!DM26</f>
        <v>-</v>
      </c>
      <c r="DN29" s="23" t="str">
        <f>[2]BD!DN26</f>
        <v>-</v>
      </c>
      <c r="DO29" s="592" t="str">
        <f>[2]BD!DO26</f>
        <v>-</v>
      </c>
      <c r="DP29" s="23" t="str">
        <f>[2]BD!DP26</f>
        <v>-</v>
      </c>
      <c r="DQ29" s="52" t="str">
        <f>[2]BD!DQ26</f>
        <v>-</v>
      </c>
      <c r="DR29" s="630" t="str">
        <f>[2]BD!DR26</f>
        <v>-</v>
      </c>
      <c r="DS29" s="25" t="str">
        <f>[2]BD!DS26</f>
        <v>-</v>
      </c>
      <c r="DT29" s="23" t="str">
        <f>[2]BD!DT26</f>
        <v>-</v>
      </c>
      <c r="DU29" s="23" t="str">
        <f>[2]BD!DU26</f>
        <v>-</v>
      </c>
      <c r="DV29" s="23" t="str">
        <f>[2]BD!DV26</f>
        <v>-</v>
      </c>
      <c r="DW29" s="52" t="str">
        <f>[2]BD!DW26</f>
        <v>-</v>
      </c>
      <c r="DX29" s="24" t="str">
        <f>[2]BD!DX26</f>
        <v>-</v>
      </c>
      <c r="DY29" s="3" t="str">
        <f>[2]BD!DY26</f>
        <v>PMD</v>
      </c>
      <c r="DZ29" s="505" t="str">
        <f>[2]BD!DZ26</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0</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4"/>
      <c r="BJ30" s="544"/>
      <c r="BK30" s="544"/>
      <c r="BL30" s="544"/>
      <c r="BM30" s="544"/>
      <c r="BN30" s="544"/>
      <c r="BO30" s="544"/>
      <c r="BP30" s="544"/>
      <c r="BQ30" s="544"/>
      <c r="BR30" s="544"/>
      <c r="BT30" s="544"/>
      <c r="BU30" s="544"/>
      <c r="BV30" s="544"/>
      <c r="BW30" s="544"/>
      <c r="BX30" s="544"/>
      <c r="BY30" s="544"/>
      <c r="BZ30" s="544"/>
      <c r="CA30" s="544"/>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1003</v>
      </c>
      <c r="FA30" s="252"/>
    </row>
    <row r="31" spans="1:172">
      <c r="A31" s="253" t="s">
        <v>239</v>
      </c>
      <c r="E31" s="414"/>
      <c r="BI31" s="544"/>
      <c r="BJ31" s="544"/>
      <c r="BK31" s="544"/>
      <c r="BL31" s="544"/>
      <c r="BM31" s="544"/>
      <c r="BN31" s="544"/>
      <c r="BO31" s="544"/>
      <c r="BP31" s="544"/>
      <c r="BQ31" s="544"/>
      <c r="BR31" s="544"/>
      <c r="BT31" s="544"/>
      <c r="BU31" s="544"/>
      <c r="BV31" s="544"/>
      <c r="BW31" s="544"/>
      <c r="BX31" s="544"/>
      <c r="BY31" s="544"/>
      <c r="BZ31" s="544"/>
      <c r="CA31" s="544"/>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5"/>
      <c r="B32" s="698" t="s">
        <v>1382</v>
      </c>
      <c r="BI32" s="544"/>
      <c r="BJ32" s="544"/>
      <c r="BK32" s="544"/>
      <c r="BL32" s="544"/>
      <c r="BM32" s="544"/>
      <c r="BN32" s="544"/>
      <c r="BO32" s="544"/>
      <c r="BP32" s="544"/>
      <c r="BQ32" s="544"/>
      <c r="BR32" s="544"/>
      <c r="BT32" s="544"/>
      <c r="BU32" s="544"/>
      <c r="BV32" s="544"/>
      <c r="BW32" s="544"/>
      <c r="BX32" s="544"/>
      <c r="BY32" s="544"/>
      <c r="BZ32" s="544"/>
      <c r="CA32" s="544"/>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6"/>
      <c r="B33" s="698" t="s">
        <v>1381</v>
      </c>
      <c r="BI33" s="544"/>
      <c r="BJ33" s="544"/>
      <c r="BK33" s="544"/>
      <c r="BL33" s="544"/>
      <c r="BM33" s="544"/>
      <c r="BN33" s="544"/>
      <c r="BO33" s="544"/>
      <c r="BP33" s="544"/>
      <c r="BQ33" s="544"/>
      <c r="BR33" s="544"/>
      <c r="BT33" s="544"/>
      <c r="BU33" s="544"/>
      <c r="BV33" s="544"/>
      <c r="BW33" s="544"/>
      <c r="BX33" s="544"/>
      <c r="BY33" s="544"/>
      <c r="BZ33" s="544"/>
      <c r="CA33" s="544"/>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8" t="s">
        <v>1380</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7"/>
      <c r="B35" s="698" t="s">
        <v>1379</v>
      </c>
      <c r="EM35" s="14" t="str">
        <f>IF($J35=$EO$27,9,IF($J35=$EO$28,10,IF($J35=$EO$29,11,IFERROR(HLOOKUP([3]Resumo!$D$3,[3]Resumo!$D$3:$D$49,(ROW(35:35)-7)*3+2,FALSE),""))))</f>
        <v/>
      </c>
      <c r="EN35" s="286"/>
    </row>
    <row r="36" spans="1:159" s="252" customFormat="1">
      <c r="A36" s="699" t="s">
        <v>1383</v>
      </c>
      <c r="B36" s="698" t="s">
        <v>1378</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7"/>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8"/>
      <c r="B37" s="698" t="s">
        <v>1596</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7"/>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7"/>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7"/>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7"/>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7"/>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7"/>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7"/>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7"/>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7"/>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7"/>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7"/>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7"/>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7"/>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7"/>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7"/>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7"/>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7"/>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7"/>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7"/>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7"/>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7"/>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7"/>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7"/>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7"/>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7"/>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7"/>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7"/>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7"/>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7"/>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7"/>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7"/>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7"/>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7"/>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7"/>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7"/>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7"/>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7"/>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7"/>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7"/>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7"/>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7"/>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7"/>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7"/>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7"/>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7"/>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7"/>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7"/>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7"/>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7"/>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7"/>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7"/>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7"/>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7"/>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7"/>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7"/>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7"/>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7"/>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7"/>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7"/>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7"/>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7"/>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7"/>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7"/>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7"/>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7"/>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7"/>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7"/>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7"/>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7"/>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7"/>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7"/>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7"/>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7"/>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7"/>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BF7:BQ7"/>
    <mergeCell ref="BR7:CU7"/>
    <mergeCell ref="CV7:DH7"/>
    <mergeCell ref="DI7:DR7"/>
    <mergeCell ref="DS7:DX7"/>
    <mergeCell ref="DY7:EA7"/>
    <mergeCell ref="A5:B5"/>
    <mergeCell ref="A6:I6"/>
    <mergeCell ref="J6:DX6"/>
    <mergeCell ref="DY6:EW6"/>
    <mergeCell ref="A7:G7"/>
    <mergeCell ref="H7:I7"/>
    <mergeCell ref="J7:K7"/>
    <mergeCell ref="L7:W7"/>
    <mergeCell ref="X7:AR7"/>
    <mergeCell ref="AS7:BE7"/>
    <mergeCell ref="EB7:EF7"/>
    <mergeCell ref="EG7:EW7"/>
  </mergeCells>
  <conditionalFormatting sqref="B11:C29">
    <cfRule type="containsText" dxfId="34" priority="132" operator="containsText" text="PIU">
      <formula>NOT(ISERROR(SEARCH("PIU",B11)))</formula>
    </cfRule>
  </conditionalFormatting>
  <conditionalFormatting sqref="B10:C29">
    <cfRule type="containsText" dxfId="33"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tabColor rgb="FF92D050"/>
  </sheetPr>
  <dimension ref="A1:AA769"/>
  <sheetViews>
    <sheetView tabSelected="1" topLeftCell="H1" zoomScaleNormal="100" workbookViewId="0">
      <selection activeCell="J1" sqref="J1"/>
    </sheetView>
  </sheetViews>
  <sheetFormatPr defaultRowHeight="15"/>
  <cols>
    <col min="1" max="1" width="31.28515625" style="479" customWidth="1"/>
    <col min="2" max="2" width="28.7109375" style="496" customWidth="1"/>
    <col min="3" max="3" width="12.5703125" style="483" bestFit="1" customWidth="1"/>
    <col min="4" max="4" width="55.42578125" style="483" customWidth="1"/>
    <col min="5" max="5" width="18.5703125" style="496" customWidth="1"/>
    <col min="6" max="6" width="11.28515625" style="483" customWidth="1"/>
    <col min="7" max="7" width="6.7109375" style="483" customWidth="1"/>
    <col min="8" max="8" width="31.42578125" style="496" customWidth="1"/>
    <col min="9" max="9" width="64.28515625" style="496" customWidth="1"/>
    <col min="10" max="10" width="9.140625" style="498"/>
    <col min="11" max="11" width="17.7109375" style="500" bestFit="1" customWidth="1"/>
    <col min="12" max="12" width="12.42578125" style="728" bestFit="1" customWidth="1"/>
    <col min="13" max="13" width="12.42578125" style="528"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25.85546875" style="239" customWidth="1"/>
    <col min="20" max="20" width="158.7109375" style="464" bestFit="1" customWidth="1"/>
    <col min="21" max="23" width="9.140625" style="239"/>
    <col min="24" max="24" width="27.5703125" style="239" bestFit="1" customWidth="1"/>
    <col min="25" max="25" width="100.140625" style="239" bestFit="1" customWidth="1"/>
    <col min="26" max="16384" width="9.140625" style="239"/>
  </cols>
  <sheetData>
    <row r="1" spans="1:27" ht="15" customHeight="1" thickBot="1">
      <c r="A1" s="481" t="s">
        <v>207</v>
      </c>
      <c r="B1" s="480" t="s">
        <v>142</v>
      </c>
      <c r="C1" s="534" t="s">
        <v>1372</v>
      </c>
      <c r="D1" s="476" t="s">
        <v>319</v>
      </c>
      <c r="E1" s="480" t="s">
        <v>1360</v>
      </c>
      <c r="F1" s="476" t="s">
        <v>1310</v>
      </c>
      <c r="G1" s="476" t="s">
        <v>1411</v>
      </c>
      <c r="H1" s="480" t="s">
        <v>320</v>
      </c>
      <c r="I1" s="480" t="s">
        <v>321</v>
      </c>
      <c r="J1" s="497" t="s">
        <v>616</v>
      </c>
      <c r="K1" s="499"/>
      <c r="L1" s="730" t="s">
        <v>1049</v>
      </c>
      <c r="M1" s="516" t="s">
        <v>1333</v>
      </c>
      <c r="X1" s="338" t="s">
        <v>320</v>
      </c>
      <c r="Y1" s="96" t="s">
        <v>321</v>
      </c>
      <c r="Z1" s="339" t="s">
        <v>616</v>
      </c>
      <c r="AA1" s="363" t="s">
        <v>1049</v>
      </c>
    </row>
    <row r="2" spans="1:27" s="240" customFormat="1" ht="15" customHeight="1" thickBot="1">
      <c r="A2" s="477">
        <v>1</v>
      </c>
      <c r="B2" s="491" t="str">
        <f t="shared" ref="B2:B65" si="0">VLOOKUP(A2,$O$12:$P$30,2,0)</f>
        <v>PIU Rio Branco</v>
      </c>
      <c r="C2" s="482">
        <v>34</v>
      </c>
      <c r="D2" s="482">
        <v>2</v>
      </c>
      <c r="E2" s="491" t="str">
        <f>VLOOKUP(D2,$O$33:$P$44,2,0)</f>
        <v>Consulta Pública Inicial</v>
      </c>
      <c r="F2" s="482"/>
      <c r="G2" s="482"/>
      <c r="H2" s="521" t="s">
        <v>1277</v>
      </c>
      <c r="I2" s="518" t="s">
        <v>328</v>
      </c>
      <c r="J2" s="485">
        <v>2</v>
      </c>
      <c r="K2" s="492" t="str">
        <f t="shared" ref="K2:K65" si="1">VLOOKUP(J2,$O$3:$P$10,2,0)</f>
        <v>Consulta Caderno</v>
      </c>
      <c r="L2" s="519" t="s">
        <v>1158</v>
      </c>
      <c r="M2" s="520">
        <f>$M$3</f>
        <v>43271</v>
      </c>
      <c r="N2"/>
      <c r="O2" s="470" t="s">
        <v>616</v>
      </c>
      <c r="P2" s="469" t="s">
        <v>615</v>
      </c>
      <c r="Q2" s="239"/>
      <c r="R2" s="1057" t="s">
        <v>239</v>
      </c>
      <c r="S2" s="1057"/>
      <c r="T2" s="455" t="s">
        <v>322</v>
      </c>
      <c r="U2" s="335" t="s">
        <v>318</v>
      </c>
      <c r="V2" s="238" t="s">
        <v>319</v>
      </c>
      <c r="W2" s="445" t="s">
        <v>1252</v>
      </c>
      <c r="X2" s="334" t="s">
        <v>228</v>
      </c>
      <c r="Y2" s="327" t="s">
        <v>599</v>
      </c>
      <c r="Z2" s="453">
        <v>4</v>
      </c>
    </row>
    <row r="3" spans="1:27" s="240" customFormat="1" ht="15" customHeight="1" thickBot="1">
      <c r="A3" s="477">
        <v>1</v>
      </c>
      <c r="B3" s="491" t="str">
        <f t="shared" si="0"/>
        <v>PIU Rio Branco</v>
      </c>
      <c r="C3" s="482">
        <v>20</v>
      </c>
      <c r="D3" s="482">
        <v>2</v>
      </c>
      <c r="E3" s="491" t="str">
        <f>VLOOKUP(D3,$O$33:$P$44,2,0)</f>
        <v>Consulta Pública Inicial</v>
      </c>
      <c r="F3" s="482"/>
      <c r="G3" s="482"/>
      <c r="H3" s="517" t="s">
        <v>217</v>
      </c>
      <c r="I3" s="518" t="s">
        <v>323</v>
      </c>
      <c r="J3" s="485">
        <v>2</v>
      </c>
      <c r="K3" s="492" t="str">
        <f t="shared" si="1"/>
        <v>Consulta Caderno</v>
      </c>
      <c r="L3" s="519" t="s">
        <v>1158</v>
      </c>
      <c r="M3" s="520">
        <v>43271</v>
      </c>
      <c r="N3"/>
      <c r="O3" s="471">
        <v>3</v>
      </c>
      <c r="P3" s="468" t="s">
        <v>613</v>
      </c>
      <c r="R3" s="394"/>
      <c r="S3" s="240" t="s">
        <v>1188</v>
      </c>
      <c r="T3" s="457" t="e">
        <f>VLOOKUP(H2,[4]sup_hiperlinks!$E$10:$G$39,3,0)</f>
        <v>#N/A</v>
      </c>
      <c r="U3" s="336">
        <v>7</v>
      </c>
      <c r="V3" s="337">
        <v>2</v>
      </c>
      <c r="W3" s="337"/>
      <c r="X3" s="334" t="s">
        <v>327</v>
      </c>
      <c r="Y3" s="327" t="s">
        <v>597</v>
      </c>
      <c r="Z3" s="453">
        <v>2</v>
      </c>
    </row>
    <row r="4" spans="1:27" s="240" customFormat="1" ht="15" customHeight="1">
      <c r="A4" s="477">
        <v>1</v>
      </c>
      <c r="B4" s="491" t="str">
        <f t="shared" si="0"/>
        <v>PIU Rio Branco</v>
      </c>
      <c r="C4" s="482">
        <v>20</v>
      </c>
      <c r="D4" s="482">
        <v>2</v>
      </c>
      <c r="E4" s="491" t="str">
        <f>VLOOKUP(D4,$O$33:$P$44,2,0)</f>
        <v>Consulta Pública Inicial</v>
      </c>
      <c r="F4" s="482"/>
      <c r="G4" s="482"/>
      <c r="H4" s="521" t="s">
        <v>325</v>
      </c>
      <c r="I4" s="518" t="s">
        <v>326</v>
      </c>
      <c r="J4" s="485">
        <v>2</v>
      </c>
      <c r="K4" s="492" t="str">
        <f t="shared" si="1"/>
        <v>Consulta Caderno</v>
      </c>
      <c r="L4" s="519" t="s">
        <v>1158</v>
      </c>
      <c r="M4" s="520">
        <f>$M$3</f>
        <v>43271</v>
      </c>
      <c r="N4"/>
      <c r="O4" s="720">
        <v>1</v>
      </c>
      <c r="P4" s="721" t="s">
        <v>611</v>
      </c>
      <c r="R4" s="241"/>
      <c r="S4" s="242" t="s">
        <v>324</v>
      </c>
      <c r="T4" s="456" t="str">
        <f>VLOOKUP(H3,[4]sup_hiperlinks!$E$10:$G$39,3,0)</f>
        <v>http://minutapiuriobranco.gestaourbana.prefeitura.sp.gov.br/wp-content/uploads/2016/04/PIU_RioBranco_ConsultaPublica_V03.pdf</v>
      </c>
      <c r="U4" s="336">
        <v>7</v>
      </c>
      <c r="V4" s="337">
        <v>2</v>
      </c>
      <c r="W4" s="337"/>
      <c r="X4" s="334" t="s">
        <v>222</v>
      </c>
      <c r="Y4" s="327" t="s">
        <v>598</v>
      </c>
      <c r="Z4" s="453">
        <v>2</v>
      </c>
    </row>
    <row r="5" spans="1:27" s="240" customFormat="1" ht="15" customHeight="1">
      <c r="A5" s="477">
        <v>1</v>
      </c>
      <c r="B5" s="491" t="str">
        <f t="shared" si="0"/>
        <v>PIU Rio Branco</v>
      </c>
      <c r="C5" s="482">
        <v>20</v>
      </c>
      <c r="D5" s="482">
        <v>2</v>
      </c>
      <c r="E5" s="491" t="str">
        <f>VLOOKUP(D5,$O$33:$P$44,2,0)</f>
        <v>Consulta Pública Inicial</v>
      </c>
      <c r="F5" s="482"/>
      <c r="G5" s="482"/>
      <c r="H5" s="521" t="s">
        <v>1628</v>
      </c>
      <c r="I5" s="518" t="s">
        <v>330</v>
      </c>
      <c r="J5" s="485">
        <v>2</v>
      </c>
      <c r="K5" s="492" t="str">
        <f t="shared" si="1"/>
        <v>Consulta Caderno</v>
      </c>
      <c r="L5" s="519" t="s">
        <v>1158</v>
      </c>
      <c r="M5" s="520">
        <f>$M$3</f>
        <v>43271</v>
      </c>
      <c r="N5"/>
      <c r="O5" s="471">
        <v>2</v>
      </c>
      <c r="P5" s="468" t="s">
        <v>612</v>
      </c>
      <c r="R5" s="393"/>
      <c r="S5" s="243" t="s">
        <v>1188</v>
      </c>
      <c r="T5" s="457" t="str">
        <f>VLOOKUP(H4,[4]sup_hiperlinks!$E$10:$G$39,3,0)</f>
        <v>http://minutapiuriobranco.gestaourbana.prefeitura.sp.gov.br/wp-content/uploads/2016/04/PIU_RioBranco_ConsultaPublica_ANEXOI_reduzido.pdf</v>
      </c>
      <c r="U5" s="336">
        <v>7</v>
      </c>
      <c r="V5" s="337">
        <v>2</v>
      </c>
      <c r="W5" s="337"/>
    </row>
    <row r="6" spans="1:27" s="240" customFormat="1" ht="15" customHeight="1">
      <c r="A6" s="477">
        <v>1</v>
      </c>
      <c r="B6" s="491" t="str">
        <f t="shared" si="0"/>
        <v>PIU Rio Branco</v>
      </c>
      <c r="C6" s="482">
        <v>41</v>
      </c>
      <c r="D6" s="482">
        <v>2</v>
      </c>
      <c r="E6" s="491" t="str">
        <f>VLOOKUP(D6,$O$33:$P$44,2,0)</f>
        <v>Consulta Pública Inicial</v>
      </c>
      <c r="F6" s="482"/>
      <c r="G6" s="482"/>
      <c r="H6" s="521" t="s">
        <v>331</v>
      </c>
      <c r="I6" s="518" t="s">
        <v>332</v>
      </c>
      <c r="J6" s="485">
        <v>2</v>
      </c>
      <c r="K6" s="492" t="str">
        <f t="shared" si="1"/>
        <v>Consulta Caderno</v>
      </c>
      <c r="L6" s="519" t="s">
        <v>1158</v>
      </c>
      <c r="M6" s="520">
        <f>$M$3</f>
        <v>43271</v>
      </c>
      <c r="N6"/>
      <c r="O6" s="471">
        <v>4</v>
      </c>
      <c r="P6" s="468" t="s">
        <v>225</v>
      </c>
      <c r="R6" s="395"/>
      <c r="S6" s="240" t="s">
        <v>1188</v>
      </c>
      <c r="T6" s="457" t="e">
        <f>VLOOKUP(H5,[4]sup_hiperlinks!$E$10:$G$39,3,0)</f>
        <v>#N/A</v>
      </c>
    </row>
    <row r="7" spans="1:27" s="240" customFormat="1" ht="15" customHeight="1">
      <c r="A7" s="477" t="s">
        <v>1619</v>
      </c>
      <c r="B7" s="496" t="e">
        <f t="shared" si="0"/>
        <v>#N/A</v>
      </c>
      <c r="C7" s="483" t="s">
        <v>898</v>
      </c>
      <c r="D7" s="482">
        <v>100</v>
      </c>
      <c r="E7" s="491" t="s">
        <v>898</v>
      </c>
      <c r="F7" s="483"/>
      <c r="G7" s="483"/>
      <c r="H7" s="521" t="s">
        <v>1384</v>
      </c>
      <c r="I7" s="970" t="s">
        <v>330</v>
      </c>
      <c r="J7" s="498" t="s">
        <v>145</v>
      </c>
      <c r="K7" s="492" t="e">
        <f t="shared" si="1"/>
        <v>#N/A</v>
      </c>
      <c r="L7" s="706" t="s">
        <v>1158</v>
      </c>
      <c r="M7" s="520">
        <v>43276</v>
      </c>
      <c r="N7"/>
      <c r="O7" s="471">
        <v>5</v>
      </c>
      <c r="P7" s="468" t="s">
        <v>614</v>
      </c>
      <c r="S7" s="134"/>
      <c r="T7" s="457" t="str">
        <f>VLOOKUP(H6,[4]sup_hiperlinks!$E$10:$G$39,3,0)</f>
        <v>http://gestaourbana.prefeitura.sp.gov.br/wp-content/uploads/2016/03/Contribui%C3%A7%C3%B5es.pdf</v>
      </c>
    </row>
    <row r="8" spans="1:27" s="240" customFormat="1" ht="15" customHeight="1">
      <c r="A8" s="477">
        <v>2</v>
      </c>
      <c r="B8" s="491" t="str">
        <f t="shared" si="0"/>
        <v>PIU Vila Leopoldina</v>
      </c>
      <c r="C8" s="482">
        <v>12</v>
      </c>
      <c r="D8" s="482">
        <v>1</v>
      </c>
      <c r="E8" s="491" t="str">
        <f t="shared" ref="E8:E50" si="2">VLOOKUP(D8,$O$33:$P$44,2,0)</f>
        <v>Proposição</v>
      </c>
      <c r="F8" s="482"/>
      <c r="G8" s="482"/>
      <c r="H8" s="521" t="s">
        <v>333</v>
      </c>
      <c r="I8" s="518" t="s">
        <v>334</v>
      </c>
      <c r="J8" s="485">
        <v>2</v>
      </c>
      <c r="K8" s="492" t="str">
        <f t="shared" si="1"/>
        <v>Consulta Caderno</v>
      </c>
      <c r="L8" s="519" t="s">
        <v>1158</v>
      </c>
      <c r="M8" s="520">
        <f t="shared" ref="M8:M47" si="3">$M$2</f>
        <v>43271</v>
      </c>
      <c r="N8"/>
      <c r="O8" s="471">
        <v>6</v>
      </c>
      <c r="P8" s="468" t="s">
        <v>1530</v>
      </c>
      <c r="S8" s="134"/>
      <c r="T8" s="457" t="e">
        <f>VLOOKUP(H7,[4]sup_hiperlinks!$E$5:$I$39,5,0)</f>
        <v>#N/A</v>
      </c>
    </row>
    <row r="9" spans="1:27" s="240" customFormat="1" ht="15" customHeight="1">
      <c r="A9" s="477">
        <v>2</v>
      </c>
      <c r="B9" s="491" t="str">
        <f t="shared" si="0"/>
        <v>PIU Vila Leopoldina</v>
      </c>
      <c r="C9" s="482">
        <v>19</v>
      </c>
      <c r="D9" s="482">
        <v>1</v>
      </c>
      <c r="E9" s="491" t="str">
        <f t="shared" si="2"/>
        <v>Proposição</v>
      </c>
      <c r="F9" s="482" t="s">
        <v>758</v>
      </c>
      <c r="G9" s="482" t="s">
        <v>1411</v>
      </c>
      <c r="H9" s="521" t="s">
        <v>1110</v>
      </c>
      <c r="I9" s="994" t="s">
        <v>1119</v>
      </c>
      <c r="J9" s="485"/>
      <c r="K9" s="492" t="e">
        <f t="shared" si="1"/>
        <v>#N/A</v>
      </c>
      <c r="L9" s="519" t="s">
        <v>1109</v>
      </c>
      <c r="M9" s="520">
        <f t="shared" si="3"/>
        <v>43271</v>
      </c>
      <c r="N9"/>
      <c r="O9" s="724">
        <v>7</v>
      </c>
      <c r="P9" s="722" t="s">
        <v>1015</v>
      </c>
      <c r="S9" s="134"/>
      <c r="T9" s="457"/>
    </row>
    <row r="10" spans="1:27" s="240" customFormat="1" ht="15" customHeight="1" thickBot="1">
      <c r="A10" s="477">
        <v>2</v>
      </c>
      <c r="B10" s="491" t="str">
        <f t="shared" si="0"/>
        <v>PIU Vila Leopoldina</v>
      </c>
      <c r="C10" s="482">
        <v>19</v>
      </c>
      <c r="D10" s="482">
        <v>1</v>
      </c>
      <c r="E10" s="491" t="str">
        <f t="shared" si="2"/>
        <v>Proposição</v>
      </c>
      <c r="F10" s="482" t="s">
        <v>758</v>
      </c>
      <c r="G10" s="482" t="s">
        <v>1411</v>
      </c>
      <c r="H10" s="521" t="s">
        <v>1111</v>
      </c>
      <c r="I10" s="994" t="s">
        <v>1120</v>
      </c>
      <c r="J10" s="485"/>
      <c r="K10" s="492" t="e">
        <f t="shared" si="1"/>
        <v>#N/A</v>
      </c>
      <c r="L10" s="519" t="s">
        <v>1109</v>
      </c>
      <c r="M10" s="520">
        <f t="shared" si="3"/>
        <v>43271</v>
      </c>
      <c r="N10"/>
      <c r="O10" s="725"/>
      <c r="P10" s="723"/>
      <c r="Q10" s="134"/>
      <c r="S10" s="134"/>
      <c r="T10" s="457"/>
    </row>
    <row r="11" spans="1:27" s="240" customFormat="1" ht="15" customHeight="1" thickBot="1">
      <c r="A11" s="477">
        <v>2</v>
      </c>
      <c r="B11" s="491" t="str">
        <f t="shared" si="0"/>
        <v>PIU Vila Leopoldina</v>
      </c>
      <c r="C11" s="482">
        <v>19</v>
      </c>
      <c r="D11" s="482">
        <v>1</v>
      </c>
      <c r="E11" s="491" t="str">
        <f t="shared" si="2"/>
        <v>Proposição</v>
      </c>
      <c r="F11" s="482" t="s">
        <v>758</v>
      </c>
      <c r="G11" s="482" t="s">
        <v>1411</v>
      </c>
      <c r="H11" s="521" t="s">
        <v>1112</v>
      </c>
      <c r="I11" s="994" t="s">
        <v>1121</v>
      </c>
      <c r="J11" s="485"/>
      <c r="K11" s="492" t="e">
        <f t="shared" si="1"/>
        <v>#N/A</v>
      </c>
      <c r="L11" s="519" t="s">
        <v>1109</v>
      </c>
      <c r="M11" s="520">
        <f t="shared" si="3"/>
        <v>43271</v>
      </c>
      <c r="N11"/>
      <c r="O11" s="472" t="s">
        <v>1334</v>
      </c>
      <c r="P11" s="473" t="s">
        <v>142</v>
      </c>
      <c r="Q11" s="134"/>
      <c r="S11" s="134"/>
      <c r="T11" s="457"/>
    </row>
    <row r="12" spans="1:27" s="240" customFormat="1" ht="15" customHeight="1">
      <c r="A12" s="477">
        <v>2</v>
      </c>
      <c r="B12" s="491" t="str">
        <f t="shared" si="0"/>
        <v>PIU Vila Leopoldina</v>
      </c>
      <c r="C12" s="482">
        <v>19</v>
      </c>
      <c r="D12" s="482">
        <v>1</v>
      </c>
      <c r="E12" s="491" t="str">
        <f t="shared" si="2"/>
        <v>Proposição</v>
      </c>
      <c r="F12" s="482" t="s">
        <v>758</v>
      </c>
      <c r="G12" s="482" t="s">
        <v>1411</v>
      </c>
      <c r="H12" s="521" t="s">
        <v>1113</v>
      </c>
      <c r="I12" s="994" t="s">
        <v>1122</v>
      </c>
      <c r="J12" s="485"/>
      <c r="K12" s="492" t="e">
        <f t="shared" si="1"/>
        <v>#N/A</v>
      </c>
      <c r="L12" s="519" t="s">
        <v>1109</v>
      </c>
      <c r="M12" s="520">
        <f t="shared" si="3"/>
        <v>43271</v>
      </c>
      <c r="N12"/>
      <c r="O12" s="529">
        <v>1</v>
      </c>
      <c r="P12" s="531" t="s">
        <v>896</v>
      </c>
      <c r="Q12" s="134"/>
      <c r="R12" s="1021" t="s">
        <v>329</v>
      </c>
      <c r="S12" s="1020"/>
      <c r="T12" s="457"/>
    </row>
    <row r="13" spans="1:27" s="240" customFormat="1" ht="15" customHeight="1">
      <c r="A13" s="477">
        <v>2</v>
      </c>
      <c r="B13" s="491" t="str">
        <f t="shared" si="0"/>
        <v>PIU Vila Leopoldina</v>
      </c>
      <c r="C13" s="482">
        <v>19</v>
      </c>
      <c r="D13" s="482">
        <v>1</v>
      </c>
      <c r="E13" s="491" t="str">
        <f t="shared" si="2"/>
        <v>Proposição</v>
      </c>
      <c r="F13" s="482" t="s">
        <v>758</v>
      </c>
      <c r="G13" s="482" t="s">
        <v>1411</v>
      </c>
      <c r="H13" s="521" t="s">
        <v>1114</v>
      </c>
      <c r="I13" s="994" t="s">
        <v>1123</v>
      </c>
      <c r="J13" s="485"/>
      <c r="K13" s="492" t="e">
        <f t="shared" si="1"/>
        <v>#N/A</v>
      </c>
      <c r="L13" s="519" t="s">
        <v>1109</v>
      </c>
      <c r="M13" s="520">
        <f t="shared" si="3"/>
        <v>43271</v>
      </c>
      <c r="N13"/>
      <c r="O13" s="529">
        <v>2</v>
      </c>
      <c r="P13" s="530" t="s">
        <v>150</v>
      </c>
      <c r="Q13" s="134"/>
      <c r="R13" s="1022">
        <v>43220</v>
      </c>
      <c r="S13" s="1023"/>
      <c r="T13" s="457"/>
    </row>
    <row r="14" spans="1:27" s="240" customFormat="1" ht="15" customHeight="1">
      <c r="A14" s="477">
        <v>2</v>
      </c>
      <c r="B14" s="491" t="str">
        <f t="shared" si="0"/>
        <v>PIU Vila Leopoldina</v>
      </c>
      <c r="C14" s="482">
        <v>19</v>
      </c>
      <c r="D14" s="482">
        <v>1</v>
      </c>
      <c r="E14" s="491" t="str">
        <f t="shared" si="2"/>
        <v>Proposição</v>
      </c>
      <c r="F14" s="482" t="s">
        <v>758</v>
      </c>
      <c r="G14" s="482" t="s">
        <v>1411</v>
      </c>
      <c r="H14" s="521" t="s">
        <v>1115</v>
      </c>
      <c r="I14" s="994" t="s">
        <v>1124</v>
      </c>
      <c r="J14" s="485"/>
      <c r="K14" s="492" t="e">
        <f t="shared" si="1"/>
        <v>#N/A</v>
      </c>
      <c r="L14" s="519" t="s">
        <v>1109</v>
      </c>
      <c r="M14" s="520">
        <f t="shared" si="3"/>
        <v>43271</v>
      </c>
      <c r="N14"/>
      <c r="O14" s="529">
        <v>3</v>
      </c>
      <c r="P14" s="531" t="s">
        <v>917</v>
      </c>
      <c r="Q14" s="134"/>
      <c r="S14" s="134"/>
      <c r="T14" s="457"/>
    </row>
    <row r="15" spans="1:27" s="240" customFormat="1" ht="15"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1158</v>
      </c>
      <c r="M15" s="520">
        <f t="shared" si="3"/>
        <v>43271</v>
      </c>
      <c r="N15"/>
      <c r="O15" s="529">
        <v>4</v>
      </c>
      <c r="P15" s="531" t="s">
        <v>933</v>
      </c>
      <c r="Q15" s="134"/>
      <c r="S15" s="134"/>
      <c r="T15" s="457" t="e">
        <f>VLOOKUP(H14,[4]sup_hiperlinks!$E$5:$I$39,5,0)</f>
        <v>#N/A</v>
      </c>
    </row>
    <row r="16" spans="1:27" s="240" customFormat="1" ht="15"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1158</v>
      </c>
      <c r="M16" s="520">
        <f t="shared" si="3"/>
        <v>43271</v>
      </c>
      <c r="N16"/>
      <c r="O16" s="529">
        <v>5</v>
      </c>
      <c r="P16" s="531" t="s">
        <v>956</v>
      </c>
      <c r="Q16" s="134"/>
      <c r="S16" s="134"/>
      <c r="T16" s="457" t="str">
        <f>VLOOKUP(H15,[4]sup_hiperlinks!$E$5:$I$39,5,0)</f>
        <v>http://minuta.gestaourbana.prefeitura.sp.gov.br/piu-leopoldina/wp-content/uploads/2016/08/02_MIP_PIU_Vila_Leopoldina-Villa-Lobos_diagnostico_e_programa.pdf</v>
      </c>
    </row>
    <row r="17" spans="1:20" s="240" customFormat="1" ht="15" customHeight="1">
      <c r="A17" s="477">
        <v>2</v>
      </c>
      <c r="B17" s="491" t="str">
        <f t="shared" si="0"/>
        <v>PIU Vila Leopoldina</v>
      </c>
      <c r="C17" s="482">
        <v>34</v>
      </c>
      <c r="D17" s="482">
        <v>2</v>
      </c>
      <c r="E17" s="491" t="str">
        <f t="shared" si="2"/>
        <v>Consulta Pública Inicial</v>
      </c>
      <c r="F17" s="482"/>
      <c r="G17" s="482"/>
      <c r="H17" s="521" t="s">
        <v>1277</v>
      </c>
      <c r="I17" s="518" t="s">
        <v>337</v>
      </c>
      <c r="J17" s="485">
        <v>2</v>
      </c>
      <c r="K17" s="492" t="str">
        <f t="shared" si="1"/>
        <v>Consulta Caderno</v>
      </c>
      <c r="L17" s="519" t="s">
        <v>1158</v>
      </c>
      <c r="M17" s="520">
        <f t="shared" si="3"/>
        <v>43271</v>
      </c>
      <c r="N17"/>
      <c r="O17" s="407"/>
      <c r="P17" s="408"/>
      <c r="Q17" s="134"/>
      <c r="S17" s="134"/>
      <c r="T17" s="457" t="str">
        <f>VLOOKUP(H16,[4]sup_hiperlinks!$E$5:$I$39,5,0)</f>
        <v>http://minuta.gestaourbana.prefeitura.sp.gov.br/piu-leopoldina/wp-content/uploads/2016/08/03_MIP_PIU_Vila_Leopoldina-Villa-Lobos_mapas.pdf</v>
      </c>
    </row>
    <row r="18" spans="1:20" s="240" customFormat="1" ht="15" customHeight="1">
      <c r="A18" s="477">
        <v>2</v>
      </c>
      <c r="B18" s="491" t="str">
        <f t="shared" si="0"/>
        <v>PIU Vila Leopoldina</v>
      </c>
      <c r="C18" s="482"/>
      <c r="D18" s="482">
        <v>2</v>
      </c>
      <c r="E18" s="491" t="str">
        <f t="shared" si="2"/>
        <v>Consulta Pública Inicial</v>
      </c>
      <c r="F18" s="482" t="s">
        <v>758</v>
      </c>
      <c r="G18" s="482"/>
      <c r="H18" s="521" t="s">
        <v>1277</v>
      </c>
      <c r="I18" s="994" t="s">
        <v>340</v>
      </c>
      <c r="J18" s="485"/>
      <c r="K18" s="492" t="e">
        <f t="shared" si="1"/>
        <v>#N/A</v>
      </c>
      <c r="L18" s="519" t="s">
        <v>1048</v>
      </c>
      <c r="M18" s="520">
        <f t="shared" si="3"/>
        <v>43271</v>
      </c>
      <c r="N18"/>
      <c r="O18" s="529">
        <v>7</v>
      </c>
      <c r="P18" s="530" t="s">
        <v>1154</v>
      </c>
      <c r="S18" s="134"/>
      <c r="T18" s="457"/>
    </row>
    <row r="19" spans="1:20" s="240" customFormat="1" ht="15"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1158</v>
      </c>
      <c r="M19" s="520">
        <f t="shared" si="3"/>
        <v>43271</v>
      </c>
      <c r="N19"/>
      <c r="O19" s="529">
        <v>8</v>
      </c>
      <c r="P19" s="530" t="s">
        <v>976</v>
      </c>
      <c r="S19" s="134"/>
      <c r="T19" s="457" t="e">
        <f>VLOOKUP(H18,[4]sup_hiperlinks!$E$5:$I$39,5,0)</f>
        <v>#N/A</v>
      </c>
    </row>
    <row r="20" spans="1:20" s="240" customFormat="1" ht="15"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1158</v>
      </c>
      <c r="M20" s="520">
        <f t="shared" si="3"/>
        <v>43271</v>
      </c>
      <c r="N20"/>
      <c r="O20" s="529">
        <v>9</v>
      </c>
      <c r="P20" s="530" t="s">
        <v>979</v>
      </c>
      <c r="S20" s="134"/>
      <c r="T20" s="457" t="str">
        <f>VLOOKUP(H19,[4]sup_hiperlinks!$E$5:$I$39,5,0)</f>
        <v>http://minuta.gestaourbana.prefeitura.sp.gov.br/piu-leopoldina/</v>
      </c>
    </row>
    <row r="21" spans="1:20" s="240" customFormat="1" ht="15" customHeight="1">
      <c r="A21" s="477">
        <v>2</v>
      </c>
      <c r="B21" s="491" t="str">
        <f t="shared" si="0"/>
        <v>PIU Vila Leopoldina</v>
      </c>
      <c r="C21" s="482">
        <v>28</v>
      </c>
      <c r="D21" s="482">
        <v>2</v>
      </c>
      <c r="E21" s="491" t="str">
        <f t="shared" si="2"/>
        <v>Consulta Pública Inicial</v>
      </c>
      <c r="F21" s="482" t="s">
        <v>758</v>
      </c>
      <c r="G21" s="482" t="s">
        <v>1411</v>
      </c>
      <c r="H21" s="521" t="s">
        <v>1277</v>
      </c>
      <c r="I21" s="995" t="s">
        <v>1336</v>
      </c>
      <c r="J21" s="485">
        <v>4</v>
      </c>
      <c r="K21" s="492" t="str">
        <f t="shared" si="1"/>
        <v>Audiência Pública</v>
      </c>
      <c r="L21" s="519" t="s">
        <v>1048</v>
      </c>
      <c r="M21" s="520">
        <f t="shared" si="3"/>
        <v>43271</v>
      </c>
      <c r="N21"/>
      <c r="O21" s="529">
        <v>10</v>
      </c>
      <c r="P21" s="530" t="s">
        <v>181</v>
      </c>
      <c r="S21" s="134"/>
      <c r="T21" s="457" t="str">
        <f>VLOOKUP(H20,[4]sup_hiperlinks!$E$5:$I$39,5,0)</f>
        <v>http://gestaourbana.prefeitura.sp.gov.br/wp-content/uploads/2016/03/PIU-Leopoldina.pdf</v>
      </c>
    </row>
    <row r="22" spans="1:20" s="240" customFormat="1" ht="15" customHeight="1">
      <c r="A22" s="477">
        <v>2</v>
      </c>
      <c r="B22" s="491" t="str">
        <f t="shared" si="0"/>
        <v>PIU Vila Leopoldina</v>
      </c>
      <c r="C22" s="482">
        <v>31</v>
      </c>
      <c r="D22" s="482">
        <v>2</v>
      </c>
      <c r="E22" s="491" t="str">
        <f t="shared" si="2"/>
        <v>Consulta Pública Inicial</v>
      </c>
      <c r="F22" s="482"/>
      <c r="G22" s="482"/>
      <c r="H22" s="521" t="s">
        <v>226</v>
      </c>
      <c r="I22" s="518" t="s">
        <v>341</v>
      </c>
      <c r="J22" s="485">
        <v>4</v>
      </c>
      <c r="K22" s="492" t="str">
        <f t="shared" si="1"/>
        <v>Audiência Pública</v>
      </c>
      <c r="L22" s="519" t="s">
        <v>1158</v>
      </c>
      <c r="M22" s="520">
        <f t="shared" si="3"/>
        <v>43271</v>
      </c>
      <c r="N22"/>
      <c r="O22" s="529">
        <v>11</v>
      </c>
      <c r="P22" s="531" t="s">
        <v>1164</v>
      </c>
      <c r="S22" s="134"/>
      <c r="T22" s="457" t="e">
        <f>VLOOKUP(H21,[4]sup_hiperlinks!$E$5:$I$39,5,0)</f>
        <v>#N/A</v>
      </c>
    </row>
    <row r="23" spans="1:20" s="240" customFormat="1" ht="15" customHeight="1">
      <c r="A23" s="477">
        <v>2</v>
      </c>
      <c r="B23" s="491" t="str">
        <f t="shared" si="0"/>
        <v>PIU Vila Leopoldina</v>
      </c>
      <c r="C23" s="482">
        <v>31</v>
      </c>
      <c r="D23" s="482">
        <v>2</v>
      </c>
      <c r="E23" s="491" t="str">
        <f t="shared" si="2"/>
        <v>Consulta Pública Inicial</v>
      </c>
      <c r="F23" s="482"/>
      <c r="G23" s="482"/>
      <c r="H23" s="521" t="s">
        <v>226</v>
      </c>
      <c r="I23" s="518" t="s">
        <v>342</v>
      </c>
      <c r="J23" s="485">
        <v>4</v>
      </c>
      <c r="K23" s="492" t="str">
        <f t="shared" si="1"/>
        <v>Audiência Pública</v>
      </c>
      <c r="L23" s="519" t="s">
        <v>1158</v>
      </c>
      <c r="M23" s="520">
        <f t="shared" si="3"/>
        <v>43271</v>
      </c>
      <c r="N23"/>
      <c r="O23" s="529">
        <v>12</v>
      </c>
      <c r="P23" s="531" t="s">
        <v>998</v>
      </c>
      <c r="S23" s="134"/>
      <c r="T23" s="457" t="str">
        <f>[4]sup_hiperlinks!J20</f>
        <v>http://gestaourbana.prefeitura.sp.gov.br/wp-content/uploads/2016/03/PIU_VL_AudienciaPublica_01_11_Proponente.pdf</v>
      </c>
    </row>
    <row r="24" spans="1:20" s="240" customFormat="1" ht="15" customHeight="1">
      <c r="A24" s="477">
        <v>2</v>
      </c>
      <c r="B24" s="491" t="str">
        <f t="shared" si="0"/>
        <v>PIU Vila Leopoldina</v>
      </c>
      <c r="C24" s="482">
        <v>32</v>
      </c>
      <c r="D24" s="482">
        <v>2</v>
      </c>
      <c r="E24" s="491" t="str">
        <f t="shared" si="2"/>
        <v>Consulta Pública Inicial</v>
      </c>
      <c r="F24" s="482"/>
      <c r="G24" s="482"/>
      <c r="H24" s="521" t="s">
        <v>227</v>
      </c>
      <c r="I24" s="518" t="s">
        <v>343</v>
      </c>
      <c r="J24" s="485">
        <v>4</v>
      </c>
      <c r="K24" s="492" t="str">
        <f t="shared" si="1"/>
        <v>Audiência Pública</v>
      </c>
      <c r="L24" s="519" t="s">
        <v>1158</v>
      </c>
      <c r="M24" s="520">
        <f t="shared" si="3"/>
        <v>43271</v>
      </c>
      <c r="N24"/>
      <c r="O24" s="529">
        <v>16</v>
      </c>
      <c r="P24" s="530" t="s">
        <v>1098</v>
      </c>
      <c r="S24" s="134"/>
      <c r="T24" s="457" t="str">
        <f>VLOOKUP(H23,[4]sup_hiperlinks!$E$5:$I$39,5,0)</f>
        <v>http://gestaourbana.prefeitura.sp.gov.br/wp-content/uploads/2016/03/PIU_VL_AudienciaPublica_01_11_SPURB-2.pdf</v>
      </c>
    </row>
    <row r="25" spans="1:20" s="240" customFormat="1" ht="15" customHeight="1">
      <c r="A25" s="477">
        <v>2</v>
      </c>
      <c r="B25" s="491" t="str">
        <f t="shared" si="0"/>
        <v>PIU Vila Leopoldina</v>
      </c>
      <c r="C25" s="482">
        <v>32</v>
      </c>
      <c r="D25" s="482">
        <v>2</v>
      </c>
      <c r="E25" s="491" t="str">
        <f t="shared" si="2"/>
        <v>Consulta Pública Inicial</v>
      </c>
      <c r="F25" s="482"/>
      <c r="G25" s="482"/>
      <c r="H25" s="521" t="s">
        <v>228</v>
      </c>
      <c r="I25" s="518" t="s">
        <v>344</v>
      </c>
      <c r="J25" s="485">
        <v>4</v>
      </c>
      <c r="K25" s="492" t="str">
        <f t="shared" si="1"/>
        <v>Audiência Pública</v>
      </c>
      <c r="L25" s="519" t="s">
        <v>1158</v>
      </c>
      <c r="M25" s="520">
        <f t="shared" si="3"/>
        <v>43271</v>
      </c>
      <c r="N25"/>
      <c r="O25" s="529">
        <v>17</v>
      </c>
      <c r="P25" s="530" t="s">
        <v>1208</v>
      </c>
      <c r="S25" s="134"/>
      <c r="T25" s="457" t="str">
        <f>VLOOKUP(H24,[4]sup_hiperlinks!$E$5:$I$39,5,0)</f>
        <v>http://gestaourbana.prefeitura.sp.gov.br/wp-content/uploads/2016/03/Lista-de-Presen%C3%A7a-Sem-contato.pdf</v>
      </c>
    </row>
    <row r="26" spans="1:20" s="240" customFormat="1" ht="15" customHeight="1">
      <c r="A26" s="477">
        <v>2</v>
      </c>
      <c r="B26" s="491" t="str">
        <f t="shared" si="0"/>
        <v>PIU Vila Leopoldina</v>
      </c>
      <c r="C26" s="482">
        <v>43</v>
      </c>
      <c r="D26" s="482">
        <v>2</v>
      </c>
      <c r="E26" s="491" t="str">
        <f t="shared" si="2"/>
        <v>Consulta Pública Inicial</v>
      </c>
      <c r="F26" s="482" t="s">
        <v>758</v>
      </c>
      <c r="G26" s="482" t="s">
        <v>1411</v>
      </c>
      <c r="H26" s="521" t="s">
        <v>1116</v>
      </c>
      <c r="I26" s="994" t="s">
        <v>1125</v>
      </c>
      <c r="J26" s="485"/>
      <c r="K26" s="492" t="e">
        <f t="shared" si="1"/>
        <v>#N/A</v>
      </c>
      <c r="L26" s="519" t="s">
        <v>1109</v>
      </c>
      <c r="M26" s="520">
        <f t="shared" si="3"/>
        <v>43271</v>
      </c>
      <c r="N26"/>
      <c r="O26" s="529">
        <v>18</v>
      </c>
      <c r="P26" s="530" t="s">
        <v>1209</v>
      </c>
      <c r="S26" s="134"/>
      <c r="T26" s="457"/>
    </row>
    <row r="27" spans="1:20" s="240" customFormat="1" ht="15" customHeight="1">
      <c r="A27" s="477">
        <v>2</v>
      </c>
      <c r="B27" s="491" t="str">
        <f t="shared" si="0"/>
        <v>PIU Vila Leopoldina</v>
      </c>
      <c r="C27" s="482">
        <v>55</v>
      </c>
      <c r="D27" s="482">
        <v>3</v>
      </c>
      <c r="E27" s="491" t="str">
        <f t="shared" si="2"/>
        <v>Avaliação SMUL</v>
      </c>
      <c r="F27" s="482" t="s">
        <v>758</v>
      </c>
      <c r="G27" s="482" t="s">
        <v>1411</v>
      </c>
      <c r="H27" s="521" t="s">
        <v>1110</v>
      </c>
      <c r="I27" s="994" t="s">
        <v>1126</v>
      </c>
      <c r="J27" s="485"/>
      <c r="K27" s="492" t="e">
        <f t="shared" si="1"/>
        <v>#N/A</v>
      </c>
      <c r="L27" s="519" t="s">
        <v>1109</v>
      </c>
      <c r="M27" s="520">
        <f t="shared" si="3"/>
        <v>43271</v>
      </c>
      <c r="N27"/>
      <c r="O27" s="529">
        <v>19</v>
      </c>
      <c r="P27" s="530" t="s">
        <v>1210</v>
      </c>
      <c r="S27" s="134"/>
      <c r="T27" s="457"/>
    </row>
    <row r="28" spans="1:20" s="240" customFormat="1" ht="15" customHeight="1">
      <c r="A28" s="477">
        <v>2</v>
      </c>
      <c r="B28" s="491" t="str">
        <f t="shared" si="0"/>
        <v>PIU Vila Leopoldina</v>
      </c>
      <c r="C28" s="482">
        <v>55</v>
      </c>
      <c r="D28" s="482">
        <v>3</v>
      </c>
      <c r="E28" s="491" t="str">
        <f t="shared" si="2"/>
        <v>Avaliação SMUL</v>
      </c>
      <c r="F28" s="482" t="s">
        <v>758</v>
      </c>
      <c r="G28" s="482" t="s">
        <v>1411</v>
      </c>
      <c r="H28" s="521" t="s">
        <v>1194</v>
      </c>
      <c r="I28" s="994" t="s">
        <v>1127</v>
      </c>
      <c r="J28" s="485"/>
      <c r="K28" s="492" t="e">
        <f t="shared" si="1"/>
        <v>#N/A</v>
      </c>
      <c r="L28" s="519" t="s">
        <v>1109</v>
      </c>
      <c r="M28" s="520">
        <f t="shared" si="3"/>
        <v>43271</v>
      </c>
      <c r="N28"/>
      <c r="O28" s="413">
        <v>13</v>
      </c>
      <c r="P28" s="474" t="s">
        <v>1001</v>
      </c>
      <c r="R28" s="396"/>
      <c r="S28" s="454"/>
      <c r="T28" s="457"/>
    </row>
    <row r="29" spans="1:20" s="240" customFormat="1" ht="15" customHeight="1">
      <c r="A29" s="477">
        <v>2</v>
      </c>
      <c r="B29" s="491" t="str">
        <f t="shared" si="0"/>
        <v>PIU Vila Leopoldina</v>
      </c>
      <c r="C29" s="482">
        <v>55</v>
      </c>
      <c r="D29" s="482">
        <v>3</v>
      </c>
      <c r="E29" s="491" t="str">
        <f t="shared" si="2"/>
        <v>Avaliação SMUL</v>
      </c>
      <c r="F29" s="482" t="s">
        <v>758</v>
      </c>
      <c r="G29" s="482" t="s">
        <v>1411</v>
      </c>
      <c r="H29" s="521" t="s">
        <v>1117</v>
      </c>
      <c r="I29" s="994" t="s">
        <v>1125</v>
      </c>
      <c r="J29" s="485"/>
      <c r="K29" s="492" t="e">
        <f t="shared" si="1"/>
        <v>#N/A</v>
      </c>
      <c r="L29" s="519" t="s">
        <v>1109</v>
      </c>
      <c r="M29" s="520">
        <f t="shared" si="3"/>
        <v>43271</v>
      </c>
      <c r="N29"/>
      <c r="O29" s="413">
        <v>14</v>
      </c>
      <c r="P29" s="474" t="s">
        <v>1004</v>
      </c>
      <c r="S29" s="134"/>
      <c r="T29" s="457"/>
    </row>
    <row r="30" spans="1:20" s="240" customFormat="1" ht="15" customHeight="1" thickBot="1">
      <c r="A30" s="477">
        <v>2</v>
      </c>
      <c r="B30" s="491" t="str">
        <f t="shared" si="0"/>
        <v>PIU Vila Leopoldina</v>
      </c>
      <c r="C30" s="482">
        <v>55</v>
      </c>
      <c r="D30" s="482">
        <v>3</v>
      </c>
      <c r="E30" s="491" t="str">
        <f t="shared" si="2"/>
        <v>Avaliação SMUL</v>
      </c>
      <c r="F30" s="482" t="s">
        <v>758</v>
      </c>
      <c r="G30" s="482" t="s">
        <v>1411</v>
      </c>
      <c r="H30" s="521" t="s">
        <v>1118</v>
      </c>
      <c r="I30" s="994" t="s">
        <v>1122</v>
      </c>
      <c r="J30" s="485"/>
      <c r="K30" s="492" t="e">
        <f t="shared" si="1"/>
        <v>#N/A</v>
      </c>
      <c r="L30" s="519" t="s">
        <v>1109</v>
      </c>
      <c r="M30" s="520">
        <f t="shared" si="3"/>
        <v>43271</v>
      </c>
      <c r="N30"/>
      <c r="O30" s="306">
        <v>15</v>
      </c>
      <c r="P30" s="475" t="s">
        <v>1007</v>
      </c>
      <c r="S30" s="134"/>
      <c r="T30" s="457"/>
    </row>
    <row r="31" spans="1:20" s="240" customFormat="1" ht="15" customHeight="1" thickBot="1">
      <c r="A31" s="477">
        <v>2</v>
      </c>
      <c r="B31" s="491" t="str">
        <f t="shared" si="0"/>
        <v>PIU Vila Leopoldina</v>
      </c>
      <c r="C31" s="482">
        <v>60</v>
      </c>
      <c r="D31" s="482">
        <v>4</v>
      </c>
      <c r="E31" s="491" t="str">
        <f t="shared" si="2"/>
        <v xml:space="preserve">Elaboração </v>
      </c>
      <c r="F31" s="482" t="s">
        <v>758</v>
      </c>
      <c r="G31" s="482" t="s">
        <v>1411</v>
      </c>
      <c r="H31" s="521" t="s">
        <v>1629</v>
      </c>
      <c r="I31" s="527" t="s">
        <v>1337</v>
      </c>
      <c r="J31" s="485"/>
      <c r="K31" s="492" t="e">
        <f t="shared" si="1"/>
        <v>#N/A</v>
      </c>
      <c r="L31" s="519" t="s">
        <v>1048</v>
      </c>
      <c r="M31" s="520">
        <f t="shared" si="3"/>
        <v>43271</v>
      </c>
      <c r="N31"/>
      <c r="S31" s="134"/>
      <c r="T31" s="457"/>
    </row>
    <row r="32" spans="1:20" s="240" customFormat="1" ht="15" customHeight="1">
      <c r="A32" s="477">
        <v>2</v>
      </c>
      <c r="B32" s="491" t="str">
        <f t="shared" si="0"/>
        <v>PIU Vila Leopoldina</v>
      </c>
      <c r="C32" s="482">
        <v>60</v>
      </c>
      <c r="D32" s="482">
        <v>4</v>
      </c>
      <c r="E32" s="491" t="str">
        <f t="shared" si="2"/>
        <v xml:space="preserve">Elaboração </v>
      </c>
      <c r="F32" s="482" t="s">
        <v>758</v>
      </c>
      <c r="G32" s="482" t="s">
        <v>1411</v>
      </c>
      <c r="H32" s="521" t="s">
        <v>1050</v>
      </c>
      <c r="I32" s="996" t="s">
        <v>1128</v>
      </c>
      <c r="J32" s="485"/>
      <c r="K32" s="492" t="e">
        <f t="shared" si="1"/>
        <v>#N/A</v>
      </c>
      <c r="L32" s="519" t="s">
        <v>1051</v>
      </c>
      <c r="M32" s="520">
        <f t="shared" si="3"/>
        <v>43271</v>
      </c>
      <c r="N32"/>
      <c r="O32" s="506" t="s">
        <v>270</v>
      </c>
      <c r="P32" s="507" t="s">
        <v>271</v>
      </c>
      <c r="S32" s="134"/>
      <c r="T32" s="457"/>
    </row>
    <row r="33" spans="1:20" s="240" customFormat="1" ht="15" customHeight="1">
      <c r="A33" s="477">
        <v>2</v>
      </c>
      <c r="B33" s="491" t="str">
        <f t="shared" si="0"/>
        <v>PIU Vila Leopoldina</v>
      </c>
      <c r="C33" s="482">
        <v>60</v>
      </c>
      <c r="D33" s="482">
        <v>4</v>
      </c>
      <c r="E33" s="491" t="str">
        <f t="shared" si="2"/>
        <v xml:space="preserve">Elaboração </v>
      </c>
      <c r="F33" s="482" t="s">
        <v>758</v>
      </c>
      <c r="G33" s="482" t="s">
        <v>1411</v>
      </c>
      <c r="H33" s="521" t="s">
        <v>1630</v>
      </c>
      <c r="I33" s="996" t="s">
        <v>1129</v>
      </c>
      <c r="J33" s="485"/>
      <c r="K33" s="492" t="e">
        <f t="shared" si="1"/>
        <v>#N/A</v>
      </c>
      <c r="L33" s="519" t="s">
        <v>1051</v>
      </c>
      <c r="M33" s="520">
        <f t="shared" si="3"/>
        <v>43271</v>
      </c>
      <c r="N33"/>
      <c r="O33" s="508">
        <v>1</v>
      </c>
      <c r="P33" s="509" t="s">
        <v>1361</v>
      </c>
      <c r="S33" s="134"/>
      <c r="T33" s="457"/>
    </row>
    <row r="34" spans="1:20" s="240" customFormat="1" ht="15" customHeight="1">
      <c r="A34" s="477">
        <v>2</v>
      </c>
      <c r="B34" s="491" t="str">
        <f t="shared" si="0"/>
        <v>PIU Vila Leopoldina</v>
      </c>
      <c r="C34" s="482">
        <v>81</v>
      </c>
      <c r="D34" s="482">
        <v>5</v>
      </c>
      <c r="E34" s="491" t="str">
        <f t="shared" si="2"/>
        <v>Discussão Pública</v>
      </c>
      <c r="F34" s="482"/>
      <c r="G34" s="482"/>
      <c r="H34" s="521" t="s">
        <v>222</v>
      </c>
      <c r="I34" s="522" t="s">
        <v>345</v>
      </c>
      <c r="J34" s="485">
        <v>2</v>
      </c>
      <c r="K34" s="492" t="str">
        <f t="shared" si="1"/>
        <v>Consulta Caderno</v>
      </c>
      <c r="L34" s="519" t="s">
        <v>1158</v>
      </c>
      <c r="M34" s="520">
        <f t="shared" si="3"/>
        <v>43271</v>
      </c>
      <c r="N34"/>
      <c r="O34" s="508">
        <v>2</v>
      </c>
      <c r="P34" s="509" t="s">
        <v>1144</v>
      </c>
      <c r="S34" s="134"/>
      <c r="T34" s="457"/>
    </row>
    <row r="35" spans="1:20" s="240" customFormat="1" ht="15" customHeight="1">
      <c r="A35" s="477">
        <v>2</v>
      </c>
      <c r="B35" s="491" t="str">
        <f t="shared" si="0"/>
        <v>PIU Vila Leopoldina</v>
      </c>
      <c r="C35" s="482">
        <v>81</v>
      </c>
      <c r="D35" s="482">
        <v>5</v>
      </c>
      <c r="E35" s="491" t="str">
        <f t="shared" si="2"/>
        <v>Discussão Pública</v>
      </c>
      <c r="F35" s="482"/>
      <c r="G35" s="482"/>
      <c r="H35" s="521" t="s">
        <v>346</v>
      </c>
      <c r="I35" s="518" t="s">
        <v>347</v>
      </c>
      <c r="J35" s="485">
        <v>2</v>
      </c>
      <c r="K35" s="492" t="str">
        <f t="shared" si="1"/>
        <v>Consulta Caderno</v>
      </c>
      <c r="L35" s="519" t="s">
        <v>1158</v>
      </c>
      <c r="M35" s="520">
        <f t="shared" si="3"/>
        <v>43271</v>
      </c>
      <c r="N35"/>
      <c r="O35" s="508">
        <v>3</v>
      </c>
      <c r="P35" s="509" t="s">
        <v>1152</v>
      </c>
      <c r="S35" s="134"/>
      <c r="T35" s="457"/>
    </row>
    <row r="36" spans="1:20" s="240" customFormat="1" ht="15" customHeight="1">
      <c r="A36" s="477">
        <v>2</v>
      </c>
      <c r="B36" s="491" t="str">
        <f t="shared" si="0"/>
        <v>PIU Vila Leopoldina</v>
      </c>
      <c r="C36" s="482">
        <v>81</v>
      </c>
      <c r="D36" s="482">
        <v>5</v>
      </c>
      <c r="E36" s="491" t="str">
        <f t="shared" si="2"/>
        <v>Discussão Pública</v>
      </c>
      <c r="F36" s="482"/>
      <c r="G36" s="482"/>
      <c r="H36" s="494" t="s">
        <v>216</v>
      </c>
      <c r="I36" s="518" t="s">
        <v>348</v>
      </c>
      <c r="J36" s="485">
        <v>2</v>
      </c>
      <c r="K36" s="492" t="str">
        <f t="shared" si="1"/>
        <v>Consulta Caderno</v>
      </c>
      <c r="L36" s="519" t="s">
        <v>1158</v>
      </c>
      <c r="M36" s="520">
        <f t="shared" si="3"/>
        <v>43271</v>
      </c>
      <c r="N36"/>
      <c r="O36" s="508">
        <v>4</v>
      </c>
      <c r="P36" s="509" t="s">
        <v>1582</v>
      </c>
      <c r="S36" s="134"/>
      <c r="T36" s="457"/>
    </row>
    <row r="37" spans="1:20" s="240" customFormat="1" ht="15" customHeight="1">
      <c r="A37" s="477">
        <v>2</v>
      </c>
      <c r="B37" s="491" t="str">
        <f t="shared" si="0"/>
        <v>PIU Vila Leopoldina</v>
      </c>
      <c r="C37" s="482">
        <v>81</v>
      </c>
      <c r="D37" s="482">
        <v>5</v>
      </c>
      <c r="E37" s="491" t="str">
        <f t="shared" si="2"/>
        <v>Discussão Pública</v>
      </c>
      <c r="F37" s="482"/>
      <c r="G37" s="482"/>
      <c r="H37" s="495" t="s">
        <v>349</v>
      </c>
      <c r="I37" s="518" t="s">
        <v>350</v>
      </c>
      <c r="J37" s="485">
        <v>2</v>
      </c>
      <c r="K37" s="492" t="str">
        <f t="shared" si="1"/>
        <v>Consulta Caderno</v>
      </c>
      <c r="L37" s="519" t="s">
        <v>1158</v>
      </c>
      <c r="M37" s="520">
        <f t="shared" si="3"/>
        <v>43271</v>
      </c>
      <c r="N37"/>
      <c r="O37" s="508">
        <v>5</v>
      </c>
      <c r="P37" s="509" t="s">
        <v>1362</v>
      </c>
      <c r="S37" s="134"/>
      <c r="T37" s="457"/>
    </row>
    <row r="38" spans="1:20" s="240" customFormat="1" ht="15" customHeight="1">
      <c r="A38" s="477">
        <v>2</v>
      </c>
      <c r="B38" s="491" t="str">
        <f t="shared" si="0"/>
        <v>PIU Vila Leopoldina</v>
      </c>
      <c r="C38" s="482">
        <v>81</v>
      </c>
      <c r="D38" s="482">
        <v>5</v>
      </c>
      <c r="E38" s="491" t="str">
        <f t="shared" si="2"/>
        <v>Discussão Pública</v>
      </c>
      <c r="F38" s="482"/>
      <c r="G38" s="482"/>
      <c r="H38" s="494" t="s">
        <v>351</v>
      </c>
      <c r="I38" s="518" t="s">
        <v>352</v>
      </c>
      <c r="J38" s="485">
        <v>2</v>
      </c>
      <c r="K38" s="492" t="str">
        <f t="shared" si="1"/>
        <v>Consulta Caderno</v>
      </c>
      <c r="L38" s="519" t="s">
        <v>1158</v>
      </c>
      <c r="M38" s="520">
        <f t="shared" si="3"/>
        <v>43271</v>
      </c>
      <c r="N38"/>
      <c r="O38" s="508">
        <v>6</v>
      </c>
      <c r="P38" s="509" t="s">
        <v>1363</v>
      </c>
      <c r="S38" s="134"/>
      <c r="T38" s="457"/>
    </row>
    <row r="39" spans="1:20" s="240" customFormat="1" ht="15" customHeight="1">
      <c r="A39" s="477">
        <v>2</v>
      </c>
      <c r="B39" s="491" t="str">
        <f t="shared" si="0"/>
        <v>PIU Vila Leopoldina</v>
      </c>
      <c r="C39" s="482">
        <v>81</v>
      </c>
      <c r="D39" s="482">
        <v>5</v>
      </c>
      <c r="E39" s="491" t="str">
        <f t="shared" si="2"/>
        <v>Discussão Pública</v>
      </c>
      <c r="F39" s="482"/>
      <c r="G39" s="482"/>
      <c r="H39" s="494" t="s">
        <v>353</v>
      </c>
      <c r="I39" s="518" t="s">
        <v>354</v>
      </c>
      <c r="J39" s="485">
        <v>2</v>
      </c>
      <c r="K39" s="492" t="str">
        <f t="shared" si="1"/>
        <v>Consulta Caderno</v>
      </c>
      <c r="L39" s="519" t="s">
        <v>1158</v>
      </c>
      <c r="M39" s="520">
        <f t="shared" si="3"/>
        <v>43271</v>
      </c>
      <c r="N39"/>
      <c r="O39" s="508">
        <v>7</v>
      </c>
      <c r="P39" s="509" t="s">
        <v>1364</v>
      </c>
      <c r="S39" s="134"/>
      <c r="T39" s="457"/>
    </row>
    <row r="40" spans="1:20" s="240" customFormat="1" ht="15" customHeight="1">
      <c r="A40" s="477">
        <v>2</v>
      </c>
      <c r="B40" s="491" t="str">
        <f t="shared" si="0"/>
        <v>PIU Vila Leopoldina</v>
      </c>
      <c r="C40" s="482">
        <v>81</v>
      </c>
      <c r="D40" s="482">
        <v>5</v>
      </c>
      <c r="E40" s="491" t="str">
        <f t="shared" si="2"/>
        <v>Discussão Pública</v>
      </c>
      <c r="F40" s="482"/>
      <c r="G40" s="482"/>
      <c r="H40" s="494" t="s">
        <v>355</v>
      </c>
      <c r="I40" s="518" t="s">
        <v>356</v>
      </c>
      <c r="J40" s="485">
        <v>2</v>
      </c>
      <c r="K40" s="492" t="str">
        <f t="shared" si="1"/>
        <v>Consulta Caderno</v>
      </c>
      <c r="L40" s="519" t="s">
        <v>1158</v>
      </c>
      <c r="M40" s="520">
        <f t="shared" si="3"/>
        <v>43271</v>
      </c>
      <c r="N40"/>
      <c r="O40" s="510">
        <v>8</v>
      </c>
      <c r="P40" s="511" t="s">
        <v>936</v>
      </c>
      <c r="S40" s="134"/>
      <c r="T40" s="457"/>
    </row>
    <row r="41" spans="1:20" s="240" customFormat="1" ht="15" customHeight="1">
      <c r="A41" s="477">
        <v>2</v>
      </c>
      <c r="B41" s="491" t="str">
        <f t="shared" si="0"/>
        <v>PIU Vila Leopoldina</v>
      </c>
      <c r="C41" s="482">
        <v>81</v>
      </c>
      <c r="D41" s="482">
        <v>5</v>
      </c>
      <c r="E41" s="491" t="str">
        <f t="shared" si="2"/>
        <v>Discussão Pública</v>
      </c>
      <c r="F41" s="482"/>
      <c r="G41" s="482"/>
      <c r="H41" s="494" t="s">
        <v>1627</v>
      </c>
      <c r="I41" s="518" t="s">
        <v>357</v>
      </c>
      <c r="J41" s="485">
        <v>2</v>
      </c>
      <c r="K41" s="492" t="str">
        <f t="shared" si="1"/>
        <v>Consulta Caderno</v>
      </c>
      <c r="L41" s="519" t="s">
        <v>1158</v>
      </c>
      <c r="M41" s="520">
        <f t="shared" si="3"/>
        <v>43271</v>
      </c>
      <c r="N41"/>
      <c r="O41" s="512" t="s">
        <v>756</v>
      </c>
      <c r="P41" s="509" t="s">
        <v>1365</v>
      </c>
      <c r="S41" s="134"/>
      <c r="T41" s="457"/>
    </row>
    <row r="42" spans="1:20" s="240" customFormat="1" ht="15" customHeight="1">
      <c r="A42" s="487">
        <v>2</v>
      </c>
      <c r="B42" s="494" t="str">
        <f t="shared" si="0"/>
        <v>PIU Vila Leopoldina</v>
      </c>
      <c r="C42" s="488">
        <v>80</v>
      </c>
      <c r="D42" s="488">
        <v>5</v>
      </c>
      <c r="E42" s="491" t="str">
        <f t="shared" si="2"/>
        <v>Discussão Pública</v>
      </c>
      <c r="F42" s="488"/>
      <c r="G42" s="488"/>
      <c r="H42" s="494" t="s">
        <v>1277</v>
      </c>
      <c r="I42" s="972" t="s">
        <v>1257</v>
      </c>
      <c r="J42" s="490">
        <v>2</v>
      </c>
      <c r="K42" s="492" t="str">
        <f t="shared" si="1"/>
        <v>Consulta Caderno</v>
      </c>
      <c r="L42" s="519" t="s">
        <v>1158</v>
      </c>
      <c r="M42" s="520">
        <f t="shared" si="3"/>
        <v>43271</v>
      </c>
      <c r="N42"/>
      <c r="O42" s="512" t="s">
        <v>771</v>
      </c>
      <c r="P42" s="513" t="s">
        <v>1366</v>
      </c>
      <c r="Q42" s="245"/>
      <c r="S42" s="134"/>
      <c r="T42" s="458"/>
    </row>
    <row r="43" spans="1:20" s="240" customFormat="1" ht="15" customHeight="1">
      <c r="A43" s="501">
        <v>2</v>
      </c>
      <c r="B43" s="502" t="str">
        <f t="shared" si="0"/>
        <v>PIU Vila Leopoldina</v>
      </c>
      <c r="C43" s="503">
        <v>92</v>
      </c>
      <c r="D43" s="503">
        <v>5</v>
      </c>
      <c r="E43" s="491" t="str">
        <f t="shared" si="2"/>
        <v>Discussão Pública</v>
      </c>
      <c r="F43" s="503" t="s">
        <v>758</v>
      </c>
      <c r="G43" s="503" t="s">
        <v>1411</v>
      </c>
      <c r="H43" s="502" t="s">
        <v>1277</v>
      </c>
      <c r="I43" s="974" t="s">
        <v>1338</v>
      </c>
      <c r="J43" s="504">
        <v>4</v>
      </c>
      <c r="K43" s="492" t="str">
        <f t="shared" si="1"/>
        <v>Audiência Pública</v>
      </c>
      <c r="L43" s="525" t="s">
        <v>1048</v>
      </c>
      <c r="M43" s="526">
        <f t="shared" si="3"/>
        <v>43271</v>
      </c>
      <c r="N43"/>
      <c r="O43" s="512" t="s">
        <v>772</v>
      </c>
      <c r="P43" s="513" t="s">
        <v>1367</v>
      </c>
      <c r="Q43" s="245"/>
      <c r="S43" s="134"/>
      <c r="T43" s="458"/>
    </row>
    <row r="44" spans="1:20" s="240" customFormat="1" ht="15" customHeight="1" thickBot="1">
      <c r="A44" s="487">
        <v>2</v>
      </c>
      <c r="B44" s="494" t="str">
        <f t="shared" si="0"/>
        <v>PIU Vila Leopoldina</v>
      </c>
      <c r="C44" s="488">
        <v>95</v>
      </c>
      <c r="D44" s="488">
        <v>5</v>
      </c>
      <c r="E44" s="491" t="str">
        <f t="shared" si="2"/>
        <v>Discussão Pública</v>
      </c>
      <c r="F44" s="488"/>
      <c r="G44" s="488"/>
      <c r="H44" s="494" t="s">
        <v>226</v>
      </c>
      <c r="I44" s="972" t="s">
        <v>1259</v>
      </c>
      <c r="J44" s="490">
        <v>4</v>
      </c>
      <c r="K44" s="492" t="str">
        <f t="shared" si="1"/>
        <v>Audiência Pública</v>
      </c>
      <c r="L44" s="519" t="s">
        <v>1158</v>
      </c>
      <c r="M44" s="520">
        <f t="shared" si="3"/>
        <v>43271</v>
      </c>
      <c r="N44"/>
      <c r="O44" s="514" t="s">
        <v>757</v>
      </c>
      <c r="P44" s="515" t="s">
        <v>1368</v>
      </c>
      <c r="Q44" s="245"/>
      <c r="S44" s="134"/>
      <c r="T44" s="458"/>
    </row>
    <row r="45" spans="1:20" s="240" customFormat="1" ht="15" customHeight="1">
      <c r="A45" s="487">
        <v>2</v>
      </c>
      <c r="B45" s="494" t="str">
        <f t="shared" si="0"/>
        <v>PIU Vila Leopoldina</v>
      </c>
      <c r="C45" s="488">
        <v>96</v>
      </c>
      <c r="D45" s="488">
        <v>5</v>
      </c>
      <c r="E45" s="491" t="str">
        <f t="shared" si="2"/>
        <v>Discussão Pública</v>
      </c>
      <c r="F45" s="488"/>
      <c r="G45" s="488"/>
      <c r="H45" s="494" t="s">
        <v>227</v>
      </c>
      <c r="I45" s="972" t="s">
        <v>1260</v>
      </c>
      <c r="J45" s="490">
        <v>4</v>
      </c>
      <c r="K45" s="492" t="str">
        <f t="shared" si="1"/>
        <v>Audiência Pública</v>
      </c>
      <c r="L45" s="519" t="s">
        <v>1158</v>
      </c>
      <c r="M45" s="520">
        <f t="shared" si="3"/>
        <v>43271</v>
      </c>
      <c r="N45"/>
      <c r="O45" s="245"/>
      <c r="P45" s="245"/>
      <c r="Q45" s="245"/>
      <c r="S45" s="134"/>
      <c r="T45" s="458"/>
    </row>
    <row r="46" spans="1:20" s="240" customFormat="1" ht="15" customHeight="1">
      <c r="A46" s="487">
        <v>2</v>
      </c>
      <c r="B46" s="494" t="str">
        <f t="shared" si="0"/>
        <v>PIU Vila Leopoldina</v>
      </c>
      <c r="C46" s="488">
        <v>96</v>
      </c>
      <c r="D46" s="488">
        <v>5</v>
      </c>
      <c r="E46" s="491" t="str">
        <f t="shared" si="2"/>
        <v>Discussão Pública</v>
      </c>
      <c r="F46" s="488"/>
      <c r="G46" s="488"/>
      <c r="H46" s="494" t="s">
        <v>1261</v>
      </c>
      <c r="I46" s="972" t="s">
        <v>1262</v>
      </c>
      <c r="J46" s="490">
        <v>4</v>
      </c>
      <c r="K46" s="492" t="str">
        <f t="shared" si="1"/>
        <v>Audiência Pública</v>
      </c>
      <c r="L46" s="519" t="s">
        <v>1158</v>
      </c>
      <c r="M46" s="520">
        <f t="shared" si="3"/>
        <v>43271</v>
      </c>
      <c r="N46"/>
      <c r="O46" s="245"/>
      <c r="P46" s="245"/>
      <c r="Q46" s="245"/>
      <c r="S46" s="134"/>
      <c r="T46" s="458"/>
    </row>
    <row r="47" spans="1:20" s="240" customFormat="1" ht="15" customHeight="1">
      <c r="A47" s="487">
        <v>2</v>
      </c>
      <c r="B47" s="494" t="str">
        <f t="shared" si="0"/>
        <v>PIU Vila Leopoldina</v>
      </c>
      <c r="C47" s="488">
        <v>96</v>
      </c>
      <c r="D47" s="488">
        <v>5</v>
      </c>
      <c r="E47" s="491" t="str">
        <f t="shared" si="2"/>
        <v>Discussão Pública</v>
      </c>
      <c r="F47" s="488"/>
      <c r="G47" s="488"/>
      <c r="H47" s="494" t="s">
        <v>228</v>
      </c>
      <c r="I47" s="972" t="s">
        <v>1263</v>
      </c>
      <c r="J47" s="490">
        <v>4</v>
      </c>
      <c r="K47" s="492" t="str">
        <f t="shared" si="1"/>
        <v>Audiência Pública</v>
      </c>
      <c r="L47" s="519" t="s">
        <v>1158</v>
      </c>
      <c r="M47" s="520">
        <f t="shared" si="3"/>
        <v>43271</v>
      </c>
      <c r="N47"/>
      <c r="O47" s="245"/>
      <c r="P47" s="245"/>
      <c r="Q47" s="245"/>
      <c r="S47" s="134"/>
      <c r="T47" s="458"/>
    </row>
    <row r="48" spans="1:20" s="240" customFormat="1" ht="15" customHeight="1">
      <c r="A48" s="479">
        <v>2</v>
      </c>
      <c r="B48" s="496" t="str">
        <f t="shared" si="0"/>
        <v>PIU Vila Leopoldina</v>
      </c>
      <c r="C48" s="483">
        <v>73</v>
      </c>
      <c r="D48" s="483">
        <v>5</v>
      </c>
      <c r="E48" s="491" t="str">
        <f t="shared" si="2"/>
        <v>Discussão Pública</v>
      </c>
      <c r="F48" s="483" t="s">
        <v>758</v>
      </c>
      <c r="G48" s="483" t="s">
        <v>1411</v>
      </c>
      <c r="H48" s="496" t="s">
        <v>1476</v>
      </c>
      <c r="I48" s="496" t="s">
        <v>1419</v>
      </c>
      <c r="J48" s="498">
        <v>1</v>
      </c>
      <c r="K48" s="492" t="str">
        <f t="shared" si="1"/>
        <v>Consulta Instâncias</v>
      </c>
      <c r="L48" s="527" t="s">
        <v>1424</v>
      </c>
      <c r="M48" s="520">
        <v>43276</v>
      </c>
      <c r="N48"/>
      <c r="O48" s="245"/>
      <c r="P48" s="245"/>
      <c r="Q48" s="245"/>
      <c r="S48" s="134"/>
      <c r="T48" s="458"/>
    </row>
    <row r="49" spans="1:20" s="240" customFormat="1" ht="15" customHeight="1">
      <c r="A49" s="479">
        <v>2</v>
      </c>
      <c r="B49" s="496" t="str">
        <f t="shared" si="0"/>
        <v>PIU Vila Leopoldina</v>
      </c>
      <c r="C49" s="483">
        <v>73</v>
      </c>
      <c r="D49" s="483">
        <v>5</v>
      </c>
      <c r="E49" s="491" t="str">
        <f t="shared" si="2"/>
        <v>Discussão Pública</v>
      </c>
      <c r="F49" s="483" t="s">
        <v>758</v>
      </c>
      <c r="G49" s="483" t="s">
        <v>1411</v>
      </c>
      <c r="H49" s="496" t="s">
        <v>1475</v>
      </c>
      <c r="I49" s="496" t="s">
        <v>1422</v>
      </c>
      <c r="J49" s="498">
        <v>1</v>
      </c>
      <c r="K49" s="492" t="str">
        <f t="shared" si="1"/>
        <v>Consulta Instâncias</v>
      </c>
      <c r="L49" s="527" t="s">
        <v>1424</v>
      </c>
      <c r="M49" s="520">
        <v>43276</v>
      </c>
      <c r="N49"/>
      <c r="O49" s="245"/>
      <c r="P49" s="245"/>
      <c r="Q49" s="245"/>
      <c r="S49" s="134"/>
      <c r="T49" s="458"/>
    </row>
    <row r="50" spans="1:20" s="240" customFormat="1" ht="15" customHeight="1">
      <c r="A50" s="479">
        <v>2</v>
      </c>
      <c r="B50" s="496" t="str">
        <f t="shared" si="0"/>
        <v>PIU Vila Leopoldina</v>
      </c>
      <c r="C50" s="483">
        <v>73</v>
      </c>
      <c r="D50" s="483">
        <v>5</v>
      </c>
      <c r="E50" s="491" t="str">
        <f t="shared" si="2"/>
        <v>Discussão Pública</v>
      </c>
      <c r="F50" s="483" t="s">
        <v>758</v>
      </c>
      <c r="G50" s="483" t="s">
        <v>1411</v>
      </c>
      <c r="H50" s="496" t="s">
        <v>1420</v>
      </c>
      <c r="I50" s="496" t="s">
        <v>1421</v>
      </c>
      <c r="J50" s="498">
        <v>1</v>
      </c>
      <c r="K50" s="492" t="str">
        <f t="shared" si="1"/>
        <v>Consulta Instâncias</v>
      </c>
      <c r="L50" s="527" t="s">
        <v>1424</v>
      </c>
      <c r="M50" s="520">
        <v>43276</v>
      </c>
      <c r="N50"/>
      <c r="O50" s="245"/>
      <c r="P50" s="245"/>
      <c r="Q50" s="245"/>
      <c r="S50" s="134"/>
      <c r="T50" s="458"/>
    </row>
    <row r="51" spans="1:20" s="240" customFormat="1" ht="15" customHeight="1">
      <c r="A51" s="477">
        <v>2</v>
      </c>
      <c r="B51" s="496" t="str">
        <f t="shared" si="0"/>
        <v>PIU Vila Leopoldina</v>
      </c>
      <c r="C51" s="483" t="s">
        <v>898</v>
      </c>
      <c r="D51" s="482">
        <v>100</v>
      </c>
      <c r="E51" s="491"/>
      <c r="F51" s="483"/>
      <c r="G51" s="483"/>
      <c r="H51" s="521" t="s">
        <v>1384</v>
      </c>
      <c r="I51" s="970" t="s">
        <v>1385</v>
      </c>
      <c r="J51" s="498" t="s">
        <v>145</v>
      </c>
      <c r="K51" s="492" t="e">
        <f t="shared" si="1"/>
        <v>#N/A</v>
      </c>
      <c r="L51" s="706" t="s">
        <v>1158</v>
      </c>
      <c r="M51" s="520">
        <v>43276</v>
      </c>
      <c r="N51"/>
      <c r="O51" s="245"/>
      <c r="P51" s="245"/>
      <c r="Q51" s="245"/>
      <c r="S51" s="134"/>
      <c r="T51" s="458"/>
    </row>
    <row r="52" spans="1:20" s="240" customFormat="1" ht="15" customHeight="1">
      <c r="A52" s="484">
        <v>3</v>
      </c>
      <c r="B52" s="492" t="str">
        <f t="shared" si="0"/>
        <v>PIU Arco Tietê</v>
      </c>
      <c r="C52" s="485"/>
      <c r="D52" s="485">
        <v>1</v>
      </c>
      <c r="E52" s="491" t="str">
        <f t="shared" ref="E52:E83" si="4">VLOOKUP(D52,$O$33:$P$44,2,0)</f>
        <v>Proposição</v>
      </c>
      <c r="F52" s="485"/>
      <c r="G52" s="485"/>
      <c r="H52" s="517" t="s">
        <v>358</v>
      </c>
      <c r="I52" s="522" t="s">
        <v>359</v>
      </c>
      <c r="J52" s="485">
        <v>5</v>
      </c>
      <c r="K52" s="492" t="str">
        <f t="shared" si="1"/>
        <v>Reuniões Bilateriais</v>
      </c>
      <c r="L52" s="731" t="s">
        <v>1158</v>
      </c>
      <c r="M52" s="520">
        <f t="shared" ref="M52:M83" si="5">$M$2</f>
        <v>43271</v>
      </c>
      <c r="N52"/>
      <c r="O52" s="245"/>
      <c r="P52" s="245"/>
      <c r="Q52" s="245"/>
      <c r="S52" s="134"/>
      <c r="T52" s="458"/>
    </row>
    <row r="53" spans="1:20" s="240" customFormat="1" ht="15" customHeight="1">
      <c r="A53" s="484">
        <v>3</v>
      </c>
      <c r="B53" s="492" t="str">
        <f t="shared" si="0"/>
        <v>PIU Arco Tietê</v>
      </c>
      <c r="C53" s="485"/>
      <c r="D53" s="485">
        <v>1</v>
      </c>
      <c r="E53" s="491" t="str">
        <f t="shared" si="4"/>
        <v>Proposição</v>
      </c>
      <c r="F53" s="485"/>
      <c r="G53" s="485"/>
      <c r="H53" s="517" t="s">
        <v>360</v>
      </c>
      <c r="I53" s="522" t="s">
        <v>361</v>
      </c>
      <c r="J53" s="485">
        <v>5</v>
      </c>
      <c r="K53" s="492" t="str">
        <f t="shared" si="1"/>
        <v>Reuniões Bilateriais</v>
      </c>
      <c r="L53" s="731" t="s">
        <v>1158</v>
      </c>
      <c r="M53" s="520">
        <f t="shared" si="5"/>
        <v>43271</v>
      </c>
      <c r="N53"/>
      <c r="O53" s="245"/>
      <c r="P53" s="245"/>
      <c r="Q53" s="245"/>
      <c r="S53" s="134"/>
      <c r="T53" s="458"/>
    </row>
    <row r="54" spans="1:20" s="240" customFormat="1" ht="15" customHeight="1">
      <c r="A54" s="484">
        <v>3</v>
      </c>
      <c r="B54" s="492" t="str">
        <f t="shared" si="0"/>
        <v>PIU Arco Tietê</v>
      </c>
      <c r="C54" s="485"/>
      <c r="D54" s="485">
        <v>1</v>
      </c>
      <c r="E54" s="491" t="str">
        <f t="shared" si="4"/>
        <v>Proposição</v>
      </c>
      <c r="F54" s="485"/>
      <c r="G54" s="485"/>
      <c r="H54" s="517" t="s">
        <v>362</v>
      </c>
      <c r="I54" s="522" t="s">
        <v>363</v>
      </c>
      <c r="J54" s="485">
        <v>5</v>
      </c>
      <c r="K54" s="492" t="str">
        <f t="shared" si="1"/>
        <v>Reuniões Bilateriais</v>
      </c>
      <c r="L54" s="731" t="s">
        <v>1158</v>
      </c>
      <c r="M54" s="520">
        <f t="shared" si="5"/>
        <v>43271</v>
      </c>
      <c r="N54"/>
      <c r="O54" s="245"/>
      <c r="P54" s="245"/>
      <c r="Q54" s="245"/>
      <c r="S54" s="134"/>
      <c r="T54" s="458"/>
    </row>
    <row r="55" spans="1:20" s="240" customFormat="1" ht="15" customHeight="1">
      <c r="A55" s="484">
        <v>3</v>
      </c>
      <c r="B55" s="492" t="str">
        <f t="shared" si="0"/>
        <v>PIU Arco Tietê</v>
      </c>
      <c r="C55" s="485"/>
      <c r="D55" s="485">
        <v>1</v>
      </c>
      <c r="E55" s="491" t="str">
        <f t="shared" si="4"/>
        <v>Proposição</v>
      </c>
      <c r="F55" s="485"/>
      <c r="G55" s="485"/>
      <c r="H55" s="517" t="s">
        <v>364</v>
      </c>
      <c r="I55" s="522" t="s">
        <v>365</v>
      </c>
      <c r="J55" s="485">
        <v>5</v>
      </c>
      <c r="K55" s="492" t="str">
        <f t="shared" si="1"/>
        <v>Reuniões Bilateriais</v>
      </c>
      <c r="L55" s="731" t="s">
        <v>1158</v>
      </c>
      <c r="M55" s="520">
        <f t="shared" si="5"/>
        <v>43271</v>
      </c>
      <c r="N55"/>
      <c r="O55" s="245"/>
      <c r="P55" s="245"/>
      <c r="Q55" s="245"/>
      <c r="S55" s="134"/>
      <c r="T55" s="458"/>
    </row>
    <row r="56" spans="1:20" s="240" customFormat="1" ht="15" customHeight="1">
      <c r="A56" s="484">
        <v>3</v>
      </c>
      <c r="B56" s="492" t="str">
        <f t="shared" si="0"/>
        <v>PIU Arco Tietê</v>
      </c>
      <c r="C56" s="485"/>
      <c r="D56" s="485">
        <v>1</v>
      </c>
      <c r="E56" s="491" t="str">
        <f t="shared" si="4"/>
        <v>Proposição</v>
      </c>
      <c r="F56" s="485"/>
      <c r="G56" s="485"/>
      <c r="H56" s="517" t="s">
        <v>366</v>
      </c>
      <c r="I56" s="522" t="s">
        <v>367</v>
      </c>
      <c r="J56" s="485">
        <v>5</v>
      </c>
      <c r="K56" s="492" t="str">
        <f t="shared" si="1"/>
        <v>Reuniões Bilateriais</v>
      </c>
      <c r="L56" s="731" t="s">
        <v>1158</v>
      </c>
      <c r="M56" s="520">
        <f t="shared" si="5"/>
        <v>43271</v>
      </c>
      <c r="N56"/>
      <c r="O56" s="245"/>
      <c r="P56" s="245"/>
      <c r="Q56" s="245"/>
      <c r="S56" s="134"/>
      <c r="T56" s="458"/>
    </row>
    <row r="57" spans="1:20" s="240" customFormat="1" ht="15" customHeight="1">
      <c r="A57" s="484">
        <v>3</v>
      </c>
      <c r="B57" s="492" t="str">
        <f t="shared" si="0"/>
        <v>PIU Arco Tietê</v>
      </c>
      <c r="C57" s="485"/>
      <c r="D57" s="485">
        <v>1</v>
      </c>
      <c r="E57" s="491" t="str">
        <f t="shared" si="4"/>
        <v>Proposição</v>
      </c>
      <c r="F57" s="485"/>
      <c r="G57" s="485"/>
      <c r="H57" s="517" t="s">
        <v>368</v>
      </c>
      <c r="I57" s="522" t="s">
        <v>369</v>
      </c>
      <c r="J57" s="485">
        <v>5</v>
      </c>
      <c r="K57" s="492" t="str">
        <f t="shared" si="1"/>
        <v>Reuniões Bilateriais</v>
      </c>
      <c r="L57" s="731" t="s">
        <v>1158</v>
      </c>
      <c r="M57" s="520">
        <f t="shared" si="5"/>
        <v>43271</v>
      </c>
      <c r="N57"/>
      <c r="O57" s="245"/>
      <c r="P57" s="245"/>
      <c r="Q57" s="245"/>
      <c r="S57" s="134"/>
      <c r="T57" s="458"/>
    </row>
    <row r="58" spans="1:20" s="240" customFormat="1" ht="15" customHeight="1">
      <c r="A58" s="484">
        <v>3</v>
      </c>
      <c r="B58" s="492" t="str">
        <f t="shared" si="0"/>
        <v>PIU Arco Tietê</v>
      </c>
      <c r="C58" s="485"/>
      <c r="D58" s="485">
        <v>1</v>
      </c>
      <c r="E58" s="491" t="str">
        <f t="shared" si="4"/>
        <v>Proposição</v>
      </c>
      <c r="F58" s="485"/>
      <c r="G58" s="485"/>
      <c r="H58" s="517" t="s">
        <v>370</v>
      </c>
      <c r="I58" s="522" t="s">
        <v>371</v>
      </c>
      <c r="J58" s="485">
        <v>5</v>
      </c>
      <c r="K58" s="492" t="str">
        <f t="shared" si="1"/>
        <v>Reuniões Bilateriais</v>
      </c>
      <c r="L58" s="731" t="s">
        <v>1158</v>
      </c>
      <c r="M58" s="520">
        <f t="shared" si="5"/>
        <v>43271</v>
      </c>
      <c r="N58"/>
      <c r="O58" s="245"/>
      <c r="P58" s="245"/>
      <c r="Q58" s="245"/>
      <c r="S58" s="134"/>
      <c r="T58" s="458"/>
    </row>
    <row r="59" spans="1:20" s="240" customFormat="1" ht="15" customHeight="1">
      <c r="A59" s="484">
        <v>3</v>
      </c>
      <c r="B59" s="492" t="str">
        <f t="shared" si="0"/>
        <v>PIU Arco Tietê</v>
      </c>
      <c r="C59" s="485"/>
      <c r="D59" s="485">
        <v>1</v>
      </c>
      <c r="E59" s="491" t="str">
        <f t="shared" si="4"/>
        <v>Proposição</v>
      </c>
      <c r="F59" s="485"/>
      <c r="G59" s="485"/>
      <c r="H59" s="517" t="s">
        <v>372</v>
      </c>
      <c r="I59" s="522" t="s">
        <v>373</v>
      </c>
      <c r="J59" s="485">
        <v>5</v>
      </c>
      <c r="K59" s="492" t="str">
        <f t="shared" si="1"/>
        <v>Reuniões Bilateriais</v>
      </c>
      <c r="L59" s="731" t="s">
        <v>1158</v>
      </c>
      <c r="M59" s="520">
        <f t="shared" si="5"/>
        <v>43271</v>
      </c>
      <c r="N59"/>
      <c r="O59" s="245"/>
      <c r="P59" s="245"/>
      <c r="Q59" s="245"/>
      <c r="S59" s="134"/>
      <c r="T59" s="458"/>
    </row>
    <row r="60" spans="1:20" s="240" customFormat="1" ht="15" customHeight="1">
      <c r="A60" s="484">
        <v>3</v>
      </c>
      <c r="B60" s="492" t="str">
        <f t="shared" si="0"/>
        <v>PIU Arco Tietê</v>
      </c>
      <c r="C60" s="485"/>
      <c r="D60" s="485">
        <v>1</v>
      </c>
      <c r="E60" s="491" t="str">
        <f t="shared" si="4"/>
        <v>Proposição</v>
      </c>
      <c r="F60" s="485"/>
      <c r="G60" s="485"/>
      <c r="H60" s="517" t="s">
        <v>374</v>
      </c>
      <c r="I60" s="522" t="s">
        <v>375</v>
      </c>
      <c r="J60" s="485">
        <v>5</v>
      </c>
      <c r="K60" s="492" t="str">
        <f t="shared" si="1"/>
        <v>Reuniões Bilateriais</v>
      </c>
      <c r="L60" s="731" t="s">
        <v>1158</v>
      </c>
      <c r="M60" s="520">
        <f t="shared" si="5"/>
        <v>43271</v>
      </c>
      <c r="N60"/>
      <c r="O60" s="245"/>
      <c r="P60" s="245"/>
      <c r="Q60" s="245"/>
      <c r="S60" s="134"/>
      <c r="T60" s="458"/>
    </row>
    <row r="61" spans="1:20" s="240" customFormat="1" ht="15" customHeight="1">
      <c r="A61" s="484">
        <v>3</v>
      </c>
      <c r="B61" s="492" t="str">
        <f t="shared" si="0"/>
        <v>PIU Arco Tietê</v>
      </c>
      <c r="C61" s="485"/>
      <c r="D61" s="485">
        <v>1</v>
      </c>
      <c r="E61" s="491" t="str">
        <f t="shared" si="4"/>
        <v>Proposição</v>
      </c>
      <c r="F61" s="485"/>
      <c r="G61" s="485"/>
      <c r="H61" s="517" t="s">
        <v>376</v>
      </c>
      <c r="I61" s="522" t="s">
        <v>377</v>
      </c>
      <c r="J61" s="485">
        <v>5</v>
      </c>
      <c r="K61" s="492" t="str">
        <f t="shared" si="1"/>
        <v>Reuniões Bilateriais</v>
      </c>
      <c r="L61" s="731" t="s">
        <v>1158</v>
      </c>
      <c r="M61" s="520">
        <f t="shared" si="5"/>
        <v>43271</v>
      </c>
      <c r="N61"/>
      <c r="O61" s="245"/>
      <c r="P61" s="245"/>
      <c r="Q61" s="245"/>
      <c r="S61" s="134"/>
      <c r="T61" s="458"/>
    </row>
    <row r="62" spans="1:20" s="240" customFormat="1" ht="15" customHeight="1">
      <c r="A62" s="484">
        <v>3</v>
      </c>
      <c r="B62" s="492" t="str">
        <f t="shared" si="0"/>
        <v>PIU Arco Tietê</v>
      </c>
      <c r="C62" s="485"/>
      <c r="D62" s="485">
        <v>1</v>
      </c>
      <c r="E62" s="491" t="str">
        <f t="shared" si="4"/>
        <v>Proposição</v>
      </c>
      <c r="F62" s="485"/>
      <c r="G62" s="485"/>
      <c r="H62" s="517" t="s">
        <v>378</v>
      </c>
      <c r="I62" s="522" t="s">
        <v>379</v>
      </c>
      <c r="J62" s="485">
        <v>5</v>
      </c>
      <c r="K62" s="492" t="str">
        <f t="shared" si="1"/>
        <v>Reuniões Bilateriais</v>
      </c>
      <c r="L62" s="731" t="s">
        <v>1158</v>
      </c>
      <c r="M62" s="520">
        <f t="shared" si="5"/>
        <v>43271</v>
      </c>
      <c r="N62"/>
      <c r="O62" s="245"/>
      <c r="P62" s="245"/>
      <c r="Q62" s="245"/>
      <c r="S62" s="134"/>
      <c r="T62" s="458"/>
    </row>
    <row r="63" spans="1:20" s="240" customFormat="1" ht="15" customHeight="1">
      <c r="A63" s="484">
        <v>3</v>
      </c>
      <c r="B63" s="492" t="str">
        <f t="shared" si="0"/>
        <v>PIU Arco Tietê</v>
      </c>
      <c r="C63" s="485"/>
      <c r="D63" s="485">
        <v>1</v>
      </c>
      <c r="E63" s="491" t="str">
        <f t="shared" si="4"/>
        <v>Proposição</v>
      </c>
      <c r="F63" s="485"/>
      <c r="G63" s="485"/>
      <c r="H63" s="517" t="s">
        <v>380</v>
      </c>
      <c r="I63" s="522" t="s">
        <v>381</v>
      </c>
      <c r="J63" s="485">
        <v>5</v>
      </c>
      <c r="K63" s="492" t="str">
        <f t="shared" si="1"/>
        <v>Reuniões Bilateriais</v>
      </c>
      <c r="L63" s="731" t="s">
        <v>1158</v>
      </c>
      <c r="M63" s="520">
        <f t="shared" si="5"/>
        <v>43271</v>
      </c>
      <c r="N63"/>
      <c r="O63" s="245"/>
      <c r="P63" s="245"/>
      <c r="Q63" s="245"/>
      <c r="S63" s="134"/>
      <c r="T63" s="458"/>
    </row>
    <row r="64" spans="1:20" s="240" customFormat="1" ht="15" customHeight="1">
      <c r="A64" s="484">
        <v>3</v>
      </c>
      <c r="B64" s="492" t="str">
        <f t="shared" si="0"/>
        <v>PIU Arco Tietê</v>
      </c>
      <c r="C64" s="485"/>
      <c r="D64" s="485">
        <v>1</v>
      </c>
      <c r="E64" s="491" t="str">
        <f t="shared" si="4"/>
        <v>Proposição</v>
      </c>
      <c r="F64" s="485"/>
      <c r="G64" s="485"/>
      <c r="H64" s="517" t="s">
        <v>382</v>
      </c>
      <c r="I64" s="522" t="s">
        <v>383</v>
      </c>
      <c r="J64" s="485">
        <v>5</v>
      </c>
      <c r="K64" s="492" t="str">
        <f t="shared" si="1"/>
        <v>Reuniões Bilateriais</v>
      </c>
      <c r="L64" s="731" t="s">
        <v>1158</v>
      </c>
      <c r="M64" s="520">
        <f t="shared" si="5"/>
        <v>43271</v>
      </c>
      <c r="N64"/>
      <c r="O64" s="245"/>
      <c r="P64" s="245"/>
      <c r="Q64" s="245"/>
      <c r="S64" s="134"/>
      <c r="T64" s="458"/>
    </row>
    <row r="65" spans="1:20" s="240" customFormat="1" ht="15" customHeight="1">
      <c r="A65" s="484">
        <v>3</v>
      </c>
      <c r="B65" s="492" t="str">
        <f t="shared" si="0"/>
        <v>PIU Arco Tietê</v>
      </c>
      <c r="C65" s="485"/>
      <c r="D65" s="485">
        <v>1</v>
      </c>
      <c r="E65" s="491" t="str">
        <f t="shared" si="4"/>
        <v>Proposição</v>
      </c>
      <c r="F65" s="485"/>
      <c r="G65" s="485"/>
      <c r="H65" s="517" t="s">
        <v>384</v>
      </c>
      <c r="I65" s="522" t="s">
        <v>385</v>
      </c>
      <c r="J65" s="485">
        <v>5</v>
      </c>
      <c r="K65" s="492" t="str">
        <f t="shared" si="1"/>
        <v>Reuniões Bilateriais</v>
      </c>
      <c r="L65" s="731" t="s">
        <v>1158</v>
      </c>
      <c r="M65" s="520">
        <f t="shared" si="5"/>
        <v>43271</v>
      </c>
      <c r="N65"/>
      <c r="O65" s="245"/>
      <c r="P65" s="245"/>
      <c r="Q65" s="245"/>
      <c r="S65" s="134"/>
      <c r="T65" s="458"/>
    </row>
    <row r="66" spans="1:20" s="240" customFormat="1" ht="15" customHeight="1">
      <c r="A66" s="484">
        <v>3</v>
      </c>
      <c r="B66" s="492" t="str">
        <f t="shared" ref="B66:B129" si="6">VLOOKUP(A66,$O$12:$P$30,2,0)</f>
        <v>PIU Arco Tietê</v>
      </c>
      <c r="C66" s="485"/>
      <c r="D66" s="485">
        <v>1</v>
      </c>
      <c r="E66" s="491" t="str">
        <f t="shared" si="4"/>
        <v>Proposição</v>
      </c>
      <c r="F66" s="485"/>
      <c r="G66" s="485"/>
      <c r="H66" s="517" t="s">
        <v>386</v>
      </c>
      <c r="I66" s="522" t="s">
        <v>387</v>
      </c>
      <c r="J66" s="485">
        <v>5</v>
      </c>
      <c r="K66" s="492" t="str">
        <f t="shared" ref="K66:K129" si="7">VLOOKUP(J66,$O$3:$P$10,2,0)</f>
        <v>Reuniões Bilateriais</v>
      </c>
      <c r="L66" s="731" t="s">
        <v>1158</v>
      </c>
      <c r="M66" s="520">
        <f t="shared" si="5"/>
        <v>43271</v>
      </c>
      <c r="N66"/>
      <c r="O66" s="245"/>
      <c r="P66" s="245"/>
      <c r="Q66" s="245"/>
      <c r="S66" s="134"/>
      <c r="T66" s="458"/>
    </row>
    <row r="67" spans="1:20" s="240" customFormat="1" ht="15" customHeight="1">
      <c r="A67" s="484">
        <v>3</v>
      </c>
      <c r="B67" s="492" t="str">
        <f t="shared" si="6"/>
        <v>PIU Arco Tietê</v>
      </c>
      <c r="C67" s="485"/>
      <c r="D67" s="485">
        <v>1</v>
      </c>
      <c r="E67" s="491" t="str">
        <f t="shared" si="4"/>
        <v>Proposição</v>
      </c>
      <c r="F67" s="485"/>
      <c r="G67" s="485"/>
      <c r="H67" s="517" t="s">
        <v>388</v>
      </c>
      <c r="I67" s="522" t="s">
        <v>389</v>
      </c>
      <c r="J67" s="485">
        <v>5</v>
      </c>
      <c r="K67" s="492" t="str">
        <f t="shared" si="7"/>
        <v>Reuniões Bilateriais</v>
      </c>
      <c r="L67" s="731" t="s">
        <v>1158</v>
      </c>
      <c r="M67" s="520">
        <f t="shared" si="5"/>
        <v>43271</v>
      </c>
      <c r="N67"/>
      <c r="O67" s="245"/>
      <c r="P67" s="245"/>
      <c r="Q67" s="245"/>
      <c r="S67" s="134"/>
      <c r="T67" s="458"/>
    </row>
    <row r="68" spans="1:20" s="240" customFormat="1" ht="15" customHeight="1">
      <c r="A68" s="484">
        <v>3</v>
      </c>
      <c r="B68" s="492" t="str">
        <f t="shared" si="6"/>
        <v>PIU Arco Tietê</v>
      </c>
      <c r="C68" s="485"/>
      <c r="D68" s="485">
        <v>1</v>
      </c>
      <c r="E68" s="491" t="str">
        <f t="shared" si="4"/>
        <v>Proposição</v>
      </c>
      <c r="F68" s="485"/>
      <c r="G68" s="485"/>
      <c r="H68" s="517" t="s">
        <v>390</v>
      </c>
      <c r="I68" s="522" t="s">
        <v>391</v>
      </c>
      <c r="J68" s="485">
        <v>5</v>
      </c>
      <c r="K68" s="492" t="str">
        <f t="shared" si="7"/>
        <v>Reuniões Bilateriais</v>
      </c>
      <c r="L68" s="731" t="s">
        <v>1158</v>
      </c>
      <c r="M68" s="520">
        <f t="shared" si="5"/>
        <v>43271</v>
      </c>
      <c r="N68"/>
      <c r="O68" s="245"/>
      <c r="P68" s="245"/>
      <c r="Q68" s="245"/>
      <c r="S68" s="134"/>
      <c r="T68" s="458"/>
    </row>
    <row r="69" spans="1:20" s="240" customFormat="1" ht="15" customHeight="1">
      <c r="A69" s="484">
        <v>3</v>
      </c>
      <c r="B69" s="492" t="str">
        <f t="shared" si="6"/>
        <v>PIU Arco Tietê</v>
      </c>
      <c r="C69" s="485"/>
      <c r="D69" s="485">
        <v>1</v>
      </c>
      <c r="E69" s="491" t="str">
        <f t="shared" si="4"/>
        <v>Proposição</v>
      </c>
      <c r="F69" s="485"/>
      <c r="G69" s="485"/>
      <c r="H69" s="517" t="s">
        <v>392</v>
      </c>
      <c r="I69" s="522" t="s">
        <v>393</v>
      </c>
      <c r="J69" s="485">
        <v>5</v>
      </c>
      <c r="K69" s="492" t="str">
        <f t="shared" si="7"/>
        <v>Reuniões Bilateriais</v>
      </c>
      <c r="L69" s="731" t="s">
        <v>1158</v>
      </c>
      <c r="M69" s="520">
        <f t="shared" si="5"/>
        <v>43271</v>
      </c>
      <c r="N69"/>
      <c r="O69" s="245"/>
      <c r="P69" s="245"/>
      <c r="Q69" s="245"/>
      <c r="S69" s="134"/>
      <c r="T69" s="458"/>
    </row>
    <row r="70" spans="1:20" s="240" customFormat="1" ht="15" customHeight="1">
      <c r="A70" s="484">
        <v>3</v>
      </c>
      <c r="B70" s="492" t="str">
        <f t="shared" si="6"/>
        <v>PIU Arco Tietê</v>
      </c>
      <c r="C70" s="485"/>
      <c r="D70" s="485">
        <v>1</v>
      </c>
      <c r="E70" s="491" t="str">
        <f t="shared" si="4"/>
        <v>Proposição</v>
      </c>
      <c r="F70" s="485"/>
      <c r="G70" s="485"/>
      <c r="H70" s="517" t="s">
        <v>394</v>
      </c>
      <c r="I70" s="523" t="s">
        <v>395</v>
      </c>
      <c r="J70" s="485">
        <v>5</v>
      </c>
      <c r="K70" s="492" t="str">
        <f t="shared" si="7"/>
        <v>Reuniões Bilateriais</v>
      </c>
      <c r="L70" s="731" t="s">
        <v>1158</v>
      </c>
      <c r="M70" s="520">
        <f t="shared" si="5"/>
        <v>43271</v>
      </c>
      <c r="N70"/>
      <c r="O70" s="245"/>
      <c r="P70" s="245"/>
      <c r="Q70" s="245"/>
      <c r="S70" s="134"/>
      <c r="T70" s="458"/>
    </row>
    <row r="71" spans="1:20" s="240" customFormat="1" ht="15" customHeight="1">
      <c r="A71" s="484">
        <v>3</v>
      </c>
      <c r="B71" s="492" t="str">
        <f t="shared" si="6"/>
        <v>PIU Arco Tietê</v>
      </c>
      <c r="C71" s="485"/>
      <c r="D71" s="485">
        <v>1</v>
      </c>
      <c r="E71" s="491" t="str">
        <f t="shared" si="4"/>
        <v>Proposição</v>
      </c>
      <c r="F71" s="485"/>
      <c r="G71" s="485"/>
      <c r="H71" s="517" t="s">
        <v>396</v>
      </c>
      <c r="I71" s="523" t="s">
        <v>397</v>
      </c>
      <c r="J71" s="485">
        <v>5</v>
      </c>
      <c r="K71" s="492" t="str">
        <f t="shared" si="7"/>
        <v>Reuniões Bilateriais</v>
      </c>
      <c r="L71" s="731" t="s">
        <v>1158</v>
      </c>
      <c r="M71" s="520">
        <f t="shared" si="5"/>
        <v>43271</v>
      </c>
      <c r="N71"/>
      <c r="O71" s="245"/>
      <c r="P71" s="245"/>
      <c r="Q71" s="245"/>
      <c r="S71" s="134"/>
      <c r="T71" s="458"/>
    </row>
    <row r="72" spans="1:20" s="240" customFormat="1" ht="15" customHeight="1">
      <c r="A72" s="484">
        <v>3</v>
      </c>
      <c r="B72" s="492" t="str">
        <f t="shared" si="6"/>
        <v>PIU Arco Tietê</v>
      </c>
      <c r="C72" s="485"/>
      <c r="D72" s="485">
        <v>1</v>
      </c>
      <c r="E72" s="491" t="str">
        <f t="shared" si="4"/>
        <v>Proposição</v>
      </c>
      <c r="F72" s="485"/>
      <c r="G72" s="485"/>
      <c r="H72" s="517" t="s">
        <v>398</v>
      </c>
      <c r="I72" s="522" t="s">
        <v>399</v>
      </c>
      <c r="J72" s="485">
        <v>6</v>
      </c>
      <c r="K72" s="492" t="str">
        <f t="shared" si="7"/>
        <v>Outros</v>
      </c>
      <c r="L72" s="731" t="s">
        <v>1158</v>
      </c>
      <c r="M72" s="520">
        <f t="shared" si="5"/>
        <v>43271</v>
      </c>
      <c r="N72"/>
      <c r="O72" s="245"/>
      <c r="P72" s="245"/>
      <c r="Q72" s="245"/>
      <c r="S72" s="134"/>
      <c r="T72" s="458"/>
    </row>
    <row r="73" spans="1:20" s="240" customFormat="1" ht="15" customHeight="1">
      <c r="A73" s="484">
        <v>3</v>
      </c>
      <c r="B73" s="492" t="str">
        <f t="shared" si="6"/>
        <v>PIU Arco Tietê</v>
      </c>
      <c r="C73" s="485"/>
      <c r="D73" s="485">
        <v>1</v>
      </c>
      <c r="E73" s="491" t="str">
        <f t="shared" si="4"/>
        <v>Proposição</v>
      </c>
      <c r="F73" s="485"/>
      <c r="G73" s="485"/>
      <c r="H73" s="517" t="s">
        <v>400</v>
      </c>
      <c r="I73" s="523" t="s">
        <v>401</v>
      </c>
      <c r="J73" s="485">
        <v>6</v>
      </c>
      <c r="K73" s="492" t="str">
        <f t="shared" si="7"/>
        <v>Outros</v>
      </c>
      <c r="L73" s="731" t="s">
        <v>1158</v>
      </c>
      <c r="M73" s="520">
        <f t="shared" si="5"/>
        <v>43271</v>
      </c>
      <c r="N73"/>
      <c r="O73" s="245"/>
      <c r="P73" s="245"/>
      <c r="Q73" s="245"/>
      <c r="S73" s="134"/>
      <c r="T73" s="458"/>
    </row>
    <row r="74" spans="1:20" s="240" customFormat="1" ht="15" customHeight="1">
      <c r="A74" s="484">
        <v>3</v>
      </c>
      <c r="B74" s="492" t="str">
        <f t="shared" si="6"/>
        <v>PIU Arco Tietê</v>
      </c>
      <c r="C74" s="485"/>
      <c r="D74" s="485">
        <v>1</v>
      </c>
      <c r="E74" s="491" t="str">
        <f t="shared" si="4"/>
        <v>Proposição</v>
      </c>
      <c r="F74" s="485"/>
      <c r="G74" s="485"/>
      <c r="H74" s="517" t="s">
        <v>402</v>
      </c>
      <c r="I74" s="523" t="s">
        <v>403</v>
      </c>
      <c r="J74" s="485">
        <v>6</v>
      </c>
      <c r="K74" s="492" t="str">
        <f t="shared" si="7"/>
        <v>Outros</v>
      </c>
      <c r="L74" s="731" t="s">
        <v>1158</v>
      </c>
      <c r="M74" s="520">
        <f t="shared" si="5"/>
        <v>43271</v>
      </c>
      <c r="N74"/>
      <c r="O74" s="245"/>
      <c r="P74" s="245"/>
      <c r="Q74" s="245"/>
      <c r="S74" s="134"/>
      <c r="T74" s="458"/>
    </row>
    <row r="75" spans="1:20" s="240" customFormat="1" ht="15" customHeight="1">
      <c r="A75" s="484">
        <v>3</v>
      </c>
      <c r="B75" s="492" t="str">
        <f t="shared" si="6"/>
        <v>PIU Arco Tietê</v>
      </c>
      <c r="C75" s="485"/>
      <c r="D75" s="485">
        <v>1</v>
      </c>
      <c r="E75" s="491" t="str">
        <f t="shared" si="4"/>
        <v>Proposição</v>
      </c>
      <c r="F75" s="485"/>
      <c r="G75" s="485"/>
      <c r="H75" s="517" t="s">
        <v>404</v>
      </c>
      <c r="I75" s="523" t="s">
        <v>405</v>
      </c>
      <c r="J75" s="485">
        <v>6</v>
      </c>
      <c r="K75" s="492" t="str">
        <f t="shared" si="7"/>
        <v>Outros</v>
      </c>
      <c r="L75" s="731" t="s">
        <v>1158</v>
      </c>
      <c r="M75" s="520">
        <f t="shared" si="5"/>
        <v>43271</v>
      </c>
      <c r="N75"/>
      <c r="O75" s="245"/>
      <c r="P75" s="245"/>
      <c r="Q75" s="245"/>
      <c r="S75" s="134"/>
      <c r="T75" s="458"/>
    </row>
    <row r="76" spans="1:20" s="240" customFormat="1" ht="15" customHeight="1">
      <c r="A76" s="484">
        <v>3</v>
      </c>
      <c r="B76" s="492" t="str">
        <f t="shared" si="6"/>
        <v>PIU Arco Tietê</v>
      </c>
      <c r="C76" s="485"/>
      <c r="D76" s="485">
        <v>1</v>
      </c>
      <c r="E76" s="491" t="str">
        <f t="shared" si="4"/>
        <v>Proposição</v>
      </c>
      <c r="F76" s="485"/>
      <c r="G76" s="485"/>
      <c r="H76" s="517" t="s">
        <v>406</v>
      </c>
      <c r="I76" s="523" t="s">
        <v>407</v>
      </c>
      <c r="J76" s="485">
        <v>6</v>
      </c>
      <c r="K76" s="492" t="str">
        <f t="shared" si="7"/>
        <v>Outros</v>
      </c>
      <c r="L76" s="731" t="s">
        <v>1158</v>
      </c>
      <c r="M76" s="520">
        <f t="shared" si="5"/>
        <v>43271</v>
      </c>
      <c r="N76"/>
      <c r="O76" s="245"/>
      <c r="P76" s="245"/>
      <c r="Q76" s="245"/>
      <c r="S76" s="134"/>
      <c r="T76" s="458"/>
    </row>
    <row r="77" spans="1:20" s="240" customFormat="1" ht="15" customHeight="1">
      <c r="A77" s="484">
        <v>3</v>
      </c>
      <c r="B77" s="492" t="str">
        <f t="shared" si="6"/>
        <v>PIU Arco Tietê</v>
      </c>
      <c r="C77" s="485"/>
      <c r="D77" s="485">
        <v>1</v>
      </c>
      <c r="E77" s="491" t="str">
        <f t="shared" si="4"/>
        <v>Proposição</v>
      </c>
      <c r="F77" s="485"/>
      <c r="G77" s="485"/>
      <c r="H77" s="517" t="s">
        <v>408</v>
      </c>
      <c r="I77" s="523" t="s">
        <v>409</v>
      </c>
      <c r="J77" s="485">
        <v>6</v>
      </c>
      <c r="K77" s="492" t="str">
        <f t="shared" si="7"/>
        <v>Outros</v>
      </c>
      <c r="L77" s="731" t="s">
        <v>1158</v>
      </c>
      <c r="M77" s="520">
        <f t="shared" si="5"/>
        <v>43271</v>
      </c>
      <c r="N77"/>
      <c r="O77" s="245"/>
      <c r="P77" s="245"/>
      <c r="Q77" s="245"/>
      <c r="S77" s="134"/>
      <c r="T77" s="458"/>
    </row>
    <row r="78" spans="1:20" s="240" customFormat="1" ht="15" customHeight="1">
      <c r="A78" s="484">
        <v>3</v>
      </c>
      <c r="B78" s="492" t="str">
        <f t="shared" si="6"/>
        <v>PIU Arco Tietê</v>
      </c>
      <c r="C78" s="485"/>
      <c r="D78" s="485">
        <v>1</v>
      </c>
      <c r="E78" s="491" t="str">
        <f t="shared" si="4"/>
        <v>Proposição</v>
      </c>
      <c r="F78" s="485"/>
      <c r="G78" s="485"/>
      <c r="H78" s="517" t="s">
        <v>410</v>
      </c>
      <c r="I78" s="523" t="s">
        <v>411</v>
      </c>
      <c r="J78" s="485">
        <v>6</v>
      </c>
      <c r="K78" s="492" t="str">
        <f t="shared" si="7"/>
        <v>Outros</v>
      </c>
      <c r="L78" s="731" t="s">
        <v>1158</v>
      </c>
      <c r="M78" s="520">
        <f t="shared" si="5"/>
        <v>43271</v>
      </c>
      <c r="N78"/>
      <c r="O78" s="245"/>
      <c r="P78" s="245"/>
      <c r="Q78" s="245"/>
      <c r="S78" s="134"/>
      <c r="T78" s="458"/>
    </row>
    <row r="79" spans="1:20" s="240" customFormat="1" ht="15" customHeight="1">
      <c r="A79" s="484">
        <v>3</v>
      </c>
      <c r="B79" s="492" t="str">
        <f t="shared" si="6"/>
        <v>PIU Arco Tietê</v>
      </c>
      <c r="C79" s="485"/>
      <c r="D79" s="485">
        <v>1</v>
      </c>
      <c r="E79" s="491" t="str">
        <f t="shared" si="4"/>
        <v>Proposição</v>
      </c>
      <c r="F79" s="485"/>
      <c r="G79" s="485"/>
      <c r="H79" s="517" t="s">
        <v>412</v>
      </c>
      <c r="I79" s="523" t="s">
        <v>413</v>
      </c>
      <c r="J79" s="485">
        <v>6</v>
      </c>
      <c r="K79" s="492" t="str">
        <f t="shared" si="7"/>
        <v>Outros</v>
      </c>
      <c r="L79" s="731" t="s">
        <v>1158</v>
      </c>
      <c r="M79" s="520">
        <f t="shared" si="5"/>
        <v>43271</v>
      </c>
      <c r="N79"/>
      <c r="O79" s="245"/>
      <c r="P79" s="245"/>
      <c r="Q79" s="245"/>
      <c r="S79" s="134"/>
      <c r="T79" s="458"/>
    </row>
    <row r="80" spans="1:20" s="240" customFormat="1" ht="15" customHeight="1">
      <c r="A80" s="484">
        <v>3</v>
      </c>
      <c r="B80" s="492" t="str">
        <f t="shared" si="6"/>
        <v>PIU Arco Tietê</v>
      </c>
      <c r="C80" s="485"/>
      <c r="D80" s="485">
        <v>1</v>
      </c>
      <c r="E80" s="491" t="str">
        <f t="shared" si="4"/>
        <v>Proposição</v>
      </c>
      <c r="F80" s="485"/>
      <c r="G80" s="485"/>
      <c r="H80" s="517" t="s">
        <v>414</v>
      </c>
      <c r="I80" s="523" t="s">
        <v>415</v>
      </c>
      <c r="J80" s="485">
        <v>6</v>
      </c>
      <c r="K80" s="492" t="str">
        <f t="shared" si="7"/>
        <v>Outros</v>
      </c>
      <c r="L80" s="731" t="s">
        <v>1158</v>
      </c>
      <c r="M80" s="520">
        <f t="shared" si="5"/>
        <v>43271</v>
      </c>
      <c r="N80"/>
      <c r="O80" s="245"/>
      <c r="P80" s="245"/>
      <c r="Q80" s="245"/>
      <c r="S80" s="134"/>
      <c r="T80" s="458"/>
    </row>
    <row r="81" spans="1:20" s="240" customFormat="1" ht="15" customHeight="1">
      <c r="A81" s="484">
        <v>3</v>
      </c>
      <c r="B81" s="492" t="str">
        <f t="shared" si="6"/>
        <v>PIU Arco Tietê</v>
      </c>
      <c r="C81" s="485"/>
      <c r="D81" s="485">
        <v>1</v>
      </c>
      <c r="E81" s="491" t="str">
        <f t="shared" si="4"/>
        <v>Proposição</v>
      </c>
      <c r="F81" s="485"/>
      <c r="G81" s="485"/>
      <c r="H81" s="517" t="s">
        <v>416</v>
      </c>
      <c r="I81" s="523" t="s">
        <v>417</v>
      </c>
      <c r="J81" s="485">
        <v>6</v>
      </c>
      <c r="K81" s="492" t="str">
        <f t="shared" si="7"/>
        <v>Outros</v>
      </c>
      <c r="L81" s="731" t="s">
        <v>1158</v>
      </c>
      <c r="M81" s="520">
        <f t="shared" si="5"/>
        <v>43271</v>
      </c>
      <c r="N81"/>
      <c r="O81" s="245"/>
      <c r="P81" s="245"/>
      <c r="Q81" s="245"/>
      <c r="S81" s="134"/>
      <c r="T81" s="458"/>
    </row>
    <row r="82" spans="1:20" s="240" customFormat="1" ht="15" customHeight="1">
      <c r="A82" s="484">
        <v>3</v>
      </c>
      <c r="B82" s="492" t="str">
        <f t="shared" si="6"/>
        <v>PIU Arco Tietê</v>
      </c>
      <c r="C82" s="485"/>
      <c r="D82" s="485">
        <v>1</v>
      </c>
      <c r="E82" s="491" t="str">
        <f t="shared" si="4"/>
        <v>Proposição</v>
      </c>
      <c r="F82" s="485"/>
      <c r="G82" s="485"/>
      <c r="H82" s="517" t="s">
        <v>418</v>
      </c>
      <c r="I82" s="523" t="s">
        <v>419</v>
      </c>
      <c r="J82" s="485">
        <v>6</v>
      </c>
      <c r="K82" s="492" t="str">
        <f t="shared" si="7"/>
        <v>Outros</v>
      </c>
      <c r="L82" s="731" t="s">
        <v>1158</v>
      </c>
      <c r="M82" s="520">
        <f t="shared" si="5"/>
        <v>43271</v>
      </c>
      <c r="N82"/>
      <c r="O82" s="245"/>
      <c r="P82" s="245"/>
      <c r="Q82" s="245"/>
      <c r="S82" s="134"/>
      <c r="T82" s="458"/>
    </row>
    <row r="83" spans="1:20" s="240" customFormat="1" ht="15" customHeight="1">
      <c r="A83" s="484">
        <v>3</v>
      </c>
      <c r="B83" s="492" t="str">
        <f t="shared" si="6"/>
        <v>PIU Arco Tietê</v>
      </c>
      <c r="C83" s="485"/>
      <c r="D83" s="485">
        <v>1</v>
      </c>
      <c r="E83" s="491" t="str">
        <f t="shared" si="4"/>
        <v>Proposição</v>
      </c>
      <c r="F83" s="485"/>
      <c r="G83" s="485"/>
      <c r="H83" s="517" t="s">
        <v>420</v>
      </c>
      <c r="I83" s="523" t="s">
        <v>421</v>
      </c>
      <c r="J83" s="485">
        <v>6</v>
      </c>
      <c r="K83" s="492" t="str">
        <f t="shared" si="7"/>
        <v>Outros</v>
      </c>
      <c r="L83" s="731" t="s">
        <v>1158</v>
      </c>
      <c r="M83" s="520">
        <f t="shared" si="5"/>
        <v>43271</v>
      </c>
      <c r="N83"/>
      <c r="O83" s="245"/>
      <c r="P83" s="245"/>
      <c r="Q83" s="245"/>
      <c r="S83" s="134"/>
      <c r="T83" s="458"/>
    </row>
    <row r="84" spans="1:20" s="240" customFormat="1" ht="15" customHeight="1">
      <c r="A84" s="484">
        <v>3</v>
      </c>
      <c r="B84" s="492" t="str">
        <f t="shared" si="6"/>
        <v>PIU Arco Tietê</v>
      </c>
      <c r="C84" s="485"/>
      <c r="D84" s="485">
        <v>1</v>
      </c>
      <c r="E84" s="491" t="str">
        <f t="shared" ref="E84:E115" si="8">VLOOKUP(D84,$O$33:$P$44,2,0)</f>
        <v>Proposição</v>
      </c>
      <c r="F84" s="485"/>
      <c r="G84" s="485"/>
      <c r="H84" s="517" t="s">
        <v>422</v>
      </c>
      <c r="I84" s="523" t="s">
        <v>423</v>
      </c>
      <c r="J84" s="485">
        <v>6</v>
      </c>
      <c r="K84" s="492" t="str">
        <f t="shared" si="7"/>
        <v>Outros</v>
      </c>
      <c r="L84" s="731" t="s">
        <v>1158</v>
      </c>
      <c r="M84" s="520">
        <f t="shared" ref="M84:M102" si="9">$M$2</f>
        <v>43271</v>
      </c>
      <c r="N84"/>
      <c r="O84" s="245"/>
      <c r="P84" s="245"/>
      <c r="Q84" s="245"/>
      <c r="S84" s="134"/>
      <c r="T84" s="458"/>
    </row>
    <row r="85" spans="1:20" s="240" customFormat="1" ht="15" customHeight="1">
      <c r="A85" s="484">
        <v>3</v>
      </c>
      <c r="B85" s="492" t="str">
        <f t="shared" si="6"/>
        <v>PIU Arco Tietê</v>
      </c>
      <c r="C85" s="485"/>
      <c r="D85" s="485">
        <v>1</v>
      </c>
      <c r="E85" s="491" t="str">
        <f t="shared" si="8"/>
        <v>Proposição</v>
      </c>
      <c r="F85" s="485"/>
      <c r="G85" s="485"/>
      <c r="H85" s="517" t="s">
        <v>424</v>
      </c>
      <c r="I85" s="523" t="s">
        <v>423</v>
      </c>
      <c r="J85" s="485">
        <v>6</v>
      </c>
      <c r="K85" s="492" t="str">
        <f t="shared" si="7"/>
        <v>Outros</v>
      </c>
      <c r="L85" s="731" t="s">
        <v>1158</v>
      </c>
      <c r="M85" s="520">
        <f t="shared" si="9"/>
        <v>43271</v>
      </c>
      <c r="N85"/>
      <c r="O85" s="245"/>
      <c r="P85" s="245"/>
      <c r="Q85" s="245"/>
      <c r="S85" s="134"/>
      <c r="T85" s="458"/>
    </row>
    <row r="86" spans="1:20" s="240" customFormat="1" ht="15" customHeight="1">
      <c r="A86" s="484">
        <v>3</v>
      </c>
      <c r="B86" s="492" t="str">
        <f t="shared" si="6"/>
        <v>PIU Arco Tietê</v>
      </c>
      <c r="C86" s="485"/>
      <c r="D86" s="485">
        <v>1</v>
      </c>
      <c r="E86" s="491" t="str">
        <f t="shared" si="8"/>
        <v>Proposição</v>
      </c>
      <c r="F86" s="485"/>
      <c r="G86" s="485"/>
      <c r="H86" s="517" t="s">
        <v>425</v>
      </c>
      <c r="I86" s="523" t="s">
        <v>426</v>
      </c>
      <c r="J86" s="485">
        <v>1</v>
      </c>
      <c r="K86" s="492" t="str">
        <f t="shared" si="7"/>
        <v>Consulta Instâncias</v>
      </c>
      <c r="L86" s="731" t="s">
        <v>1158</v>
      </c>
      <c r="M86" s="520">
        <f t="shared" si="9"/>
        <v>43271</v>
      </c>
      <c r="N86"/>
      <c r="O86" s="245"/>
      <c r="P86" s="245"/>
      <c r="Q86" s="245"/>
      <c r="S86" s="134"/>
      <c r="T86" s="458"/>
    </row>
    <row r="87" spans="1:20" s="240" customFormat="1" ht="15" customHeight="1">
      <c r="A87" s="484">
        <v>3</v>
      </c>
      <c r="B87" s="492" t="str">
        <f t="shared" si="6"/>
        <v>PIU Arco Tietê</v>
      </c>
      <c r="C87" s="485"/>
      <c r="D87" s="485">
        <v>1</v>
      </c>
      <c r="E87" s="491" t="str">
        <f t="shared" si="8"/>
        <v>Proposição</v>
      </c>
      <c r="F87" s="485"/>
      <c r="G87" s="485"/>
      <c r="H87" s="517" t="s">
        <v>427</v>
      </c>
      <c r="I87" s="523" t="s">
        <v>428</v>
      </c>
      <c r="J87" s="485">
        <v>1</v>
      </c>
      <c r="K87" s="492" t="str">
        <f t="shared" si="7"/>
        <v>Consulta Instâncias</v>
      </c>
      <c r="L87" s="731" t="s">
        <v>1158</v>
      </c>
      <c r="M87" s="520">
        <f t="shared" si="9"/>
        <v>43271</v>
      </c>
      <c r="N87"/>
      <c r="O87" s="245"/>
      <c r="P87" s="245"/>
      <c r="Q87" s="245"/>
      <c r="S87" s="134"/>
      <c r="T87" s="458"/>
    </row>
    <row r="88" spans="1:20" s="240" customFormat="1" ht="15" customHeight="1">
      <c r="A88" s="484">
        <v>3</v>
      </c>
      <c r="B88" s="492" t="str">
        <f t="shared" si="6"/>
        <v>PIU Arco Tietê</v>
      </c>
      <c r="C88" s="485"/>
      <c r="D88" s="485">
        <v>1</v>
      </c>
      <c r="E88" s="491" t="str">
        <f t="shared" si="8"/>
        <v>Proposição</v>
      </c>
      <c r="F88" s="485"/>
      <c r="G88" s="485"/>
      <c r="H88" s="517" t="s">
        <v>427</v>
      </c>
      <c r="I88" s="523" t="s">
        <v>429</v>
      </c>
      <c r="J88" s="485">
        <v>1</v>
      </c>
      <c r="K88" s="492" t="str">
        <f t="shared" si="7"/>
        <v>Consulta Instâncias</v>
      </c>
      <c r="L88" s="731" t="s">
        <v>1158</v>
      </c>
      <c r="M88" s="520">
        <f t="shared" si="9"/>
        <v>43271</v>
      </c>
      <c r="N88"/>
      <c r="O88" s="245"/>
      <c r="P88" s="245"/>
      <c r="Q88" s="245"/>
      <c r="S88" s="134"/>
      <c r="T88" s="458"/>
    </row>
    <row r="89" spans="1:20" s="240" customFormat="1" ht="15" customHeight="1">
      <c r="A89" s="484">
        <v>3</v>
      </c>
      <c r="B89" s="492" t="str">
        <f t="shared" si="6"/>
        <v>PIU Arco Tietê</v>
      </c>
      <c r="C89" s="485"/>
      <c r="D89" s="485">
        <v>1</v>
      </c>
      <c r="E89" s="491" t="str">
        <f t="shared" si="8"/>
        <v>Proposição</v>
      </c>
      <c r="F89" s="485"/>
      <c r="G89" s="485"/>
      <c r="H89" s="517" t="s">
        <v>430</v>
      </c>
      <c r="I89" s="523" t="s">
        <v>431</v>
      </c>
      <c r="J89" s="485">
        <v>1</v>
      </c>
      <c r="K89" s="492" t="str">
        <f t="shared" si="7"/>
        <v>Consulta Instâncias</v>
      </c>
      <c r="L89" s="731" t="s">
        <v>1158</v>
      </c>
      <c r="M89" s="520">
        <f t="shared" si="9"/>
        <v>43271</v>
      </c>
      <c r="N89"/>
      <c r="O89" s="245"/>
      <c r="P89" s="245"/>
      <c r="Q89" s="245"/>
      <c r="S89" s="134"/>
      <c r="T89" s="458"/>
    </row>
    <row r="90" spans="1:20" s="240" customFormat="1" ht="15" customHeight="1">
      <c r="A90" s="484">
        <v>3</v>
      </c>
      <c r="B90" s="492" t="str">
        <f t="shared" si="6"/>
        <v>PIU Arco Tietê</v>
      </c>
      <c r="C90" s="485"/>
      <c r="D90" s="485">
        <v>1</v>
      </c>
      <c r="E90" s="491" t="str">
        <f t="shared" si="8"/>
        <v>Proposição</v>
      </c>
      <c r="F90" s="485"/>
      <c r="G90" s="485"/>
      <c r="H90" s="517" t="s">
        <v>432</v>
      </c>
      <c r="I90" s="523" t="s">
        <v>433</v>
      </c>
      <c r="J90" s="485">
        <v>1</v>
      </c>
      <c r="K90" s="492" t="str">
        <f t="shared" si="7"/>
        <v>Consulta Instâncias</v>
      </c>
      <c r="L90" s="731" t="s">
        <v>1158</v>
      </c>
      <c r="M90" s="520">
        <f t="shared" si="9"/>
        <v>43271</v>
      </c>
      <c r="N90"/>
      <c r="S90" s="134"/>
      <c r="T90" s="458"/>
    </row>
    <row r="91" spans="1:20" s="240" customFormat="1" ht="15" customHeight="1">
      <c r="A91" s="484">
        <v>3</v>
      </c>
      <c r="B91" s="492" t="str">
        <f t="shared" si="6"/>
        <v>PIU Arco Tietê</v>
      </c>
      <c r="C91" s="485"/>
      <c r="D91" s="485">
        <v>1</v>
      </c>
      <c r="E91" s="491" t="str">
        <f t="shared" si="8"/>
        <v>Proposição</v>
      </c>
      <c r="F91" s="485"/>
      <c r="G91" s="485"/>
      <c r="H91" s="517" t="s">
        <v>434</v>
      </c>
      <c r="I91" s="523" t="s">
        <v>435</v>
      </c>
      <c r="J91" s="485">
        <v>6</v>
      </c>
      <c r="K91" s="492" t="str">
        <f t="shared" si="7"/>
        <v>Outros</v>
      </c>
      <c r="L91" s="731" t="s">
        <v>1158</v>
      </c>
      <c r="M91" s="520">
        <f t="shared" si="9"/>
        <v>43271</v>
      </c>
      <c r="N91"/>
      <c r="S91" s="134"/>
      <c r="T91" s="458"/>
    </row>
    <row r="92" spans="1:20" s="240" customFormat="1" ht="15" customHeight="1">
      <c r="A92" s="484">
        <v>3</v>
      </c>
      <c r="B92" s="492" t="str">
        <f t="shared" si="6"/>
        <v>PIU Arco Tietê</v>
      </c>
      <c r="C92" s="485"/>
      <c r="D92" s="485">
        <v>1</v>
      </c>
      <c r="E92" s="491" t="str">
        <f t="shared" si="8"/>
        <v>Proposição</v>
      </c>
      <c r="F92" s="485"/>
      <c r="G92" s="485"/>
      <c r="H92" s="517" t="s">
        <v>436</v>
      </c>
      <c r="I92" s="523" t="s">
        <v>437</v>
      </c>
      <c r="J92" s="485">
        <v>6</v>
      </c>
      <c r="K92" s="492" t="str">
        <f t="shared" si="7"/>
        <v>Outros</v>
      </c>
      <c r="L92" s="731" t="s">
        <v>1158</v>
      </c>
      <c r="M92" s="520">
        <f t="shared" si="9"/>
        <v>43271</v>
      </c>
      <c r="N92"/>
      <c r="S92" s="134"/>
      <c r="T92" s="458"/>
    </row>
    <row r="93" spans="1:20" s="240" customFormat="1" ht="15" customHeight="1">
      <c r="A93" s="484">
        <v>3</v>
      </c>
      <c r="B93" s="492" t="str">
        <f t="shared" si="6"/>
        <v>PIU Arco Tietê</v>
      </c>
      <c r="C93" s="485"/>
      <c r="D93" s="485">
        <v>1</v>
      </c>
      <c r="E93" s="491" t="str">
        <f t="shared" si="8"/>
        <v>Proposição</v>
      </c>
      <c r="F93" s="485"/>
      <c r="G93" s="485"/>
      <c r="H93" s="517" t="s">
        <v>438</v>
      </c>
      <c r="I93" s="523" t="s">
        <v>439</v>
      </c>
      <c r="J93" s="485">
        <v>6</v>
      </c>
      <c r="K93" s="492" t="str">
        <f t="shared" si="7"/>
        <v>Outros</v>
      </c>
      <c r="L93" s="731" t="s">
        <v>1158</v>
      </c>
      <c r="M93" s="520">
        <f t="shared" si="9"/>
        <v>43271</v>
      </c>
      <c r="N93"/>
      <c r="S93" s="134"/>
      <c r="T93" s="458"/>
    </row>
    <row r="94" spans="1:20" s="240" customFormat="1" ht="15" customHeight="1">
      <c r="A94" s="484">
        <v>3</v>
      </c>
      <c r="B94" s="492" t="str">
        <f t="shared" si="6"/>
        <v>PIU Arco Tietê</v>
      </c>
      <c r="C94" s="485"/>
      <c r="D94" s="485">
        <v>1</v>
      </c>
      <c r="E94" s="491" t="str">
        <f t="shared" si="8"/>
        <v>Proposição</v>
      </c>
      <c r="F94" s="485"/>
      <c r="G94" s="485"/>
      <c r="H94" s="517" t="s">
        <v>440</v>
      </c>
      <c r="I94" s="523" t="s">
        <v>441</v>
      </c>
      <c r="J94" s="485">
        <v>1</v>
      </c>
      <c r="K94" s="492" t="str">
        <f t="shared" si="7"/>
        <v>Consulta Instâncias</v>
      </c>
      <c r="L94" s="731" t="s">
        <v>1158</v>
      </c>
      <c r="M94" s="520">
        <f t="shared" si="9"/>
        <v>43271</v>
      </c>
      <c r="N94"/>
      <c r="O94" s="134"/>
      <c r="P94" s="134"/>
      <c r="S94" s="134"/>
      <c r="T94" s="458"/>
    </row>
    <row r="95" spans="1:20" s="240" customFormat="1" ht="15" customHeight="1">
      <c r="A95" s="484">
        <v>3</v>
      </c>
      <c r="B95" s="492" t="str">
        <f t="shared" si="6"/>
        <v>PIU Arco Tietê</v>
      </c>
      <c r="C95" s="485"/>
      <c r="D95" s="485">
        <v>1</v>
      </c>
      <c r="E95" s="491" t="str">
        <f t="shared" si="8"/>
        <v>Proposição</v>
      </c>
      <c r="F95" s="485"/>
      <c r="G95" s="485"/>
      <c r="H95" s="517" t="s">
        <v>442</v>
      </c>
      <c r="I95" s="523" t="s">
        <v>433</v>
      </c>
      <c r="J95" s="485">
        <v>1</v>
      </c>
      <c r="K95" s="492" t="str">
        <f t="shared" si="7"/>
        <v>Consulta Instâncias</v>
      </c>
      <c r="L95" s="731" t="s">
        <v>1158</v>
      </c>
      <c r="M95" s="520">
        <f t="shared" si="9"/>
        <v>43271</v>
      </c>
      <c r="N95"/>
      <c r="O95" s="134"/>
      <c r="P95" s="328"/>
      <c r="S95" s="134"/>
      <c r="T95" s="458"/>
    </row>
    <row r="96" spans="1:20" s="240" customFormat="1" ht="15" customHeight="1">
      <c r="A96" s="484">
        <v>3</v>
      </c>
      <c r="B96" s="492" t="str">
        <f t="shared" si="6"/>
        <v>PIU Arco Tietê</v>
      </c>
      <c r="C96" s="485"/>
      <c r="D96" s="485">
        <v>1</v>
      </c>
      <c r="E96" s="491" t="str">
        <f t="shared" si="8"/>
        <v>Proposição</v>
      </c>
      <c r="F96" s="485"/>
      <c r="G96" s="485"/>
      <c r="H96" s="517" t="s">
        <v>443</v>
      </c>
      <c r="I96" s="523" t="s">
        <v>444</v>
      </c>
      <c r="J96" s="485">
        <v>6</v>
      </c>
      <c r="K96" s="492" t="str">
        <f t="shared" si="7"/>
        <v>Outros</v>
      </c>
      <c r="L96" s="731" t="s">
        <v>1158</v>
      </c>
      <c r="M96" s="520">
        <f t="shared" si="9"/>
        <v>43271</v>
      </c>
      <c r="N96"/>
      <c r="S96" s="134"/>
      <c r="T96" s="458"/>
    </row>
    <row r="97" spans="1:20" s="240" customFormat="1" ht="15" customHeight="1">
      <c r="A97" s="484">
        <v>3</v>
      </c>
      <c r="B97" s="492" t="str">
        <f t="shared" si="6"/>
        <v>PIU Arco Tietê</v>
      </c>
      <c r="C97" s="485"/>
      <c r="D97" s="485">
        <v>1</v>
      </c>
      <c r="E97" s="491" t="str">
        <f t="shared" si="8"/>
        <v>Proposição</v>
      </c>
      <c r="F97" s="485"/>
      <c r="G97" s="485"/>
      <c r="H97" s="517" t="s">
        <v>445</v>
      </c>
      <c r="I97" s="523" t="s">
        <v>444</v>
      </c>
      <c r="J97" s="485">
        <v>6</v>
      </c>
      <c r="K97" s="492" t="str">
        <f t="shared" si="7"/>
        <v>Outros</v>
      </c>
      <c r="L97" s="731" t="s">
        <v>1158</v>
      </c>
      <c r="M97" s="520">
        <f t="shared" si="9"/>
        <v>43271</v>
      </c>
      <c r="N97"/>
      <c r="S97" s="134"/>
      <c r="T97" s="458"/>
    </row>
    <row r="98" spans="1:20" s="240" customFormat="1" ht="15" customHeight="1">
      <c r="A98" s="484">
        <v>3</v>
      </c>
      <c r="B98" s="492" t="str">
        <f t="shared" si="6"/>
        <v>PIU Arco Tietê</v>
      </c>
      <c r="C98" s="485"/>
      <c r="D98" s="485">
        <v>1</v>
      </c>
      <c r="E98" s="491" t="str">
        <f t="shared" si="8"/>
        <v>Proposição</v>
      </c>
      <c r="F98" s="485"/>
      <c r="G98" s="485"/>
      <c r="H98" s="517" t="s">
        <v>446</v>
      </c>
      <c r="I98" s="523" t="s">
        <v>447</v>
      </c>
      <c r="J98" s="485">
        <v>5</v>
      </c>
      <c r="K98" s="492" t="str">
        <f t="shared" si="7"/>
        <v>Reuniões Bilateriais</v>
      </c>
      <c r="L98" s="731" t="s">
        <v>1158</v>
      </c>
      <c r="M98" s="520">
        <f t="shared" si="9"/>
        <v>43271</v>
      </c>
      <c r="N98"/>
      <c r="S98" s="134"/>
      <c r="T98" s="457"/>
    </row>
    <row r="99" spans="1:20" s="240" customFormat="1" ht="15" customHeight="1">
      <c r="A99" s="484">
        <v>3</v>
      </c>
      <c r="B99" s="492" t="str">
        <f t="shared" si="6"/>
        <v>PIU Arco Tietê</v>
      </c>
      <c r="C99" s="485"/>
      <c r="D99" s="485">
        <v>1</v>
      </c>
      <c r="E99" s="491" t="str">
        <f t="shared" si="8"/>
        <v>Proposição</v>
      </c>
      <c r="F99" s="485"/>
      <c r="G99" s="485"/>
      <c r="H99" s="517" t="s">
        <v>448</v>
      </c>
      <c r="I99" s="523" t="s">
        <v>447</v>
      </c>
      <c r="J99" s="485">
        <v>5</v>
      </c>
      <c r="K99" s="492" t="str">
        <f t="shared" si="7"/>
        <v>Reuniões Bilateriais</v>
      </c>
      <c r="L99" s="731" t="s">
        <v>1158</v>
      </c>
      <c r="M99" s="520">
        <f t="shared" si="9"/>
        <v>43271</v>
      </c>
      <c r="N99"/>
      <c r="S99" s="134"/>
      <c r="T99" s="457"/>
    </row>
    <row r="100" spans="1:20" s="240" customFormat="1" ht="15" customHeight="1">
      <c r="A100" s="478">
        <v>3</v>
      </c>
      <c r="B100" s="493" t="str">
        <f t="shared" si="6"/>
        <v>PIU Arco Tietê</v>
      </c>
      <c r="C100" s="486"/>
      <c r="D100" s="486">
        <v>1</v>
      </c>
      <c r="E100" s="491" t="str">
        <f t="shared" si="8"/>
        <v>Proposição</v>
      </c>
      <c r="F100" s="486"/>
      <c r="G100" s="486"/>
      <c r="H100" s="714" t="s">
        <v>449</v>
      </c>
      <c r="I100" s="518" t="s">
        <v>450</v>
      </c>
      <c r="J100" s="485">
        <v>6</v>
      </c>
      <c r="K100" s="492" t="str">
        <f t="shared" si="7"/>
        <v>Outros</v>
      </c>
      <c r="L100" s="731" t="s">
        <v>1158</v>
      </c>
      <c r="M100" s="520">
        <f t="shared" si="9"/>
        <v>43271</v>
      </c>
      <c r="N100"/>
      <c r="O100" s="134"/>
      <c r="P100" s="134"/>
      <c r="S100" s="134"/>
      <c r="T100" s="457"/>
    </row>
    <row r="101" spans="1:20" s="240" customFormat="1" ht="15" customHeight="1">
      <c r="A101" s="478">
        <v>3</v>
      </c>
      <c r="B101" s="493" t="str">
        <f t="shared" si="6"/>
        <v>PIU Arco Tietê</v>
      </c>
      <c r="C101" s="486"/>
      <c r="D101" s="486">
        <v>1</v>
      </c>
      <c r="E101" s="491" t="str">
        <f t="shared" si="8"/>
        <v>Proposição</v>
      </c>
      <c r="F101" s="486"/>
      <c r="G101" s="486"/>
      <c r="H101" s="714" t="s">
        <v>451</v>
      </c>
      <c r="I101" s="524" t="s">
        <v>452</v>
      </c>
      <c r="J101" s="485">
        <v>4</v>
      </c>
      <c r="K101" s="492" t="str">
        <f t="shared" si="7"/>
        <v>Audiência Pública</v>
      </c>
      <c r="L101" s="731" t="s">
        <v>1158</v>
      </c>
      <c r="M101" s="520">
        <f t="shared" si="9"/>
        <v>43271</v>
      </c>
      <c r="N101"/>
      <c r="S101" s="134"/>
      <c r="T101" s="457"/>
    </row>
    <row r="102" spans="1:20" s="240" customFormat="1" ht="15" customHeight="1">
      <c r="A102" s="478">
        <v>3</v>
      </c>
      <c r="B102" s="493" t="str">
        <f t="shared" si="6"/>
        <v>PIU Arco Tietê</v>
      </c>
      <c r="C102" s="486"/>
      <c r="D102" s="486">
        <v>1</v>
      </c>
      <c r="E102" s="491" t="str">
        <f t="shared" si="8"/>
        <v>Proposição</v>
      </c>
      <c r="F102" s="486"/>
      <c r="G102" s="486"/>
      <c r="H102" s="714" t="s">
        <v>453</v>
      </c>
      <c r="I102" s="524" t="s">
        <v>454</v>
      </c>
      <c r="J102" s="485">
        <v>4</v>
      </c>
      <c r="K102" s="492" t="str">
        <f t="shared" si="7"/>
        <v>Audiência Pública</v>
      </c>
      <c r="L102" s="731" t="s">
        <v>1158</v>
      </c>
      <c r="M102" s="520">
        <f t="shared" si="9"/>
        <v>43271</v>
      </c>
      <c r="N102"/>
      <c r="S102" s="134"/>
      <c r="T102" s="457"/>
    </row>
    <row r="103" spans="1:20" s="240" customFormat="1" ht="15" customHeight="1">
      <c r="A103" s="479">
        <v>3</v>
      </c>
      <c r="B103" s="496" t="str">
        <f t="shared" si="6"/>
        <v>PIU Arco Tietê</v>
      </c>
      <c r="C103" s="483"/>
      <c r="D103" s="483">
        <v>1</v>
      </c>
      <c r="E103" s="491" t="str">
        <f t="shared" si="8"/>
        <v>Proposição</v>
      </c>
      <c r="F103" s="483"/>
      <c r="G103" s="483"/>
      <c r="H103" s="496" t="s">
        <v>1574</v>
      </c>
      <c r="I103" s="717" t="s">
        <v>1573</v>
      </c>
      <c r="J103" s="498">
        <v>6</v>
      </c>
      <c r="K103" s="492" t="str">
        <f t="shared" si="7"/>
        <v>Outros</v>
      </c>
      <c r="L103" s="731" t="s">
        <v>1158</v>
      </c>
      <c r="M103" s="520">
        <v>43279</v>
      </c>
      <c r="N103"/>
      <c r="O103" s="134"/>
      <c r="P103" s="134"/>
      <c r="S103" s="134"/>
      <c r="T103" s="457"/>
    </row>
    <row r="104" spans="1:20" s="240" customFormat="1" ht="15" customHeight="1">
      <c r="A104" s="479">
        <v>3</v>
      </c>
      <c r="B104" s="496" t="str">
        <f t="shared" si="6"/>
        <v>PIU Arco Tietê</v>
      </c>
      <c r="C104" s="483"/>
      <c r="D104" s="483">
        <v>1</v>
      </c>
      <c r="E104" s="491" t="str">
        <f t="shared" si="8"/>
        <v>Proposição</v>
      </c>
      <c r="F104" s="483"/>
      <c r="G104" s="483"/>
      <c r="H104" s="496" t="s">
        <v>1576</v>
      </c>
      <c r="I104" s="717" t="s">
        <v>1575</v>
      </c>
      <c r="J104" s="498">
        <v>6</v>
      </c>
      <c r="K104" s="492" t="str">
        <f t="shared" si="7"/>
        <v>Outros</v>
      </c>
      <c r="L104" s="731" t="s">
        <v>1158</v>
      </c>
      <c r="M104" s="520">
        <v>43279</v>
      </c>
      <c r="N104"/>
      <c r="S104" s="134"/>
      <c r="T104" s="457"/>
    </row>
    <row r="105" spans="1:20" s="240" customFormat="1" ht="15" customHeight="1">
      <c r="A105" s="479">
        <v>3</v>
      </c>
      <c r="B105" s="496" t="str">
        <f t="shared" si="6"/>
        <v>PIU Arco Tietê</v>
      </c>
      <c r="C105" s="483"/>
      <c r="D105" s="483">
        <v>1</v>
      </c>
      <c r="E105" s="491" t="str">
        <f t="shared" si="8"/>
        <v>Proposição</v>
      </c>
      <c r="F105" s="483"/>
      <c r="G105" s="483"/>
      <c r="H105" s="496" t="s">
        <v>1577</v>
      </c>
      <c r="I105" s="717" t="s">
        <v>423</v>
      </c>
      <c r="J105" s="498">
        <v>6</v>
      </c>
      <c r="K105" s="492" t="str">
        <f t="shared" si="7"/>
        <v>Outros</v>
      </c>
      <c r="L105" s="731" t="s">
        <v>1158</v>
      </c>
      <c r="M105" s="520">
        <v>43279</v>
      </c>
      <c r="N105"/>
      <c r="S105" s="134"/>
      <c r="T105" s="457"/>
    </row>
    <row r="106" spans="1:20" s="240" customFormat="1" ht="15" customHeight="1">
      <c r="A106" s="479">
        <v>3</v>
      </c>
      <c r="B106" s="496" t="str">
        <f t="shared" si="6"/>
        <v>PIU Arco Tietê</v>
      </c>
      <c r="C106" s="483"/>
      <c r="D106" s="483">
        <v>1</v>
      </c>
      <c r="E106" s="491" t="str">
        <f t="shared" si="8"/>
        <v>Proposição</v>
      </c>
      <c r="F106" s="483"/>
      <c r="G106" s="483"/>
      <c r="H106" s="496" t="s">
        <v>1579</v>
      </c>
      <c r="I106" s="717" t="s">
        <v>1578</v>
      </c>
      <c r="J106" s="498">
        <v>6</v>
      </c>
      <c r="K106" s="492" t="str">
        <f t="shared" si="7"/>
        <v>Outros</v>
      </c>
      <c r="L106" s="731" t="s">
        <v>1158</v>
      </c>
      <c r="M106" s="520">
        <v>43279</v>
      </c>
      <c r="N106"/>
      <c r="O106" s="134"/>
      <c r="P106" s="134"/>
      <c r="S106" s="134"/>
      <c r="T106" s="457"/>
    </row>
    <row r="107" spans="1:20" s="240" customFormat="1" ht="15" customHeight="1">
      <c r="A107" s="479">
        <v>3</v>
      </c>
      <c r="B107" s="496" t="str">
        <f t="shared" si="6"/>
        <v>PIU Arco Tietê</v>
      </c>
      <c r="C107" s="483"/>
      <c r="D107" s="483">
        <v>1</v>
      </c>
      <c r="E107" s="491" t="str">
        <f t="shared" si="8"/>
        <v>Proposição</v>
      </c>
      <c r="F107" s="483"/>
      <c r="G107" s="483"/>
      <c r="H107" s="496" t="s">
        <v>1581</v>
      </c>
      <c r="I107" s="717" t="s">
        <v>1580</v>
      </c>
      <c r="J107" s="498">
        <v>6</v>
      </c>
      <c r="K107" s="492" t="str">
        <f t="shared" si="7"/>
        <v>Outros</v>
      </c>
      <c r="L107" s="731" t="s">
        <v>1158</v>
      </c>
      <c r="M107" s="520">
        <v>43279</v>
      </c>
      <c r="N107"/>
      <c r="S107" s="134"/>
      <c r="T107" s="457"/>
    </row>
    <row r="108" spans="1:20" s="240" customFormat="1" ht="15" customHeight="1">
      <c r="A108" s="479">
        <v>3</v>
      </c>
      <c r="B108" s="496" t="str">
        <f t="shared" si="6"/>
        <v>PIU Arco Tietê</v>
      </c>
      <c r="C108" s="483"/>
      <c r="D108" s="483">
        <v>4</v>
      </c>
      <c r="E108" s="491" t="str">
        <f t="shared" si="8"/>
        <v xml:space="preserve">Elaboração </v>
      </c>
      <c r="F108" s="483"/>
      <c r="G108" s="483"/>
      <c r="H108" s="726" t="s">
        <v>1563</v>
      </c>
      <c r="I108" s="717" t="s">
        <v>1566</v>
      </c>
      <c r="J108" s="498">
        <v>6</v>
      </c>
      <c r="K108" s="492" t="str">
        <f t="shared" si="7"/>
        <v>Outros</v>
      </c>
      <c r="L108" s="731" t="s">
        <v>1158</v>
      </c>
      <c r="M108" s="520">
        <v>43279</v>
      </c>
      <c r="N108"/>
      <c r="S108" s="134"/>
      <c r="T108" s="457"/>
    </row>
    <row r="109" spans="1:20" s="240" customFormat="1" ht="15" customHeight="1">
      <c r="A109" s="479">
        <v>3</v>
      </c>
      <c r="B109" s="496" t="str">
        <f t="shared" si="6"/>
        <v>PIU Arco Tietê</v>
      </c>
      <c r="C109" s="483"/>
      <c r="D109" s="483">
        <v>4</v>
      </c>
      <c r="E109" s="491" t="str">
        <f t="shared" si="8"/>
        <v xml:space="preserve">Elaboração </v>
      </c>
      <c r="F109" s="483"/>
      <c r="G109" s="483"/>
      <c r="H109" s="726" t="s">
        <v>1565</v>
      </c>
      <c r="I109" s="717" t="s">
        <v>1567</v>
      </c>
      <c r="J109" s="498">
        <v>6</v>
      </c>
      <c r="K109" s="492" t="str">
        <f t="shared" si="7"/>
        <v>Outros</v>
      </c>
      <c r="L109" s="731" t="s">
        <v>1158</v>
      </c>
      <c r="M109" s="520">
        <v>43279</v>
      </c>
      <c r="N109"/>
      <c r="S109" s="134"/>
      <c r="T109" s="457"/>
    </row>
    <row r="110" spans="1:20" s="240" customFormat="1" ht="15" customHeight="1">
      <c r="A110" s="479">
        <v>3</v>
      </c>
      <c r="B110" s="496" t="str">
        <f t="shared" si="6"/>
        <v>PIU Arco Tietê</v>
      </c>
      <c r="C110" s="483"/>
      <c r="D110" s="483">
        <v>4</v>
      </c>
      <c r="E110" s="491" t="str">
        <f t="shared" si="8"/>
        <v xml:space="preserve">Elaboração </v>
      </c>
      <c r="F110" s="483"/>
      <c r="G110" s="483"/>
      <c r="H110" s="726" t="s">
        <v>1564</v>
      </c>
      <c r="I110" s="717" t="s">
        <v>1568</v>
      </c>
      <c r="J110" s="498">
        <v>6</v>
      </c>
      <c r="K110" s="492" t="str">
        <f t="shared" si="7"/>
        <v>Outros</v>
      </c>
      <c r="L110" s="731" t="s">
        <v>1158</v>
      </c>
      <c r="M110" s="520">
        <v>43279</v>
      </c>
      <c r="N110"/>
      <c r="S110" s="134"/>
      <c r="T110" s="457"/>
    </row>
    <row r="111" spans="1:20" s="240" customFormat="1" ht="15" customHeight="1">
      <c r="A111" s="479">
        <v>3</v>
      </c>
      <c r="B111" s="496" t="str">
        <f t="shared" si="6"/>
        <v>PIU Arco Tietê</v>
      </c>
      <c r="C111" s="483"/>
      <c r="D111" s="483">
        <v>4</v>
      </c>
      <c r="E111" s="491" t="str">
        <f t="shared" si="8"/>
        <v xml:space="preserve">Elaboração </v>
      </c>
      <c r="F111" s="483"/>
      <c r="G111" s="483"/>
      <c r="H111" s="496" t="s">
        <v>1562</v>
      </c>
      <c r="I111" s="717" t="s">
        <v>1561</v>
      </c>
      <c r="J111" s="498">
        <v>6</v>
      </c>
      <c r="K111" s="492" t="str">
        <f t="shared" si="7"/>
        <v>Outros</v>
      </c>
      <c r="L111" s="731" t="s">
        <v>1158</v>
      </c>
      <c r="M111" s="520">
        <v>43279</v>
      </c>
      <c r="N111"/>
      <c r="S111" s="134"/>
      <c r="T111" s="457"/>
    </row>
    <row r="112" spans="1:20" s="240" customFormat="1" ht="15" customHeight="1">
      <c r="A112" s="479">
        <v>3</v>
      </c>
      <c r="B112" s="496" t="str">
        <f t="shared" si="6"/>
        <v>PIU Arco Tietê</v>
      </c>
      <c r="C112" s="483"/>
      <c r="D112" s="483">
        <v>4</v>
      </c>
      <c r="E112" s="491" t="str">
        <f t="shared" si="8"/>
        <v xml:space="preserve">Elaboração </v>
      </c>
      <c r="F112" s="483"/>
      <c r="G112" s="483"/>
      <c r="H112" s="496" t="s">
        <v>1572</v>
      </c>
      <c r="I112" s="717" t="s">
        <v>1569</v>
      </c>
      <c r="J112" s="498">
        <v>6</v>
      </c>
      <c r="K112" s="492" t="str">
        <f t="shared" si="7"/>
        <v>Outros</v>
      </c>
      <c r="L112" s="731" t="s">
        <v>1158</v>
      </c>
      <c r="M112" s="520">
        <v>43279</v>
      </c>
      <c r="N112"/>
      <c r="S112" s="134"/>
      <c r="T112" s="457"/>
    </row>
    <row r="113" spans="1:20" s="240" customFormat="1" ht="15" customHeight="1">
      <c r="A113" s="479">
        <v>3</v>
      </c>
      <c r="B113" s="496" t="str">
        <f t="shared" si="6"/>
        <v>PIU Arco Tietê</v>
      </c>
      <c r="C113" s="483"/>
      <c r="D113" s="483">
        <v>4</v>
      </c>
      <c r="E113" s="491" t="str">
        <f t="shared" si="8"/>
        <v xml:space="preserve">Elaboração </v>
      </c>
      <c r="F113" s="483"/>
      <c r="G113" s="483"/>
      <c r="H113" s="496" t="s">
        <v>1571</v>
      </c>
      <c r="I113" s="717" t="s">
        <v>1570</v>
      </c>
      <c r="J113" s="498">
        <v>6</v>
      </c>
      <c r="K113" s="492" t="str">
        <f t="shared" si="7"/>
        <v>Outros</v>
      </c>
      <c r="L113" s="731" t="s">
        <v>1158</v>
      </c>
      <c r="M113" s="520">
        <v>43279</v>
      </c>
      <c r="N113"/>
      <c r="P113" s="242"/>
      <c r="S113" s="134"/>
      <c r="T113" s="457"/>
    </row>
    <row r="114" spans="1:20" s="240" customFormat="1" ht="15" customHeight="1">
      <c r="A114" s="484">
        <v>3</v>
      </c>
      <c r="B114" s="492" t="str">
        <f t="shared" si="6"/>
        <v>PIU Arco Tietê</v>
      </c>
      <c r="C114" s="485"/>
      <c r="D114" s="485">
        <v>5</v>
      </c>
      <c r="E114" s="491" t="str">
        <f t="shared" si="8"/>
        <v>Discussão Pública</v>
      </c>
      <c r="F114" s="485"/>
      <c r="G114" s="485"/>
      <c r="H114" s="517" t="s">
        <v>232</v>
      </c>
      <c r="I114" s="522" t="s">
        <v>455</v>
      </c>
      <c r="J114" s="485">
        <v>3</v>
      </c>
      <c r="K114" s="492" t="str">
        <f t="shared" si="7"/>
        <v>Consulta Minuta</v>
      </c>
      <c r="L114" s="731" t="s">
        <v>1158</v>
      </c>
      <c r="M114" s="520">
        <f t="shared" ref="M114:M140" si="10">$M$2</f>
        <v>43271</v>
      </c>
      <c r="N114"/>
      <c r="S114" s="134"/>
      <c r="T114" s="457"/>
    </row>
    <row r="115" spans="1:20" s="240" customFormat="1" ht="15" customHeight="1">
      <c r="A115" s="484">
        <v>3</v>
      </c>
      <c r="B115" s="492" t="str">
        <f t="shared" si="6"/>
        <v>PIU Arco Tietê</v>
      </c>
      <c r="C115" s="485"/>
      <c r="D115" s="485">
        <v>5</v>
      </c>
      <c r="E115" s="491" t="str">
        <f t="shared" si="8"/>
        <v>Discussão Pública</v>
      </c>
      <c r="F115" s="485"/>
      <c r="G115" s="485"/>
      <c r="H115" s="517" t="s">
        <v>222</v>
      </c>
      <c r="I115" s="522" t="s">
        <v>1016</v>
      </c>
      <c r="J115" s="485">
        <v>3</v>
      </c>
      <c r="K115" s="492" t="str">
        <f t="shared" si="7"/>
        <v>Consulta Minuta</v>
      </c>
      <c r="L115" s="731" t="s">
        <v>1158</v>
      </c>
      <c r="M115" s="520">
        <f t="shared" si="10"/>
        <v>43271</v>
      </c>
      <c r="N115"/>
      <c r="S115" s="134"/>
      <c r="T115" s="457"/>
    </row>
    <row r="116" spans="1:20" s="240" customFormat="1" ht="15" customHeight="1">
      <c r="A116" s="484">
        <v>3</v>
      </c>
      <c r="B116" s="492" t="str">
        <f t="shared" si="6"/>
        <v>PIU Arco Tietê</v>
      </c>
      <c r="C116" s="485"/>
      <c r="D116" s="485">
        <v>5</v>
      </c>
      <c r="E116" s="491" t="str">
        <f t="shared" ref="E116:E147" si="11">VLOOKUP(D116,$O$33:$P$44,2,0)</f>
        <v>Discussão Pública</v>
      </c>
      <c r="F116" s="485"/>
      <c r="G116" s="485"/>
      <c r="H116" s="517" t="s">
        <v>456</v>
      </c>
      <c r="I116" s="522" t="s">
        <v>457</v>
      </c>
      <c r="J116" s="485">
        <v>3</v>
      </c>
      <c r="K116" s="492" t="str">
        <f t="shared" si="7"/>
        <v>Consulta Minuta</v>
      </c>
      <c r="L116" s="731" t="s">
        <v>1158</v>
      </c>
      <c r="M116" s="520">
        <f t="shared" si="10"/>
        <v>43271</v>
      </c>
      <c r="N116"/>
      <c r="S116" s="134"/>
      <c r="T116" s="458"/>
    </row>
    <row r="117" spans="1:20" s="240" customFormat="1" ht="15" customHeight="1">
      <c r="A117" s="484">
        <v>3</v>
      </c>
      <c r="B117" s="492" t="str">
        <f t="shared" si="6"/>
        <v>PIU Arco Tietê</v>
      </c>
      <c r="C117" s="485"/>
      <c r="D117" s="485">
        <v>5</v>
      </c>
      <c r="E117" s="491" t="str">
        <f t="shared" si="11"/>
        <v>Discussão Pública</v>
      </c>
      <c r="F117" s="485"/>
      <c r="G117" s="485"/>
      <c r="H117" s="517" t="s">
        <v>226</v>
      </c>
      <c r="I117" s="522" t="s">
        <v>458</v>
      </c>
      <c r="J117" s="485">
        <v>4</v>
      </c>
      <c r="K117" s="492" t="str">
        <f t="shared" si="7"/>
        <v>Audiência Pública</v>
      </c>
      <c r="L117" s="731" t="s">
        <v>1158</v>
      </c>
      <c r="M117" s="520">
        <f t="shared" si="10"/>
        <v>43271</v>
      </c>
      <c r="N117"/>
      <c r="S117" s="134"/>
      <c r="T117" s="458"/>
    </row>
    <row r="118" spans="1:20" s="240" customFormat="1" ht="15" customHeight="1">
      <c r="A118" s="484">
        <v>3</v>
      </c>
      <c r="B118" s="492" t="str">
        <f t="shared" si="6"/>
        <v>PIU Arco Tietê</v>
      </c>
      <c r="C118" s="485"/>
      <c r="D118" s="485">
        <v>5</v>
      </c>
      <c r="E118" s="491" t="str">
        <f t="shared" si="11"/>
        <v>Discussão Pública</v>
      </c>
      <c r="F118" s="485"/>
      <c r="G118" s="485"/>
      <c r="H118" s="517" t="s">
        <v>331</v>
      </c>
      <c r="I118" s="522" t="s">
        <v>459</v>
      </c>
      <c r="J118" s="485">
        <v>3</v>
      </c>
      <c r="K118" s="492" t="str">
        <f t="shared" si="7"/>
        <v>Consulta Minuta</v>
      </c>
      <c r="L118" s="731" t="s">
        <v>1158</v>
      </c>
      <c r="M118" s="520">
        <f t="shared" si="10"/>
        <v>43271</v>
      </c>
      <c r="N118"/>
      <c r="S118" s="134"/>
      <c r="T118" s="458"/>
    </row>
    <row r="119" spans="1:20" s="240" customFormat="1" ht="15" customHeight="1">
      <c r="A119" s="477">
        <v>3</v>
      </c>
      <c r="B119" s="491" t="str">
        <f t="shared" si="6"/>
        <v>PIU Arco Tietê</v>
      </c>
      <c r="C119" s="482"/>
      <c r="D119" s="485">
        <v>5</v>
      </c>
      <c r="E119" s="491" t="str">
        <f t="shared" si="11"/>
        <v>Discussão Pública</v>
      </c>
      <c r="F119" s="485"/>
      <c r="G119" s="485"/>
      <c r="H119" s="517" t="s">
        <v>460</v>
      </c>
      <c r="I119" s="522" t="s">
        <v>461</v>
      </c>
      <c r="J119" s="485">
        <v>3</v>
      </c>
      <c r="K119" s="492" t="str">
        <f t="shared" si="7"/>
        <v>Consulta Minuta</v>
      </c>
      <c r="L119" s="731" t="s">
        <v>1158</v>
      </c>
      <c r="M119" s="520">
        <f t="shared" si="10"/>
        <v>43271</v>
      </c>
      <c r="N119"/>
      <c r="S119" s="134"/>
      <c r="T119" s="458"/>
    </row>
    <row r="120" spans="1:20" s="240" customFormat="1" ht="15" customHeight="1">
      <c r="A120" s="477">
        <v>3</v>
      </c>
      <c r="B120" s="491" t="str">
        <f t="shared" si="6"/>
        <v>PIU Arco Tietê</v>
      </c>
      <c r="C120" s="482"/>
      <c r="D120" s="485">
        <v>5</v>
      </c>
      <c r="E120" s="491" t="str">
        <f t="shared" si="11"/>
        <v>Discussão Pública</v>
      </c>
      <c r="F120" s="485"/>
      <c r="G120" s="485"/>
      <c r="H120" s="517" t="s">
        <v>462</v>
      </c>
      <c r="I120" s="522" t="s">
        <v>463</v>
      </c>
      <c r="J120" s="485">
        <v>3</v>
      </c>
      <c r="K120" s="492" t="str">
        <f t="shared" si="7"/>
        <v>Consulta Minuta</v>
      </c>
      <c r="L120" s="731" t="s">
        <v>1158</v>
      </c>
      <c r="M120" s="520">
        <f t="shared" si="10"/>
        <v>43271</v>
      </c>
      <c r="N120"/>
      <c r="S120" s="134"/>
      <c r="T120" s="458"/>
    </row>
    <row r="121" spans="1:20" s="240" customFormat="1" ht="15" customHeight="1">
      <c r="A121" s="477">
        <v>3</v>
      </c>
      <c r="B121" s="491" t="str">
        <f t="shared" si="6"/>
        <v>PIU Arco Tietê</v>
      </c>
      <c r="C121" s="482"/>
      <c r="D121" s="485">
        <v>5</v>
      </c>
      <c r="E121" s="491" t="str">
        <f t="shared" si="11"/>
        <v>Discussão Pública</v>
      </c>
      <c r="F121" s="485"/>
      <c r="G121" s="485"/>
      <c r="H121" s="517" t="s">
        <v>464</v>
      </c>
      <c r="I121" s="522" t="s">
        <v>465</v>
      </c>
      <c r="J121" s="485">
        <v>3</v>
      </c>
      <c r="K121" s="492" t="str">
        <f t="shared" si="7"/>
        <v>Consulta Minuta</v>
      </c>
      <c r="L121" s="731" t="s">
        <v>1158</v>
      </c>
      <c r="M121" s="520">
        <f t="shared" si="10"/>
        <v>43271</v>
      </c>
      <c r="N121"/>
      <c r="S121" s="134"/>
      <c r="T121" s="457" t="e">
        <f>VLOOKUP(H120,[4]sup_hiperlinks!$E$5:$L$40,8,0)</f>
        <v>#N/A</v>
      </c>
    </row>
    <row r="122" spans="1:20" s="240" customFormat="1" ht="15" customHeight="1">
      <c r="A122" s="477">
        <v>3</v>
      </c>
      <c r="B122" s="491" t="str">
        <f t="shared" si="6"/>
        <v>PIU Arco Tietê</v>
      </c>
      <c r="C122" s="482"/>
      <c r="D122" s="485">
        <v>5</v>
      </c>
      <c r="E122" s="491" t="str">
        <f t="shared" si="11"/>
        <v>Discussão Pública</v>
      </c>
      <c r="F122" s="485"/>
      <c r="G122" s="485"/>
      <c r="H122" s="517" t="s">
        <v>466</v>
      </c>
      <c r="I122" s="522" t="s">
        <v>467</v>
      </c>
      <c r="J122" s="485">
        <v>3</v>
      </c>
      <c r="K122" s="492" t="str">
        <f t="shared" si="7"/>
        <v>Consulta Minuta</v>
      </c>
      <c r="L122" s="731" t="s">
        <v>1158</v>
      </c>
      <c r="M122" s="520">
        <f t="shared" si="10"/>
        <v>43271</v>
      </c>
      <c r="N122"/>
      <c r="S122" s="134"/>
      <c r="T122" s="457" t="e">
        <f>VLOOKUP(H121,[4]sup_hiperlinks!$E$5:$L$40,8,0)</f>
        <v>#N/A</v>
      </c>
    </row>
    <row r="123" spans="1:20" s="240" customFormat="1" ht="15" customHeight="1">
      <c r="A123" s="477">
        <v>3</v>
      </c>
      <c r="B123" s="491" t="str">
        <f t="shared" si="6"/>
        <v>PIU Arco Tietê</v>
      </c>
      <c r="C123" s="482"/>
      <c r="D123" s="485">
        <v>5</v>
      </c>
      <c r="E123" s="491" t="str">
        <f t="shared" si="11"/>
        <v>Discussão Pública</v>
      </c>
      <c r="F123" s="485"/>
      <c r="G123" s="485"/>
      <c r="H123" s="517" t="s">
        <v>468</v>
      </c>
      <c r="I123" s="522" t="s">
        <v>469</v>
      </c>
      <c r="J123" s="485">
        <v>3</v>
      </c>
      <c r="K123" s="492" t="str">
        <f t="shared" si="7"/>
        <v>Consulta Minuta</v>
      </c>
      <c r="L123" s="731" t="s">
        <v>1158</v>
      </c>
      <c r="M123" s="520">
        <f t="shared" si="10"/>
        <v>43271</v>
      </c>
      <c r="N123"/>
      <c r="S123" s="134"/>
      <c r="T123" s="457" t="e">
        <f>VLOOKUP(H122,[4]sup_hiperlinks!$E$5:$L$40,8,0)</f>
        <v>#N/A</v>
      </c>
    </row>
    <row r="124" spans="1:20" s="240" customFormat="1" ht="15" customHeight="1">
      <c r="A124" s="477">
        <v>3</v>
      </c>
      <c r="B124" s="491" t="str">
        <f t="shared" si="6"/>
        <v>PIU Arco Tietê</v>
      </c>
      <c r="C124" s="482"/>
      <c r="D124" s="485">
        <v>5</v>
      </c>
      <c r="E124" s="491" t="str">
        <f t="shared" si="11"/>
        <v>Discussão Pública</v>
      </c>
      <c r="F124" s="485"/>
      <c r="G124" s="485"/>
      <c r="H124" s="517" t="s">
        <v>470</v>
      </c>
      <c r="I124" s="522" t="s">
        <v>471</v>
      </c>
      <c r="J124" s="485">
        <v>3</v>
      </c>
      <c r="K124" s="492" t="str">
        <f t="shared" si="7"/>
        <v>Consulta Minuta</v>
      </c>
      <c r="L124" s="731" t="s">
        <v>1158</v>
      </c>
      <c r="M124" s="520">
        <f t="shared" si="10"/>
        <v>43271</v>
      </c>
      <c r="N124"/>
      <c r="S124" s="134"/>
      <c r="T124" s="457" t="e">
        <f>VLOOKUP(H123,[4]sup_hiperlinks!$E$5:$L$40,8,0)</f>
        <v>#N/A</v>
      </c>
    </row>
    <row r="125" spans="1:20" s="240" customFormat="1" ht="15" customHeight="1">
      <c r="A125" s="477">
        <v>3</v>
      </c>
      <c r="B125" s="491" t="str">
        <f t="shared" si="6"/>
        <v>PIU Arco Tietê</v>
      </c>
      <c r="C125" s="482"/>
      <c r="D125" s="485">
        <v>5</v>
      </c>
      <c r="E125" s="491" t="str">
        <f t="shared" si="11"/>
        <v>Discussão Pública</v>
      </c>
      <c r="F125" s="485"/>
      <c r="G125" s="485"/>
      <c r="H125" s="517" t="s">
        <v>472</v>
      </c>
      <c r="I125" s="522" t="s">
        <v>473</v>
      </c>
      <c r="J125" s="485">
        <v>3</v>
      </c>
      <c r="K125" s="492" t="str">
        <f t="shared" si="7"/>
        <v>Consulta Minuta</v>
      </c>
      <c r="L125" s="731" t="s">
        <v>1158</v>
      </c>
      <c r="M125" s="520">
        <f t="shared" si="10"/>
        <v>43271</v>
      </c>
      <c r="N125"/>
      <c r="S125" s="134"/>
      <c r="T125" s="457" t="e">
        <f>VLOOKUP(H124,[4]sup_hiperlinks!$E$5:$L$40,8,0)</f>
        <v>#N/A</v>
      </c>
    </row>
    <row r="126" spans="1:20" s="240" customFormat="1" ht="15" customHeight="1">
      <c r="A126" s="477">
        <v>3</v>
      </c>
      <c r="B126" s="491" t="str">
        <f t="shared" si="6"/>
        <v>PIU Arco Tietê</v>
      </c>
      <c r="C126" s="482"/>
      <c r="D126" s="485">
        <v>5</v>
      </c>
      <c r="E126" s="491" t="str">
        <f t="shared" si="11"/>
        <v>Discussão Pública</v>
      </c>
      <c r="F126" s="485"/>
      <c r="G126" s="485"/>
      <c r="H126" s="517" t="s">
        <v>474</v>
      </c>
      <c r="I126" s="522" t="s">
        <v>475</v>
      </c>
      <c r="J126" s="485">
        <v>3</v>
      </c>
      <c r="K126" s="492" t="str">
        <f t="shared" si="7"/>
        <v>Consulta Minuta</v>
      </c>
      <c r="L126" s="731" t="s">
        <v>1158</v>
      </c>
      <c r="M126" s="520">
        <f t="shared" si="10"/>
        <v>43271</v>
      </c>
      <c r="N126"/>
      <c r="S126" s="134"/>
      <c r="T126" s="457" t="e">
        <f>VLOOKUP(H125,[4]sup_hiperlinks!$E$5:$L$40,8,0)</f>
        <v>#N/A</v>
      </c>
    </row>
    <row r="127" spans="1:20" s="240" customFormat="1" ht="15" customHeight="1">
      <c r="A127" s="477">
        <v>3</v>
      </c>
      <c r="B127" s="491" t="str">
        <f t="shared" si="6"/>
        <v>PIU Arco Tietê</v>
      </c>
      <c r="C127" s="482"/>
      <c r="D127" s="485">
        <v>5</v>
      </c>
      <c r="E127" s="491" t="str">
        <f t="shared" si="11"/>
        <v>Discussão Pública</v>
      </c>
      <c r="F127" s="485"/>
      <c r="G127" s="485"/>
      <c r="H127" s="517" t="s">
        <v>476</v>
      </c>
      <c r="I127" s="522" t="s">
        <v>477</v>
      </c>
      <c r="J127" s="485">
        <v>3</v>
      </c>
      <c r="K127" s="492" t="str">
        <f t="shared" si="7"/>
        <v>Consulta Minuta</v>
      </c>
      <c r="L127" s="731" t="s">
        <v>1158</v>
      </c>
      <c r="M127" s="520">
        <f t="shared" si="10"/>
        <v>43271</v>
      </c>
      <c r="N127"/>
      <c r="S127" s="134"/>
      <c r="T127" s="457" t="e">
        <f>VLOOKUP(H126,[4]sup_hiperlinks!$E$5:$L$40,8,0)</f>
        <v>#N/A</v>
      </c>
    </row>
    <row r="128" spans="1:20" s="240" customFormat="1" ht="15" customHeight="1">
      <c r="A128" s="477">
        <v>3</v>
      </c>
      <c r="B128" s="491" t="str">
        <f t="shared" si="6"/>
        <v>PIU Arco Tietê</v>
      </c>
      <c r="C128" s="482"/>
      <c r="D128" s="485">
        <v>5</v>
      </c>
      <c r="E128" s="491" t="str">
        <f t="shared" si="11"/>
        <v>Discussão Pública</v>
      </c>
      <c r="F128" s="485"/>
      <c r="G128" s="485"/>
      <c r="H128" s="495" t="s">
        <v>478</v>
      </c>
      <c r="I128" s="522" t="s">
        <v>479</v>
      </c>
      <c r="J128" s="485">
        <v>3</v>
      </c>
      <c r="K128" s="492" t="str">
        <f t="shared" si="7"/>
        <v>Consulta Minuta</v>
      </c>
      <c r="L128" s="731" t="s">
        <v>1158</v>
      </c>
      <c r="M128" s="520">
        <f t="shared" si="10"/>
        <v>43271</v>
      </c>
      <c r="N128"/>
      <c r="S128" s="134"/>
      <c r="T128" s="457" t="e">
        <f>VLOOKUP(H127,[4]sup_hiperlinks!$E$5:$L$40,8,0)</f>
        <v>#N/A</v>
      </c>
    </row>
    <row r="129" spans="1:20" s="240" customFormat="1" ht="15" customHeight="1">
      <c r="A129" s="477">
        <v>3</v>
      </c>
      <c r="B129" s="491" t="str">
        <f t="shared" si="6"/>
        <v>PIU Arco Tietê</v>
      </c>
      <c r="C129" s="482"/>
      <c r="D129" s="485">
        <v>5</v>
      </c>
      <c r="E129" s="491" t="str">
        <f t="shared" si="11"/>
        <v>Discussão Pública</v>
      </c>
      <c r="F129" s="485"/>
      <c r="G129" s="485"/>
      <c r="H129" s="495" t="s">
        <v>480</v>
      </c>
      <c r="I129" s="522" t="s">
        <v>481</v>
      </c>
      <c r="J129" s="485">
        <v>3</v>
      </c>
      <c r="K129" s="492" t="str">
        <f t="shared" si="7"/>
        <v>Consulta Minuta</v>
      </c>
      <c r="L129" s="731" t="s">
        <v>1158</v>
      </c>
      <c r="M129" s="520">
        <f t="shared" si="10"/>
        <v>43271</v>
      </c>
      <c r="N129"/>
      <c r="S129" s="134"/>
      <c r="T129" s="457" t="e">
        <f>VLOOKUP(H128,[4]sup_hiperlinks!$E$5:$L$40,8,0)</f>
        <v>#N/A</v>
      </c>
    </row>
    <row r="130" spans="1:20" s="240" customFormat="1" ht="15" customHeight="1">
      <c r="A130" s="477">
        <v>3</v>
      </c>
      <c r="B130" s="491" t="str">
        <f t="shared" ref="B130:B193" si="12">VLOOKUP(A130,$O$12:$P$30,2,0)</f>
        <v>PIU Arco Tietê</v>
      </c>
      <c r="C130" s="482"/>
      <c r="D130" s="485">
        <v>5</v>
      </c>
      <c r="E130" s="491" t="str">
        <f t="shared" si="11"/>
        <v>Discussão Pública</v>
      </c>
      <c r="F130" s="485"/>
      <c r="G130" s="485"/>
      <c r="H130" s="495" t="s">
        <v>482</v>
      </c>
      <c r="I130" s="522" t="s">
        <v>483</v>
      </c>
      <c r="J130" s="485">
        <v>3</v>
      </c>
      <c r="K130" s="492" t="str">
        <f t="shared" ref="K130:K193" si="13">VLOOKUP(J130,$O$3:$P$10,2,0)</f>
        <v>Consulta Minuta</v>
      </c>
      <c r="L130" s="731" t="s">
        <v>1158</v>
      </c>
      <c r="M130" s="520">
        <f t="shared" si="10"/>
        <v>43271</v>
      </c>
      <c r="N130"/>
      <c r="S130" s="134"/>
      <c r="T130" s="457" t="e">
        <f>VLOOKUP(H129,[4]sup_hiperlinks!$E$5:$L$40,8,0)</f>
        <v>#N/A</v>
      </c>
    </row>
    <row r="131" spans="1:20" s="240" customFormat="1" ht="15" customHeight="1">
      <c r="A131" s="477">
        <v>3</v>
      </c>
      <c r="B131" s="491" t="str">
        <f t="shared" si="12"/>
        <v>PIU Arco Tietê</v>
      </c>
      <c r="C131" s="482"/>
      <c r="D131" s="485">
        <v>5</v>
      </c>
      <c r="E131" s="491" t="str">
        <f t="shared" si="11"/>
        <v>Discussão Pública</v>
      </c>
      <c r="F131" s="485"/>
      <c r="G131" s="485"/>
      <c r="H131" s="495" t="s">
        <v>484</v>
      </c>
      <c r="I131" s="522" t="s">
        <v>485</v>
      </c>
      <c r="J131" s="485">
        <v>3</v>
      </c>
      <c r="K131" s="492" t="str">
        <f t="shared" si="13"/>
        <v>Consulta Minuta</v>
      </c>
      <c r="L131" s="731" t="s">
        <v>1158</v>
      </c>
      <c r="M131" s="520">
        <f t="shared" si="10"/>
        <v>43271</v>
      </c>
      <c r="N131"/>
      <c r="S131" s="134"/>
      <c r="T131" s="457" t="e">
        <f>VLOOKUP(H130,[4]sup_hiperlinks!$E$5:$L$40,8,0)</f>
        <v>#N/A</v>
      </c>
    </row>
    <row r="132" spans="1:20" s="240" customFormat="1" ht="15" customHeight="1">
      <c r="A132" s="477">
        <v>3</v>
      </c>
      <c r="B132" s="491" t="str">
        <f t="shared" si="12"/>
        <v>PIU Arco Tietê</v>
      </c>
      <c r="C132" s="482"/>
      <c r="D132" s="485">
        <v>5</v>
      </c>
      <c r="E132" s="491" t="str">
        <f t="shared" si="11"/>
        <v>Discussão Pública</v>
      </c>
      <c r="F132" s="485"/>
      <c r="G132" s="485"/>
      <c r="H132" s="495" t="s">
        <v>486</v>
      </c>
      <c r="I132" s="522" t="s">
        <v>487</v>
      </c>
      <c r="J132" s="485">
        <v>3</v>
      </c>
      <c r="K132" s="492" t="str">
        <f t="shared" si="13"/>
        <v>Consulta Minuta</v>
      </c>
      <c r="L132" s="731" t="s">
        <v>1158</v>
      </c>
      <c r="M132" s="520">
        <f t="shared" si="10"/>
        <v>43271</v>
      </c>
      <c r="N132"/>
      <c r="S132" s="134"/>
      <c r="T132" s="457" t="e">
        <f>VLOOKUP(H131,[4]sup_hiperlinks!$E$5:$L$40,8,0)</f>
        <v>#N/A</v>
      </c>
    </row>
    <row r="133" spans="1:20" s="240" customFormat="1" ht="15" customHeight="1">
      <c r="A133" s="477">
        <v>3</v>
      </c>
      <c r="B133" s="491" t="str">
        <f t="shared" si="12"/>
        <v>PIU Arco Tietê</v>
      </c>
      <c r="C133" s="482"/>
      <c r="D133" s="485">
        <v>5</v>
      </c>
      <c r="E133" s="491" t="str">
        <f t="shared" si="11"/>
        <v>Discussão Pública</v>
      </c>
      <c r="F133" s="485"/>
      <c r="G133" s="485"/>
      <c r="H133" s="495" t="s">
        <v>488</v>
      </c>
      <c r="I133" s="518" t="s">
        <v>489</v>
      </c>
      <c r="J133" s="485">
        <v>3</v>
      </c>
      <c r="K133" s="492" t="str">
        <f t="shared" si="13"/>
        <v>Consulta Minuta</v>
      </c>
      <c r="L133" s="731" t="s">
        <v>1158</v>
      </c>
      <c r="M133" s="520">
        <f t="shared" si="10"/>
        <v>43271</v>
      </c>
      <c r="N133"/>
      <c r="S133" s="134"/>
      <c r="T133" s="457" t="e">
        <f>VLOOKUP(H132,[4]sup_hiperlinks!$E$5:$L$40,8,0)</f>
        <v>#N/A</v>
      </c>
    </row>
    <row r="134" spans="1:20" s="240" customFormat="1" ht="15" customHeight="1">
      <c r="A134" s="477">
        <v>3</v>
      </c>
      <c r="B134" s="491" t="str">
        <f t="shared" si="12"/>
        <v>PIU Arco Tietê</v>
      </c>
      <c r="C134" s="482"/>
      <c r="D134" s="485">
        <v>5</v>
      </c>
      <c r="E134" s="491" t="str">
        <f t="shared" si="11"/>
        <v>Discussão Pública</v>
      </c>
      <c r="F134" s="485"/>
      <c r="G134" s="485"/>
      <c r="H134" s="495" t="s">
        <v>490</v>
      </c>
      <c r="I134" s="522" t="s">
        <v>491</v>
      </c>
      <c r="J134" s="485">
        <v>3</v>
      </c>
      <c r="K134" s="492" t="str">
        <f t="shared" si="13"/>
        <v>Consulta Minuta</v>
      </c>
      <c r="L134" s="731" t="s">
        <v>1158</v>
      </c>
      <c r="M134" s="520">
        <f t="shared" si="10"/>
        <v>43271</v>
      </c>
      <c r="N134"/>
      <c r="S134" s="134"/>
      <c r="T134" s="457" t="e">
        <f>VLOOKUP(H133,[4]sup_hiperlinks!$E$5:$L$40,8,0)</f>
        <v>#N/A</v>
      </c>
    </row>
    <row r="135" spans="1:20" s="240" customFormat="1" ht="15" customHeight="1">
      <c r="A135" s="477">
        <v>3</v>
      </c>
      <c r="B135" s="491" t="str">
        <f t="shared" si="12"/>
        <v>PIU Arco Tietê</v>
      </c>
      <c r="C135" s="482"/>
      <c r="D135" s="485">
        <v>5</v>
      </c>
      <c r="E135" s="491" t="str">
        <f t="shared" si="11"/>
        <v>Discussão Pública</v>
      </c>
      <c r="F135" s="485"/>
      <c r="G135" s="485"/>
      <c r="H135" s="495" t="s">
        <v>492</v>
      </c>
      <c r="I135" s="522" t="s">
        <v>493</v>
      </c>
      <c r="J135" s="485">
        <v>3</v>
      </c>
      <c r="K135" s="492" t="str">
        <f t="shared" si="13"/>
        <v>Consulta Minuta</v>
      </c>
      <c r="L135" s="731" t="s">
        <v>1158</v>
      </c>
      <c r="M135" s="520">
        <f t="shared" si="10"/>
        <v>43271</v>
      </c>
      <c r="N135"/>
      <c r="S135" s="134"/>
      <c r="T135" s="457" t="e">
        <f>VLOOKUP(H134,[4]sup_hiperlinks!$E$5:$L$40,8,0)</f>
        <v>#N/A</v>
      </c>
    </row>
    <row r="136" spans="1:20" s="240" customFormat="1" ht="15" customHeight="1">
      <c r="A136" s="477">
        <v>3</v>
      </c>
      <c r="B136" s="491" t="str">
        <f t="shared" si="12"/>
        <v>PIU Arco Tietê</v>
      </c>
      <c r="C136" s="482"/>
      <c r="D136" s="485">
        <v>5</v>
      </c>
      <c r="E136" s="491" t="str">
        <f t="shared" si="11"/>
        <v>Discussão Pública</v>
      </c>
      <c r="F136" s="485"/>
      <c r="G136" s="485"/>
      <c r="H136" s="495" t="s">
        <v>494</v>
      </c>
      <c r="I136" s="522" t="s">
        <v>495</v>
      </c>
      <c r="J136" s="485">
        <v>3</v>
      </c>
      <c r="K136" s="492" t="str">
        <f t="shared" si="13"/>
        <v>Consulta Minuta</v>
      </c>
      <c r="L136" s="731" t="s">
        <v>1158</v>
      </c>
      <c r="M136" s="520">
        <f t="shared" si="10"/>
        <v>43271</v>
      </c>
      <c r="N136"/>
      <c r="S136" s="134"/>
      <c r="T136" s="457" t="e">
        <f>VLOOKUP(H135,[4]sup_hiperlinks!$E$5:$L$40,8,0)</f>
        <v>#N/A</v>
      </c>
    </row>
    <row r="137" spans="1:20" s="240" customFormat="1" ht="15" customHeight="1">
      <c r="A137" s="484">
        <v>3</v>
      </c>
      <c r="B137" s="492" t="str">
        <f t="shared" si="12"/>
        <v>PIU Arco Tietê</v>
      </c>
      <c r="C137" s="485"/>
      <c r="D137" s="485">
        <v>5</v>
      </c>
      <c r="E137" s="491" t="str">
        <f t="shared" si="11"/>
        <v>Discussão Pública</v>
      </c>
      <c r="F137" s="485"/>
      <c r="G137" s="485"/>
      <c r="H137" s="495" t="s">
        <v>496</v>
      </c>
      <c r="I137" s="518" t="s">
        <v>497</v>
      </c>
      <c r="J137" s="485">
        <v>4</v>
      </c>
      <c r="K137" s="492" t="str">
        <f t="shared" si="13"/>
        <v>Audiência Pública</v>
      </c>
      <c r="L137" s="731" t="s">
        <v>1158</v>
      </c>
      <c r="M137" s="520">
        <f t="shared" si="10"/>
        <v>43271</v>
      </c>
      <c r="N137"/>
      <c r="S137" s="134"/>
      <c r="T137" s="459"/>
    </row>
    <row r="138" spans="1:20" s="240" customFormat="1" ht="15" customHeight="1">
      <c r="A138" s="484">
        <v>3</v>
      </c>
      <c r="B138" s="492" t="str">
        <f t="shared" si="12"/>
        <v>PIU Arco Tietê</v>
      </c>
      <c r="C138" s="485"/>
      <c r="D138" s="485">
        <v>5</v>
      </c>
      <c r="E138" s="491" t="str">
        <f t="shared" si="11"/>
        <v>Discussão Pública</v>
      </c>
      <c r="F138" s="485"/>
      <c r="G138" s="485"/>
      <c r="H138" s="495" t="s">
        <v>498</v>
      </c>
      <c r="I138" s="518" t="s">
        <v>499</v>
      </c>
      <c r="J138" s="485">
        <v>4</v>
      </c>
      <c r="K138" s="492" t="str">
        <f t="shared" si="13"/>
        <v>Audiência Pública</v>
      </c>
      <c r="L138" s="731" t="s">
        <v>1158</v>
      </c>
      <c r="M138" s="520">
        <f t="shared" si="10"/>
        <v>43271</v>
      </c>
      <c r="N138"/>
      <c r="S138" s="134"/>
      <c r="T138" s="459"/>
    </row>
    <row r="139" spans="1:20" s="240" customFormat="1" ht="15" customHeight="1">
      <c r="A139" s="484">
        <v>3</v>
      </c>
      <c r="B139" s="492" t="str">
        <f t="shared" si="12"/>
        <v>PIU Arco Tietê</v>
      </c>
      <c r="C139" s="485"/>
      <c r="D139" s="485">
        <v>5</v>
      </c>
      <c r="E139" s="491" t="str">
        <f t="shared" si="11"/>
        <v>Discussão Pública</v>
      </c>
      <c r="F139" s="485"/>
      <c r="G139" s="485"/>
      <c r="H139" s="495" t="s">
        <v>500</v>
      </c>
      <c r="I139" s="518" t="s">
        <v>501</v>
      </c>
      <c r="J139" s="485">
        <v>4</v>
      </c>
      <c r="K139" s="492" t="str">
        <f t="shared" si="13"/>
        <v>Audiência Pública</v>
      </c>
      <c r="L139" s="731" t="s">
        <v>1158</v>
      </c>
      <c r="M139" s="520">
        <f t="shared" si="10"/>
        <v>43271</v>
      </c>
      <c r="N139"/>
      <c r="S139" s="134"/>
      <c r="T139" s="460"/>
    </row>
    <row r="140" spans="1:20" s="240" customFormat="1" ht="15" customHeight="1">
      <c r="A140" s="484">
        <v>3</v>
      </c>
      <c r="B140" s="492" t="str">
        <f t="shared" si="12"/>
        <v>PIU Arco Tietê</v>
      </c>
      <c r="C140" s="485"/>
      <c r="D140" s="485">
        <v>5</v>
      </c>
      <c r="E140" s="491" t="str">
        <f t="shared" si="11"/>
        <v>Discussão Pública</v>
      </c>
      <c r="F140" s="485"/>
      <c r="G140" s="485"/>
      <c r="H140" s="495" t="s">
        <v>502</v>
      </c>
      <c r="I140" s="518" t="s">
        <v>503</v>
      </c>
      <c r="J140" s="485">
        <v>4</v>
      </c>
      <c r="K140" s="492" t="str">
        <f t="shared" si="13"/>
        <v>Audiência Pública</v>
      </c>
      <c r="L140" s="731" t="s">
        <v>1158</v>
      </c>
      <c r="M140" s="520">
        <f t="shared" si="10"/>
        <v>43271</v>
      </c>
      <c r="N140"/>
      <c r="S140" s="134"/>
      <c r="T140" s="460"/>
    </row>
    <row r="141" spans="1:20" s="240" customFormat="1" ht="15" customHeight="1">
      <c r="A141" s="479">
        <v>3</v>
      </c>
      <c r="B141" s="496" t="str">
        <f t="shared" si="12"/>
        <v>PIU Arco Tietê</v>
      </c>
      <c r="C141" s="483"/>
      <c r="D141" s="483">
        <v>5</v>
      </c>
      <c r="E141" s="491" t="str">
        <f t="shared" si="11"/>
        <v>Discussão Pública</v>
      </c>
      <c r="F141" s="483"/>
      <c r="G141" s="483"/>
      <c r="H141" s="496" t="s">
        <v>221</v>
      </c>
      <c r="I141" s="997" t="s">
        <v>1359</v>
      </c>
      <c r="J141" s="498">
        <v>3</v>
      </c>
      <c r="K141" s="492" t="str">
        <f t="shared" si="13"/>
        <v>Consulta Minuta</v>
      </c>
      <c r="L141" s="731" t="s">
        <v>1158</v>
      </c>
      <c r="M141" s="520">
        <v>43273</v>
      </c>
      <c r="N141"/>
      <c r="S141" s="134"/>
      <c r="T141" s="460"/>
    </row>
    <row r="142" spans="1:20" s="240" customFormat="1" ht="15" customHeight="1">
      <c r="A142" s="479">
        <v>3</v>
      </c>
      <c r="B142" s="496" t="str">
        <f t="shared" si="12"/>
        <v>PIU Arco Tietê</v>
      </c>
      <c r="C142" s="483"/>
      <c r="D142" s="483">
        <v>5</v>
      </c>
      <c r="E142" s="491" t="str">
        <f t="shared" si="11"/>
        <v>Discussão Pública</v>
      </c>
      <c r="F142" s="483"/>
      <c r="G142" s="483"/>
      <c r="H142" s="496" t="s">
        <v>1609</v>
      </c>
      <c r="I142" s="717" t="s">
        <v>1533</v>
      </c>
      <c r="J142" s="498">
        <v>1</v>
      </c>
      <c r="K142" s="492" t="str">
        <f t="shared" si="13"/>
        <v>Consulta Instâncias</v>
      </c>
      <c r="L142" s="728" t="s">
        <v>1158</v>
      </c>
      <c r="M142" s="520">
        <v>43279</v>
      </c>
      <c r="N142"/>
      <c r="S142" s="134"/>
      <c r="T142" s="460"/>
    </row>
    <row r="143" spans="1:20" s="240" customFormat="1" ht="15" customHeight="1">
      <c r="A143" s="479">
        <v>3</v>
      </c>
      <c r="B143" s="496" t="str">
        <f t="shared" si="12"/>
        <v>PIU Arco Tietê</v>
      </c>
      <c r="C143" s="483"/>
      <c r="D143" s="483">
        <v>5</v>
      </c>
      <c r="E143" s="491" t="str">
        <f t="shared" si="11"/>
        <v>Discussão Pública</v>
      </c>
      <c r="F143" s="483"/>
      <c r="G143" s="483"/>
      <c r="H143" s="496" t="s">
        <v>1595</v>
      </c>
      <c r="I143" s="717" t="s">
        <v>1531</v>
      </c>
      <c r="J143" s="498">
        <v>1</v>
      </c>
      <c r="K143" s="492" t="str">
        <f t="shared" si="13"/>
        <v>Consulta Instâncias</v>
      </c>
      <c r="L143" s="728" t="s">
        <v>1158</v>
      </c>
      <c r="M143" s="520">
        <v>43279</v>
      </c>
      <c r="N143"/>
      <c r="S143" s="134"/>
      <c r="T143" s="460"/>
    </row>
    <row r="144" spans="1:20" s="240" customFormat="1" ht="15" customHeight="1">
      <c r="A144" s="479">
        <v>3</v>
      </c>
      <c r="B144" s="496" t="str">
        <f t="shared" si="12"/>
        <v>PIU Arco Tietê</v>
      </c>
      <c r="C144" s="483"/>
      <c r="D144" s="483">
        <v>5</v>
      </c>
      <c r="E144" s="491" t="str">
        <f t="shared" si="11"/>
        <v>Discussão Pública</v>
      </c>
      <c r="F144" s="483"/>
      <c r="G144" s="483"/>
      <c r="H144" s="496" t="s">
        <v>226</v>
      </c>
      <c r="I144" s="717" t="s">
        <v>1532</v>
      </c>
      <c r="J144" s="498">
        <v>4</v>
      </c>
      <c r="K144" s="492" t="str">
        <f t="shared" si="13"/>
        <v>Audiência Pública</v>
      </c>
      <c r="L144" s="728" t="s">
        <v>1158</v>
      </c>
      <c r="M144" s="520">
        <v>43279</v>
      </c>
      <c r="N144"/>
      <c r="S144" s="134"/>
      <c r="T144" s="460"/>
    </row>
    <row r="145" spans="1:20" s="240" customFormat="1" ht="15" customHeight="1">
      <c r="A145" s="479">
        <v>3</v>
      </c>
      <c r="B145" s="496" t="str">
        <f t="shared" si="12"/>
        <v>PIU Arco Tietê</v>
      </c>
      <c r="C145" s="483"/>
      <c r="D145" s="483">
        <v>5</v>
      </c>
      <c r="E145" s="491" t="str">
        <f t="shared" si="11"/>
        <v>Discussão Pública</v>
      </c>
      <c r="F145" s="483"/>
      <c r="G145" s="483"/>
      <c r="H145" s="727" t="s">
        <v>1550</v>
      </c>
      <c r="I145" s="717" t="s">
        <v>497</v>
      </c>
      <c r="J145" s="498">
        <v>4</v>
      </c>
      <c r="K145" s="492" t="str">
        <f t="shared" si="13"/>
        <v>Audiência Pública</v>
      </c>
      <c r="L145" s="728" t="s">
        <v>1158</v>
      </c>
      <c r="M145" s="520">
        <v>43279</v>
      </c>
      <c r="N145"/>
      <c r="S145" s="134"/>
      <c r="T145" s="460"/>
    </row>
    <row r="146" spans="1:20" s="240" customFormat="1" ht="15" customHeight="1">
      <c r="A146" s="479">
        <v>3</v>
      </c>
      <c r="B146" s="496" t="str">
        <f t="shared" si="12"/>
        <v>PIU Arco Tietê</v>
      </c>
      <c r="C146" s="483"/>
      <c r="D146" s="483">
        <v>5</v>
      </c>
      <c r="E146" s="491" t="str">
        <f t="shared" si="11"/>
        <v>Discussão Pública</v>
      </c>
      <c r="F146" s="483"/>
      <c r="G146" s="483"/>
      <c r="H146" s="727" t="s">
        <v>1553</v>
      </c>
      <c r="I146" s="717" t="s">
        <v>499</v>
      </c>
      <c r="J146" s="498">
        <v>4</v>
      </c>
      <c r="K146" s="492" t="str">
        <f t="shared" si="13"/>
        <v>Audiência Pública</v>
      </c>
      <c r="L146" s="728" t="s">
        <v>1158</v>
      </c>
      <c r="M146" s="520">
        <v>43279</v>
      </c>
      <c r="N146"/>
      <c r="S146" s="134"/>
      <c r="T146" s="460"/>
    </row>
    <row r="147" spans="1:20" s="240" customFormat="1" ht="15" customHeight="1">
      <c r="A147" s="479">
        <v>3</v>
      </c>
      <c r="B147" s="496" t="str">
        <f t="shared" si="12"/>
        <v>PIU Arco Tietê</v>
      </c>
      <c r="C147" s="483"/>
      <c r="D147" s="483">
        <v>5</v>
      </c>
      <c r="E147" s="491" t="str">
        <f t="shared" si="11"/>
        <v>Discussão Pública</v>
      </c>
      <c r="F147" s="483"/>
      <c r="G147" s="483"/>
      <c r="H147" s="727" t="s">
        <v>1552</v>
      </c>
      <c r="I147" s="717" t="s">
        <v>1548</v>
      </c>
      <c r="J147" s="498">
        <v>4</v>
      </c>
      <c r="K147" s="492" t="str">
        <f t="shared" si="13"/>
        <v>Audiência Pública</v>
      </c>
      <c r="L147" s="728" t="s">
        <v>1158</v>
      </c>
      <c r="M147" s="520">
        <v>43279</v>
      </c>
      <c r="N147"/>
      <c r="S147" s="134"/>
      <c r="T147" s="460"/>
    </row>
    <row r="148" spans="1:20" s="240" customFormat="1" ht="15" customHeight="1">
      <c r="A148" s="479">
        <v>3</v>
      </c>
      <c r="B148" s="496" t="str">
        <f t="shared" si="12"/>
        <v>PIU Arco Tietê</v>
      </c>
      <c r="C148" s="483"/>
      <c r="D148" s="483">
        <v>5</v>
      </c>
      <c r="E148" s="491" t="str">
        <f t="shared" ref="E148:E179" si="14">VLOOKUP(D148,$O$33:$P$44,2,0)</f>
        <v>Discussão Pública</v>
      </c>
      <c r="F148" s="483"/>
      <c r="G148" s="483"/>
      <c r="H148" s="727" t="s">
        <v>1551</v>
      </c>
      <c r="I148" s="717" t="s">
        <v>503</v>
      </c>
      <c r="J148" s="498">
        <v>4</v>
      </c>
      <c r="K148" s="492" t="str">
        <f t="shared" si="13"/>
        <v>Audiência Pública</v>
      </c>
      <c r="L148" s="728" t="s">
        <v>1158</v>
      </c>
      <c r="M148" s="520">
        <v>43279</v>
      </c>
      <c r="N148"/>
      <c r="S148" s="134"/>
      <c r="T148" s="460"/>
    </row>
    <row r="149" spans="1:20" s="240" customFormat="1" ht="15" customHeight="1">
      <c r="A149" s="479">
        <v>3</v>
      </c>
      <c r="B149" s="496" t="str">
        <f t="shared" si="12"/>
        <v>PIU Arco Tietê</v>
      </c>
      <c r="C149" s="483"/>
      <c r="D149" s="483">
        <v>5</v>
      </c>
      <c r="E149" s="491" t="str">
        <f t="shared" si="14"/>
        <v>Discussão Pública</v>
      </c>
      <c r="F149" s="483"/>
      <c r="G149" s="483"/>
      <c r="H149" s="727" t="s">
        <v>1534</v>
      </c>
      <c r="I149" s="496" t="s">
        <v>146</v>
      </c>
      <c r="J149" s="498">
        <v>5</v>
      </c>
      <c r="K149" s="492" t="str">
        <f t="shared" si="13"/>
        <v>Reuniões Bilateriais</v>
      </c>
      <c r="L149" s="728" t="s">
        <v>1158</v>
      </c>
      <c r="M149" s="520">
        <v>43279</v>
      </c>
      <c r="N149"/>
      <c r="S149" s="134"/>
      <c r="T149" s="460"/>
    </row>
    <row r="150" spans="1:20" s="240" customFormat="1" ht="15" customHeight="1">
      <c r="A150" s="479">
        <v>3</v>
      </c>
      <c r="B150" s="496" t="str">
        <f t="shared" si="12"/>
        <v>PIU Arco Tietê</v>
      </c>
      <c r="C150" s="483"/>
      <c r="D150" s="483">
        <v>5</v>
      </c>
      <c r="E150" s="491" t="str">
        <f t="shared" si="14"/>
        <v>Discussão Pública</v>
      </c>
      <c r="F150" s="483"/>
      <c r="G150" s="483"/>
      <c r="H150" s="728" t="s">
        <v>1535</v>
      </c>
      <c r="I150" s="496" t="s">
        <v>146</v>
      </c>
      <c r="J150" s="498">
        <v>5</v>
      </c>
      <c r="K150" s="492" t="str">
        <f t="shared" si="13"/>
        <v>Reuniões Bilateriais</v>
      </c>
      <c r="L150" s="728" t="s">
        <v>1158</v>
      </c>
      <c r="M150" s="520">
        <v>43279</v>
      </c>
      <c r="N150"/>
      <c r="S150" s="134"/>
      <c r="T150" s="460"/>
    </row>
    <row r="151" spans="1:20" s="240" customFormat="1" ht="15" customHeight="1">
      <c r="A151" s="479">
        <v>3</v>
      </c>
      <c r="B151" s="496" t="str">
        <f t="shared" si="12"/>
        <v>PIU Arco Tietê</v>
      </c>
      <c r="C151" s="483"/>
      <c r="D151" s="483">
        <v>5</v>
      </c>
      <c r="E151" s="491" t="str">
        <f t="shared" si="14"/>
        <v>Discussão Pública</v>
      </c>
      <c r="F151" s="483"/>
      <c r="G151" s="483"/>
      <c r="H151" s="728" t="s">
        <v>1536</v>
      </c>
      <c r="I151" s="496" t="s">
        <v>146</v>
      </c>
      <c r="J151" s="498">
        <v>5</v>
      </c>
      <c r="K151" s="492" t="str">
        <f t="shared" si="13"/>
        <v>Reuniões Bilateriais</v>
      </c>
      <c r="L151" s="728" t="s">
        <v>1158</v>
      </c>
      <c r="M151" s="520">
        <v>43279</v>
      </c>
      <c r="N151"/>
      <c r="S151" s="134"/>
      <c r="T151" s="460"/>
    </row>
    <row r="152" spans="1:20" s="240" customFormat="1" ht="15" customHeight="1">
      <c r="A152" s="479">
        <v>3</v>
      </c>
      <c r="B152" s="496" t="str">
        <f t="shared" si="12"/>
        <v>PIU Arco Tietê</v>
      </c>
      <c r="C152" s="483"/>
      <c r="D152" s="483">
        <v>5</v>
      </c>
      <c r="E152" s="491" t="str">
        <f t="shared" si="14"/>
        <v>Discussão Pública</v>
      </c>
      <c r="F152" s="483"/>
      <c r="G152" s="483"/>
      <c r="H152" s="728" t="s">
        <v>1537</v>
      </c>
      <c r="I152" s="496" t="s">
        <v>146</v>
      </c>
      <c r="J152" s="498">
        <v>5</v>
      </c>
      <c r="K152" s="492" t="str">
        <f t="shared" si="13"/>
        <v>Reuniões Bilateriais</v>
      </c>
      <c r="L152" s="728" t="s">
        <v>1158</v>
      </c>
      <c r="M152" s="520">
        <v>43279</v>
      </c>
      <c r="N152"/>
      <c r="S152" s="134"/>
      <c r="T152" s="460"/>
    </row>
    <row r="153" spans="1:20" s="240" customFormat="1" ht="15" customHeight="1">
      <c r="A153" s="479">
        <v>3</v>
      </c>
      <c r="B153" s="496" t="str">
        <f t="shared" si="12"/>
        <v>PIU Arco Tietê</v>
      </c>
      <c r="C153" s="483"/>
      <c r="D153" s="483">
        <v>5</v>
      </c>
      <c r="E153" s="491" t="str">
        <f t="shared" si="14"/>
        <v>Discussão Pública</v>
      </c>
      <c r="F153" s="483"/>
      <c r="G153" s="483"/>
      <c r="H153" s="728" t="s">
        <v>1542</v>
      </c>
      <c r="I153" s="496" t="s">
        <v>146</v>
      </c>
      <c r="J153" s="498">
        <v>5</v>
      </c>
      <c r="K153" s="492" t="str">
        <f t="shared" si="13"/>
        <v>Reuniões Bilateriais</v>
      </c>
      <c r="L153" s="728" t="s">
        <v>1158</v>
      </c>
      <c r="M153" s="520">
        <v>43279</v>
      </c>
      <c r="N153"/>
      <c r="S153" s="134"/>
      <c r="T153" s="460"/>
    </row>
    <row r="154" spans="1:20" s="240" customFormat="1" ht="15" customHeight="1">
      <c r="A154" s="479">
        <v>3</v>
      </c>
      <c r="B154" s="496" t="str">
        <f t="shared" si="12"/>
        <v>PIU Arco Tietê</v>
      </c>
      <c r="C154" s="483"/>
      <c r="D154" s="483">
        <v>5</v>
      </c>
      <c r="E154" s="491" t="str">
        <f t="shared" si="14"/>
        <v>Discussão Pública</v>
      </c>
      <c r="F154" s="483"/>
      <c r="G154" s="483"/>
      <c r="H154" s="728" t="s">
        <v>1543</v>
      </c>
      <c r="I154" s="496" t="s">
        <v>146</v>
      </c>
      <c r="J154" s="498">
        <v>5</v>
      </c>
      <c r="K154" s="492" t="str">
        <f t="shared" si="13"/>
        <v>Reuniões Bilateriais</v>
      </c>
      <c r="L154" s="728" t="s">
        <v>1158</v>
      </c>
      <c r="M154" s="520">
        <v>43279</v>
      </c>
      <c r="N154"/>
      <c r="S154" s="134"/>
      <c r="T154" s="460"/>
    </row>
    <row r="155" spans="1:20" s="240" customFormat="1" ht="15" customHeight="1">
      <c r="A155" s="479">
        <v>3</v>
      </c>
      <c r="B155" s="496" t="str">
        <f t="shared" si="12"/>
        <v>PIU Arco Tietê</v>
      </c>
      <c r="C155" s="483"/>
      <c r="D155" s="483">
        <v>5</v>
      </c>
      <c r="E155" s="491" t="str">
        <f t="shared" si="14"/>
        <v>Discussão Pública</v>
      </c>
      <c r="F155" s="483"/>
      <c r="G155" s="483"/>
      <c r="H155" s="728" t="s">
        <v>1538</v>
      </c>
      <c r="I155" s="496" t="s">
        <v>146</v>
      </c>
      <c r="J155" s="498">
        <v>5</v>
      </c>
      <c r="K155" s="492" t="str">
        <f t="shared" si="13"/>
        <v>Reuniões Bilateriais</v>
      </c>
      <c r="L155" s="728" t="s">
        <v>1158</v>
      </c>
      <c r="M155" s="520">
        <v>43279</v>
      </c>
      <c r="N155"/>
      <c r="S155" s="134"/>
      <c r="T155" s="460"/>
    </row>
    <row r="156" spans="1:20" s="240" customFormat="1" ht="15" customHeight="1">
      <c r="A156" s="479">
        <v>3</v>
      </c>
      <c r="B156" s="496" t="str">
        <f t="shared" si="12"/>
        <v>PIU Arco Tietê</v>
      </c>
      <c r="C156" s="483"/>
      <c r="D156" s="483">
        <v>5</v>
      </c>
      <c r="E156" s="491" t="str">
        <f t="shared" si="14"/>
        <v>Discussão Pública</v>
      </c>
      <c r="F156" s="483"/>
      <c r="G156" s="483"/>
      <c r="H156" s="496" t="s">
        <v>1545</v>
      </c>
      <c r="I156" s="717" t="s">
        <v>1541</v>
      </c>
      <c r="J156" s="498">
        <v>5</v>
      </c>
      <c r="K156" s="492" t="str">
        <f t="shared" si="13"/>
        <v>Reuniões Bilateriais</v>
      </c>
      <c r="L156" s="728" t="s">
        <v>1158</v>
      </c>
      <c r="M156" s="520">
        <v>43279</v>
      </c>
      <c r="N156"/>
      <c r="S156" s="134"/>
      <c r="T156" s="460"/>
    </row>
    <row r="157" spans="1:20" s="240" customFormat="1" ht="15" customHeight="1">
      <c r="A157" s="479">
        <v>3</v>
      </c>
      <c r="B157" s="496" t="str">
        <f t="shared" si="12"/>
        <v>PIU Arco Tietê</v>
      </c>
      <c r="C157" s="483"/>
      <c r="D157" s="483">
        <v>5</v>
      </c>
      <c r="E157" s="491" t="str">
        <f t="shared" si="14"/>
        <v>Discussão Pública</v>
      </c>
      <c r="F157" s="483"/>
      <c r="G157" s="483"/>
      <c r="H157" s="496" t="s">
        <v>1544</v>
      </c>
      <c r="I157" s="717" t="s">
        <v>1547</v>
      </c>
      <c r="J157" s="498">
        <v>5</v>
      </c>
      <c r="K157" s="492" t="str">
        <f t="shared" si="13"/>
        <v>Reuniões Bilateriais</v>
      </c>
      <c r="L157" s="728" t="s">
        <v>1158</v>
      </c>
      <c r="M157" s="520">
        <v>43279</v>
      </c>
      <c r="N157"/>
      <c r="S157" s="134"/>
      <c r="T157" s="460"/>
    </row>
    <row r="158" spans="1:20" s="240" customFormat="1" ht="15" customHeight="1">
      <c r="A158" s="479">
        <v>3</v>
      </c>
      <c r="B158" s="496" t="str">
        <f t="shared" si="12"/>
        <v>PIU Arco Tietê</v>
      </c>
      <c r="C158" s="483"/>
      <c r="D158" s="483">
        <v>5</v>
      </c>
      <c r="E158" s="491" t="str">
        <f t="shared" si="14"/>
        <v>Discussão Pública</v>
      </c>
      <c r="F158" s="483"/>
      <c r="G158" s="483"/>
      <c r="H158" s="496" t="s">
        <v>1546</v>
      </c>
      <c r="I158" s="717" t="s">
        <v>1532</v>
      </c>
      <c r="J158" s="498">
        <v>5</v>
      </c>
      <c r="K158" s="492" t="str">
        <f t="shared" si="13"/>
        <v>Reuniões Bilateriais</v>
      </c>
      <c r="L158" s="728" t="s">
        <v>1158</v>
      </c>
      <c r="M158" s="520">
        <v>43279</v>
      </c>
      <c r="N158"/>
      <c r="T158" s="461"/>
    </row>
    <row r="159" spans="1:20" s="240" customFormat="1" ht="15" customHeight="1">
      <c r="A159" s="479">
        <v>3</v>
      </c>
      <c r="B159" s="496" t="str">
        <f t="shared" si="12"/>
        <v>PIU Arco Tietê</v>
      </c>
      <c r="C159" s="483"/>
      <c r="D159" s="483">
        <v>5</v>
      </c>
      <c r="E159" s="491" t="str">
        <f t="shared" si="14"/>
        <v>Discussão Pública</v>
      </c>
      <c r="F159" s="483" t="s">
        <v>758</v>
      </c>
      <c r="G159" s="483" t="s">
        <v>1411</v>
      </c>
      <c r="H159" s="496" t="s">
        <v>1606</v>
      </c>
      <c r="I159" s="998" t="s">
        <v>1610</v>
      </c>
      <c r="J159" s="498">
        <v>1</v>
      </c>
      <c r="K159" s="492" t="str">
        <f t="shared" si="13"/>
        <v>Consulta Instâncias</v>
      </c>
      <c r="L159" s="728" t="s">
        <v>166</v>
      </c>
      <c r="M159" s="520">
        <v>43280</v>
      </c>
      <c r="N159"/>
      <c r="T159" s="461"/>
    </row>
    <row r="160" spans="1:20" s="240" customFormat="1" ht="15" customHeight="1">
      <c r="A160" s="479">
        <v>3</v>
      </c>
      <c r="B160" s="496" t="str">
        <f t="shared" si="12"/>
        <v>PIU Arco Tietê</v>
      </c>
      <c r="C160" s="483"/>
      <c r="D160" s="483">
        <v>5</v>
      </c>
      <c r="E160" s="491" t="str">
        <f t="shared" si="14"/>
        <v>Discussão Pública</v>
      </c>
      <c r="F160" s="483" t="s">
        <v>758</v>
      </c>
      <c r="G160" s="483" t="s">
        <v>764</v>
      </c>
      <c r="H160" s="496" t="s">
        <v>1608</v>
      </c>
      <c r="I160" s="717" t="s">
        <v>1607</v>
      </c>
      <c r="J160" s="498">
        <v>1</v>
      </c>
      <c r="K160" s="492" t="str">
        <f t="shared" si="13"/>
        <v>Consulta Instâncias</v>
      </c>
      <c r="L160" s="728" t="s">
        <v>166</v>
      </c>
      <c r="M160" s="520">
        <v>43280</v>
      </c>
      <c r="N160"/>
      <c r="T160" s="461"/>
    </row>
    <row r="161" spans="1:20" s="240" customFormat="1" ht="15" customHeight="1">
      <c r="A161" s="479">
        <v>3</v>
      </c>
      <c r="B161" s="496" t="str">
        <f t="shared" si="12"/>
        <v>PIU Arco Tietê</v>
      </c>
      <c r="C161" s="483"/>
      <c r="D161" s="483">
        <v>6</v>
      </c>
      <c r="E161" s="491" t="str">
        <f t="shared" si="14"/>
        <v>Consolidação PIU</v>
      </c>
      <c r="F161" s="483"/>
      <c r="G161" s="483"/>
      <c r="H161" s="496" t="s">
        <v>1540</v>
      </c>
      <c r="I161" s="717" t="s">
        <v>1539</v>
      </c>
      <c r="J161" s="498">
        <v>6</v>
      </c>
      <c r="K161" s="492" t="str">
        <f t="shared" si="13"/>
        <v>Outros</v>
      </c>
      <c r="L161" s="728" t="s">
        <v>1158</v>
      </c>
      <c r="M161" s="520">
        <v>43279</v>
      </c>
      <c r="N161"/>
      <c r="T161" s="461"/>
    </row>
    <row r="162" spans="1:20" s="240" customFormat="1" ht="15" customHeight="1">
      <c r="A162" s="479">
        <v>3</v>
      </c>
      <c r="B162" s="496" t="str">
        <f t="shared" si="12"/>
        <v>PIU Arco Tietê</v>
      </c>
      <c r="C162" s="483"/>
      <c r="D162" s="483">
        <v>6</v>
      </c>
      <c r="E162" s="491" t="str">
        <f t="shared" si="14"/>
        <v>Consolidação PIU</v>
      </c>
      <c r="F162" s="483"/>
      <c r="G162" s="483"/>
      <c r="H162" s="726" t="s">
        <v>217</v>
      </c>
      <c r="I162" s="717" t="s">
        <v>1554</v>
      </c>
      <c r="J162" s="498">
        <v>6</v>
      </c>
      <c r="K162" s="492" t="str">
        <f t="shared" si="13"/>
        <v>Outros</v>
      </c>
      <c r="L162" s="731" t="s">
        <v>1158</v>
      </c>
      <c r="M162" s="520">
        <v>43279</v>
      </c>
      <c r="N162"/>
      <c r="T162" s="461"/>
    </row>
    <row r="163" spans="1:20" s="240" customFormat="1" ht="15" customHeight="1">
      <c r="A163" s="479">
        <v>3</v>
      </c>
      <c r="B163" s="496" t="str">
        <f t="shared" si="12"/>
        <v>PIU Arco Tietê</v>
      </c>
      <c r="C163" s="483"/>
      <c r="D163" s="483">
        <v>6</v>
      </c>
      <c r="E163" s="491" t="str">
        <f t="shared" si="14"/>
        <v>Consolidação PIU</v>
      </c>
      <c r="F163" s="483"/>
      <c r="G163" s="483"/>
      <c r="H163" s="496" t="s">
        <v>1555</v>
      </c>
      <c r="I163" s="717" t="s">
        <v>1559</v>
      </c>
      <c r="J163" s="498">
        <v>6</v>
      </c>
      <c r="K163" s="492" t="str">
        <f t="shared" si="13"/>
        <v>Outros</v>
      </c>
      <c r="L163" s="731" t="s">
        <v>1158</v>
      </c>
      <c r="M163" s="520">
        <v>43279</v>
      </c>
      <c r="N163"/>
      <c r="T163" s="461"/>
    </row>
    <row r="164" spans="1:20" s="240" customFormat="1" ht="15" customHeight="1">
      <c r="A164" s="479">
        <v>3</v>
      </c>
      <c r="B164" s="496" t="str">
        <f t="shared" si="12"/>
        <v>PIU Arco Tietê</v>
      </c>
      <c r="C164" s="483"/>
      <c r="D164" s="483">
        <v>6</v>
      </c>
      <c r="E164" s="491" t="str">
        <f t="shared" si="14"/>
        <v>Consolidação PIU</v>
      </c>
      <c r="F164" s="483"/>
      <c r="G164" s="483"/>
      <c r="H164" s="496" t="s">
        <v>1556</v>
      </c>
      <c r="I164" s="717" t="s">
        <v>1558</v>
      </c>
      <c r="J164" s="498">
        <v>6</v>
      </c>
      <c r="K164" s="492" t="str">
        <f t="shared" si="13"/>
        <v>Outros</v>
      </c>
      <c r="L164" s="731" t="s">
        <v>1158</v>
      </c>
      <c r="M164" s="520">
        <v>43279</v>
      </c>
      <c r="N164"/>
      <c r="T164" s="461"/>
    </row>
    <row r="165" spans="1:20" s="240" customFormat="1" ht="15" customHeight="1">
      <c r="A165" s="479">
        <v>3</v>
      </c>
      <c r="B165" s="496" t="str">
        <f t="shared" si="12"/>
        <v>PIU Arco Tietê</v>
      </c>
      <c r="C165" s="483"/>
      <c r="D165" s="483">
        <v>6</v>
      </c>
      <c r="E165" s="491" t="str">
        <f t="shared" si="14"/>
        <v>Consolidação PIU</v>
      </c>
      <c r="F165" s="483"/>
      <c r="G165" s="483"/>
      <c r="H165" s="496" t="s">
        <v>1557</v>
      </c>
      <c r="I165" s="717" t="s">
        <v>1560</v>
      </c>
      <c r="J165" s="498">
        <v>6</v>
      </c>
      <c r="K165" s="492" t="str">
        <f t="shared" si="13"/>
        <v>Outros</v>
      </c>
      <c r="L165" s="731" t="s">
        <v>1158</v>
      </c>
      <c r="M165" s="520">
        <v>43279</v>
      </c>
      <c r="N165"/>
      <c r="T165" s="461"/>
    </row>
    <row r="166" spans="1:20" s="240" customFormat="1" ht="15" customHeight="1">
      <c r="A166" s="484">
        <v>3</v>
      </c>
      <c r="B166" s="492" t="str">
        <f t="shared" si="12"/>
        <v>PIU Arco Tietê</v>
      </c>
      <c r="C166" s="485"/>
      <c r="D166" s="485">
        <v>7</v>
      </c>
      <c r="E166" s="491" t="str">
        <f t="shared" si="14"/>
        <v>Encaminhamento Jurídico</v>
      </c>
      <c r="F166" s="485" t="s">
        <v>758</v>
      </c>
      <c r="G166" s="485" t="s">
        <v>1411</v>
      </c>
      <c r="H166" s="495" t="s">
        <v>1212</v>
      </c>
      <c r="I166" s="999" t="s">
        <v>1213</v>
      </c>
      <c r="J166" s="485"/>
      <c r="K166" s="492" t="e">
        <f t="shared" si="13"/>
        <v>#N/A</v>
      </c>
      <c r="L166" s="731" t="s">
        <v>1335</v>
      </c>
      <c r="M166" s="520">
        <f>$M$3</f>
        <v>43271</v>
      </c>
      <c r="N166"/>
      <c r="T166" s="461"/>
    </row>
    <row r="167" spans="1:20" s="240" customFormat="1" ht="15" customHeight="1">
      <c r="A167" s="479">
        <v>3</v>
      </c>
      <c r="B167" s="496" t="str">
        <f t="shared" si="12"/>
        <v>PIU Arco Tietê</v>
      </c>
      <c r="C167" s="483">
        <v>120</v>
      </c>
      <c r="D167" s="707">
        <v>7</v>
      </c>
      <c r="E167" s="491" t="str">
        <f t="shared" si="14"/>
        <v>Encaminhamento Jurídico</v>
      </c>
      <c r="F167" s="713" t="s">
        <v>758</v>
      </c>
      <c r="G167" s="483" t="s">
        <v>1411</v>
      </c>
      <c r="H167" s="500" t="s">
        <v>1393</v>
      </c>
      <c r="I167" s="500" t="s">
        <v>1395</v>
      </c>
      <c r="J167" s="709" t="s">
        <v>145</v>
      </c>
      <c r="K167" s="492" t="e">
        <f t="shared" si="13"/>
        <v>#N/A</v>
      </c>
      <c r="L167" s="728" t="s">
        <v>1394</v>
      </c>
      <c r="M167" s="520">
        <v>43276</v>
      </c>
      <c r="N167"/>
      <c r="T167" s="461"/>
    </row>
    <row r="168" spans="1:20" s="240" customFormat="1" ht="15" customHeight="1">
      <c r="A168" s="479">
        <v>3</v>
      </c>
      <c r="B168" s="496" t="str">
        <f t="shared" si="12"/>
        <v>PIU Arco Tietê</v>
      </c>
      <c r="C168" s="483">
        <v>121</v>
      </c>
      <c r="D168" s="483">
        <v>7</v>
      </c>
      <c r="E168" s="491" t="str">
        <f t="shared" si="14"/>
        <v>Encaminhamento Jurídico</v>
      </c>
      <c r="F168" s="483" t="s">
        <v>758</v>
      </c>
      <c r="G168" s="483" t="s">
        <v>1411</v>
      </c>
      <c r="H168" s="496" t="s">
        <v>1396</v>
      </c>
      <c r="I168" s="496" t="s">
        <v>1397</v>
      </c>
      <c r="J168" s="498">
        <v>7</v>
      </c>
      <c r="K168" s="492" t="str">
        <f t="shared" si="13"/>
        <v>Projeto Final</v>
      </c>
      <c r="L168" s="728" t="s">
        <v>1398</v>
      </c>
      <c r="M168" s="520">
        <v>43276</v>
      </c>
      <c r="N168"/>
      <c r="T168" s="461"/>
    </row>
    <row r="169" spans="1:20" s="240" customFormat="1" ht="15" customHeight="1">
      <c r="A169" s="479">
        <v>3</v>
      </c>
      <c r="B169" s="496" t="str">
        <f t="shared" si="12"/>
        <v>PIU Arco Tietê</v>
      </c>
      <c r="C169" s="483">
        <v>121</v>
      </c>
      <c r="D169" s="483">
        <v>7</v>
      </c>
      <c r="E169" s="491" t="str">
        <f t="shared" si="14"/>
        <v>Encaminhamento Jurídico</v>
      </c>
      <c r="F169" s="483" t="s">
        <v>758</v>
      </c>
      <c r="G169" s="483" t="s">
        <v>1411</v>
      </c>
      <c r="H169" s="496" t="s">
        <v>1406</v>
      </c>
      <c r="I169" s="496" t="s">
        <v>1423</v>
      </c>
      <c r="J169" s="498">
        <v>7</v>
      </c>
      <c r="K169" s="492" t="str">
        <f t="shared" si="13"/>
        <v>Projeto Final</v>
      </c>
      <c r="L169" s="728" t="s">
        <v>1398</v>
      </c>
      <c r="M169" s="520">
        <v>43276</v>
      </c>
      <c r="N169"/>
      <c r="T169" s="461"/>
    </row>
    <row r="170" spans="1:20" s="240" customFormat="1" ht="15" customHeight="1">
      <c r="A170" s="479">
        <v>3</v>
      </c>
      <c r="B170" s="496" t="str">
        <f t="shared" si="12"/>
        <v>PIU Arco Tietê</v>
      </c>
      <c r="C170" s="483" t="s">
        <v>898</v>
      </c>
      <c r="D170" s="483">
        <v>100</v>
      </c>
      <c r="E170" s="491" t="e">
        <f t="shared" si="14"/>
        <v>#N/A</v>
      </c>
      <c r="F170" s="483"/>
      <c r="G170" s="483"/>
      <c r="H170" s="496" t="s">
        <v>1384</v>
      </c>
      <c r="I170" s="717" t="s">
        <v>1549</v>
      </c>
      <c r="J170" s="498" t="s">
        <v>145</v>
      </c>
      <c r="K170" s="492" t="e">
        <f t="shared" si="13"/>
        <v>#N/A</v>
      </c>
      <c r="L170" s="731" t="s">
        <v>1158</v>
      </c>
      <c r="M170" s="520">
        <v>43279</v>
      </c>
      <c r="N170"/>
      <c r="T170" s="461"/>
    </row>
    <row r="171" spans="1:20" s="240" customFormat="1" ht="15" customHeight="1">
      <c r="A171" s="477">
        <v>4</v>
      </c>
      <c r="B171" s="491" t="str">
        <f t="shared" si="12"/>
        <v>PIU NESP</v>
      </c>
      <c r="C171" s="482">
        <v>12</v>
      </c>
      <c r="D171" s="482">
        <v>1</v>
      </c>
      <c r="E171" s="491" t="str">
        <f t="shared" si="14"/>
        <v>Proposição</v>
      </c>
      <c r="F171" s="482"/>
      <c r="G171" s="482"/>
      <c r="H171" s="521" t="s">
        <v>333</v>
      </c>
      <c r="I171" s="518" t="s">
        <v>504</v>
      </c>
      <c r="J171" s="485">
        <v>2</v>
      </c>
      <c r="K171" s="492" t="str">
        <f t="shared" si="13"/>
        <v>Consulta Caderno</v>
      </c>
      <c r="L171" s="519" t="s">
        <v>1158</v>
      </c>
      <c r="M171" s="520">
        <f>$M$3</f>
        <v>43271</v>
      </c>
      <c r="N171"/>
      <c r="T171" s="461"/>
    </row>
    <row r="172" spans="1:20" s="240" customFormat="1" ht="15" customHeight="1">
      <c r="A172" s="477">
        <v>4</v>
      </c>
      <c r="B172" s="491" t="str">
        <f t="shared" si="12"/>
        <v>PIU NESP</v>
      </c>
      <c r="C172" s="482">
        <v>20</v>
      </c>
      <c r="D172" s="482">
        <v>2</v>
      </c>
      <c r="E172" s="491" t="str">
        <f t="shared" si="14"/>
        <v>Consulta Pública Inicial</v>
      </c>
      <c r="F172" s="482"/>
      <c r="G172" s="482"/>
      <c r="H172" s="521" t="s">
        <v>217</v>
      </c>
      <c r="I172" s="518" t="s">
        <v>505</v>
      </c>
      <c r="J172" s="485">
        <v>2</v>
      </c>
      <c r="K172" s="492" t="str">
        <f t="shared" si="13"/>
        <v>Consulta Caderno</v>
      </c>
      <c r="L172" s="519" t="s">
        <v>1158</v>
      </c>
      <c r="M172" s="520">
        <f>$M$3</f>
        <v>43271</v>
      </c>
      <c r="N172"/>
      <c r="T172" s="461"/>
    </row>
    <row r="173" spans="1:20" s="240" customFormat="1" ht="15" customHeight="1">
      <c r="A173" s="477">
        <v>4</v>
      </c>
      <c r="B173" s="491" t="str">
        <f t="shared" si="12"/>
        <v>PIU NESP</v>
      </c>
      <c r="C173" s="482">
        <v>20</v>
      </c>
      <c r="D173" s="482">
        <v>2</v>
      </c>
      <c r="E173" s="491" t="str">
        <f t="shared" si="14"/>
        <v>Consulta Pública Inicial</v>
      </c>
      <c r="F173" s="482"/>
      <c r="G173" s="482"/>
      <c r="H173" s="521" t="s">
        <v>325</v>
      </c>
      <c r="I173" s="518" t="s">
        <v>506</v>
      </c>
      <c r="J173" s="485">
        <v>2</v>
      </c>
      <c r="K173" s="492" t="str">
        <f t="shared" si="13"/>
        <v>Consulta Caderno</v>
      </c>
      <c r="L173" s="519" t="s">
        <v>1158</v>
      </c>
      <c r="M173" s="520">
        <f>$M$3</f>
        <v>43271</v>
      </c>
      <c r="N173"/>
      <c r="T173" s="461"/>
    </row>
    <row r="174" spans="1:20" s="240" customFormat="1" ht="15" customHeight="1">
      <c r="A174" s="477">
        <v>4</v>
      </c>
      <c r="B174" s="491" t="str">
        <f t="shared" si="12"/>
        <v>PIU NESP</v>
      </c>
      <c r="C174" s="482">
        <v>34</v>
      </c>
      <c r="D174" s="482">
        <v>2</v>
      </c>
      <c r="E174" s="491" t="str">
        <f t="shared" si="14"/>
        <v>Consulta Pública Inicial</v>
      </c>
      <c r="F174" s="482" t="s">
        <v>758</v>
      </c>
      <c r="G174" s="482"/>
      <c r="H174" s="521" t="s">
        <v>1277</v>
      </c>
      <c r="I174" s="1000" t="s">
        <v>1374</v>
      </c>
      <c r="J174" s="485">
        <v>2</v>
      </c>
      <c r="K174" s="492" t="str">
        <f t="shared" si="13"/>
        <v>Consulta Caderno</v>
      </c>
      <c r="L174" s="519"/>
      <c r="M174" s="520">
        <v>43276</v>
      </c>
      <c r="N174"/>
      <c r="T174" s="461"/>
    </row>
    <row r="175" spans="1:20" s="240" customFormat="1" ht="15" customHeight="1">
      <c r="A175" s="477">
        <v>4</v>
      </c>
      <c r="B175" s="491" t="str">
        <f t="shared" si="12"/>
        <v>PIU NESP</v>
      </c>
      <c r="C175" s="482">
        <v>20</v>
      </c>
      <c r="D175" s="482">
        <v>2</v>
      </c>
      <c r="E175" s="491" t="str">
        <f t="shared" si="14"/>
        <v>Consulta Pública Inicial</v>
      </c>
      <c r="F175" s="482"/>
      <c r="G175" s="482"/>
      <c r="H175" s="521" t="s">
        <v>222</v>
      </c>
      <c r="I175" s="518" t="s">
        <v>508</v>
      </c>
      <c r="J175" s="485">
        <v>2</v>
      </c>
      <c r="K175" s="492" t="str">
        <f t="shared" si="13"/>
        <v>Consulta Caderno</v>
      </c>
      <c r="L175" s="519" t="s">
        <v>1158</v>
      </c>
      <c r="M175" s="520">
        <f t="shared" ref="M175:M198" si="15">$M$2</f>
        <v>43271</v>
      </c>
      <c r="N175"/>
      <c r="T175" s="461"/>
    </row>
    <row r="176" spans="1:20" s="240" customFormat="1" ht="15" customHeight="1">
      <c r="A176" s="477">
        <v>4</v>
      </c>
      <c r="B176" s="491" t="str">
        <f t="shared" si="12"/>
        <v>PIU NESP</v>
      </c>
      <c r="C176" s="482">
        <v>28</v>
      </c>
      <c r="D176" s="482">
        <v>2</v>
      </c>
      <c r="E176" s="491" t="str">
        <f t="shared" si="14"/>
        <v>Consulta Pública Inicial</v>
      </c>
      <c r="F176" s="482" t="s">
        <v>758</v>
      </c>
      <c r="G176" s="482" t="s">
        <v>1411</v>
      </c>
      <c r="H176" s="521" t="s">
        <v>1277</v>
      </c>
      <c r="I176" s="995" t="s">
        <v>1370</v>
      </c>
      <c r="J176" s="485">
        <v>4</v>
      </c>
      <c r="K176" s="492" t="str">
        <f t="shared" si="13"/>
        <v>Audiência Pública</v>
      </c>
      <c r="L176" s="519" t="s">
        <v>1048</v>
      </c>
      <c r="M176" s="520">
        <f t="shared" si="15"/>
        <v>43271</v>
      </c>
      <c r="N176"/>
      <c r="T176" s="461"/>
    </row>
    <row r="177" spans="1:20" s="240" customFormat="1" ht="15" customHeight="1">
      <c r="A177" s="477">
        <v>4</v>
      </c>
      <c r="B177" s="491" t="str">
        <f t="shared" si="12"/>
        <v>PIU NESP</v>
      </c>
      <c r="C177" s="482">
        <v>31</v>
      </c>
      <c r="D177" s="482">
        <v>2</v>
      </c>
      <c r="E177" s="491" t="str">
        <f t="shared" si="14"/>
        <v>Consulta Pública Inicial</v>
      </c>
      <c r="F177" s="482"/>
      <c r="G177" s="482"/>
      <c r="H177" s="521" t="s">
        <v>226</v>
      </c>
      <c r="I177" s="518" t="s">
        <v>509</v>
      </c>
      <c r="J177" s="485">
        <v>4</v>
      </c>
      <c r="K177" s="492" t="str">
        <f t="shared" si="13"/>
        <v>Audiência Pública</v>
      </c>
      <c r="L177" s="519" t="s">
        <v>1158</v>
      </c>
      <c r="M177" s="520">
        <f t="shared" si="15"/>
        <v>43271</v>
      </c>
      <c r="N177"/>
      <c r="T177" s="461"/>
    </row>
    <row r="178" spans="1:20" s="240" customFormat="1" ht="15" customHeight="1">
      <c r="A178" s="477">
        <v>4</v>
      </c>
      <c r="B178" s="491" t="str">
        <f t="shared" si="12"/>
        <v>PIU NESP</v>
      </c>
      <c r="C178" s="482">
        <v>32</v>
      </c>
      <c r="D178" s="482">
        <v>2</v>
      </c>
      <c r="E178" s="491" t="str">
        <f t="shared" si="14"/>
        <v>Consulta Pública Inicial</v>
      </c>
      <c r="F178" s="482"/>
      <c r="G178" s="482"/>
      <c r="H178" s="521" t="s">
        <v>227</v>
      </c>
      <c r="I178" s="518" t="s">
        <v>510</v>
      </c>
      <c r="J178" s="485">
        <v>4</v>
      </c>
      <c r="K178" s="492" t="str">
        <f t="shared" si="13"/>
        <v>Audiência Pública</v>
      </c>
      <c r="L178" s="519" t="s">
        <v>1158</v>
      </c>
      <c r="M178" s="520">
        <f t="shared" si="15"/>
        <v>43271</v>
      </c>
      <c r="N178"/>
      <c r="T178" s="461"/>
    </row>
    <row r="179" spans="1:20" s="240" customFormat="1" ht="15" customHeight="1">
      <c r="A179" s="477">
        <v>4</v>
      </c>
      <c r="B179" s="491" t="str">
        <f t="shared" si="12"/>
        <v>PIU NESP</v>
      </c>
      <c r="C179" s="482">
        <v>32</v>
      </c>
      <c r="D179" s="482">
        <v>2</v>
      </c>
      <c r="E179" s="491" t="str">
        <f t="shared" si="14"/>
        <v>Consulta Pública Inicial</v>
      </c>
      <c r="F179" s="482"/>
      <c r="G179" s="482"/>
      <c r="H179" s="521" t="s">
        <v>228</v>
      </c>
      <c r="I179" s="518" t="s">
        <v>511</v>
      </c>
      <c r="J179" s="485">
        <v>4</v>
      </c>
      <c r="K179" s="492" t="str">
        <f t="shared" si="13"/>
        <v>Audiência Pública</v>
      </c>
      <c r="L179" s="519" t="s">
        <v>1158</v>
      </c>
      <c r="M179" s="520">
        <f t="shared" si="15"/>
        <v>43271</v>
      </c>
      <c r="N179"/>
      <c r="T179" s="461"/>
    </row>
    <row r="180" spans="1:20" s="240" customFormat="1" ht="15" customHeight="1">
      <c r="A180" s="477">
        <v>4</v>
      </c>
      <c r="B180" s="491" t="str">
        <f t="shared" si="12"/>
        <v>PIU NESP</v>
      </c>
      <c r="C180" s="482">
        <v>32</v>
      </c>
      <c r="D180" s="482">
        <v>2</v>
      </c>
      <c r="E180" s="491" t="str">
        <f t="shared" ref="E180:E198" si="16">VLOOKUP(D180,$O$33:$P$44,2,0)</f>
        <v>Consulta Pública Inicial</v>
      </c>
      <c r="F180" s="482"/>
      <c r="G180" s="482"/>
      <c r="H180" s="521" t="s">
        <v>229</v>
      </c>
      <c r="I180" s="518" t="s">
        <v>512</v>
      </c>
      <c r="J180" s="485">
        <v>4</v>
      </c>
      <c r="K180" s="492" t="str">
        <f t="shared" si="13"/>
        <v>Audiência Pública</v>
      </c>
      <c r="L180" s="519" t="s">
        <v>1158</v>
      </c>
      <c r="M180" s="520">
        <f t="shared" si="15"/>
        <v>43271</v>
      </c>
      <c r="N180"/>
      <c r="T180" s="461"/>
    </row>
    <row r="181" spans="1:20" s="240" customFormat="1" ht="15" customHeight="1">
      <c r="A181" s="477">
        <v>4</v>
      </c>
      <c r="B181" s="491" t="str">
        <f t="shared" si="12"/>
        <v>PIU NESP</v>
      </c>
      <c r="C181" s="482"/>
      <c r="D181" s="482">
        <v>5</v>
      </c>
      <c r="E181" s="491" t="str">
        <f t="shared" si="16"/>
        <v>Discussão Pública</v>
      </c>
      <c r="F181" s="482" t="s">
        <v>758</v>
      </c>
      <c r="G181" s="482" t="s">
        <v>1411</v>
      </c>
      <c r="H181" s="521" t="s">
        <v>1277</v>
      </c>
      <c r="I181" s="995" t="s">
        <v>1369</v>
      </c>
      <c r="J181" s="485">
        <v>4</v>
      </c>
      <c r="K181" s="492" t="str">
        <f t="shared" si="13"/>
        <v>Audiência Pública</v>
      </c>
      <c r="L181" s="519" t="s">
        <v>1048</v>
      </c>
      <c r="M181" s="520">
        <f t="shared" si="15"/>
        <v>43271</v>
      </c>
      <c r="N181"/>
      <c r="T181" s="461"/>
    </row>
    <row r="182" spans="1:20" s="240" customFormat="1" ht="15" customHeight="1">
      <c r="A182" s="477">
        <v>4</v>
      </c>
      <c r="B182" s="491" t="str">
        <f t="shared" si="12"/>
        <v>PIU NESP</v>
      </c>
      <c r="C182" s="482"/>
      <c r="D182" s="482">
        <v>5</v>
      </c>
      <c r="E182" s="491" t="str">
        <f t="shared" si="16"/>
        <v>Discussão Pública</v>
      </c>
      <c r="F182" s="482"/>
      <c r="G182" s="482"/>
      <c r="H182" s="521" t="s">
        <v>226</v>
      </c>
      <c r="I182" s="518" t="s">
        <v>509</v>
      </c>
      <c r="J182" s="485">
        <v>4</v>
      </c>
      <c r="K182" s="492" t="str">
        <f t="shared" si="13"/>
        <v>Audiência Pública</v>
      </c>
      <c r="L182" s="519" t="s">
        <v>1158</v>
      </c>
      <c r="M182" s="520">
        <f t="shared" si="15"/>
        <v>43271</v>
      </c>
      <c r="N182"/>
      <c r="T182" s="461"/>
    </row>
    <row r="183" spans="1:20" s="240" customFormat="1" ht="15" customHeight="1">
      <c r="A183" s="477">
        <v>4</v>
      </c>
      <c r="B183" s="491" t="str">
        <f t="shared" si="12"/>
        <v>PIU NESP</v>
      </c>
      <c r="C183" s="482"/>
      <c r="D183" s="482">
        <v>5</v>
      </c>
      <c r="E183" s="491" t="str">
        <f t="shared" si="16"/>
        <v>Discussão Pública</v>
      </c>
      <c r="F183" s="482"/>
      <c r="G183" s="482"/>
      <c r="H183" s="521" t="s">
        <v>228</v>
      </c>
      <c r="I183" s="518" t="s">
        <v>511</v>
      </c>
      <c r="J183" s="485">
        <v>4</v>
      </c>
      <c r="K183" s="492" t="str">
        <f t="shared" si="13"/>
        <v>Audiência Pública</v>
      </c>
      <c r="L183" s="519" t="s">
        <v>1158</v>
      </c>
      <c r="M183" s="520">
        <f t="shared" si="15"/>
        <v>43271</v>
      </c>
      <c r="N183"/>
      <c r="T183" s="461"/>
    </row>
    <row r="184" spans="1:20" s="240" customFormat="1" ht="15" customHeight="1">
      <c r="A184" s="487">
        <v>4</v>
      </c>
      <c r="B184" s="494" t="str">
        <f t="shared" si="12"/>
        <v>PIU NESP</v>
      </c>
      <c r="C184" s="488"/>
      <c r="D184" s="488">
        <v>5</v>
      </c>
      <c r="E184" s="491" t="str">
        <f t="shared" si="16"/>
        <v>Discussão Pública</v>
      </c>
      <c r="F184" s="488"/>
      <c r="G184" s="488"/>
      <c r="H184" s="494" t="s">
        <v>1277</v>
      </c>
      <c r="I184" s="972" t="s">
        <v>507</v>
      </c>
      <c r="J184" s="490">
        <v>3</v>
      </c>
      <c r="K184" s="492" t="str">
        <f t="shared" si="13"/>
        <v>Consulta Minuta</v>
      </c>
      <c r="L184" s="519" t="s">
        <v>1158</v>
      </c>
      <c r="M184" s="520">
        <f t="shared" si="15"/>
        <v>43271</v>
      </c>
      <c r="N184"/>
      <c r="T184" s="461"/>
    </row>
    <row r="185" spans="1:20" s="240" customFormat="1" ht="15" customHeight="1">
      <c r="A185" s="487">
        <v>4</v>
      </c>
      <c r="B185" s="494" t="str">
        <f t="shared" si="12"/>
        <v>PIU NESP</v>
      </c>
      <c r="C185" s="488"/>
      <c r="D185" s="488">
        <v>5</v>
      </c>
      <c r="E185" s="491" t="str">
        <f t="shared" si="16"/>
        <v>Discussão Pública</v>
      </c>
      <c r="F185" s="488"/>
      <c r="G185" s="488"/>
      <c r="H185" s="521" t="s">
        <v>222</v>
      </c>
      <c r="I185" s="972" t="s">
        <v>1313</v>
      </c>
      <c r="J185" s="490">
        <v>3</v>
      </c>
      <c r="K185" s="492" t="str">
        <f t="shared" si="13"/>
        <v>Consulta Minuta</v>
      </c>
      <c r="L185" s="519" t="s">
        <v>1158</v>
      </c>
      <c r="M185" s="520">
        <f t="shared" si="15"/>
        <v>43271</v>
      </c>
      <c r="N185"/>
      <c r="O185" s="134"/>
      <c r="P185" s="134"/>
      <c r="T185" s="461"/>
    </row>
    <row r="186" spans="1:20" s="240" customFormat="1" ht="15" customHeight="1">
      <c r="A186" s="487">
        <v>4</v>
      </c>
      <c r="B186" s="494" t="str">
        <f t="shared" si="12"/>
        <v>PIU NESP</v>
      </c>
      <c r="C186" s="488"/>
      <c r="D186" s="488">
        <v>5</v>
      </c>
      <c r="E186" s="491" t="str">
        <f t="shared" si="16"/>
        <v>Discussão Pública</v>
      </c>
      <c r="F186" s="488"/>
      <c r="G186" s="488"/>
      <c r="H186" s="494" t="s">
        <v>1314</v>
      </c>
      <c r="I186" s="1001" t="s">
        <v>1315</v>
      </c>
      <c r="J186" s="490">
        <v>3</v>
      </c>
      <c r="K186" s="492" t="str">
        <f t="shared" si="13"/>
        <v>Consulta Minuta</v>
      </c>
      <c r="L186" s="519" t="s">
        <v>1158</v>
      </c>
      <c r="M186" s="520">
        <f t="shared" si="15"/>
        <v>43271</v>
      </c>
      <c r="N186"/>
      <c r="T186" s="461"/>
    </row>
    <row r="187" spans="1:20" s="240" customFormat="1" ht="15" customHeight="1">
      <c r="A187" s="487">
        <v>4</v>
      </c>
      <c r="B187" s="494" t="str">
        <f t="shared" si="12"/>
        <v>PIU NESP</v>
      </c>
      <c r="C187" s="488"/>
      <c r="D187" s="488">
        <v>5</v>
      </c>
      <c r="E187" s="491" t="str">
        <f t="shared" si="16"/>
        <v>Discussão Pública</v>
      </c>
      <c r="F187" s="488"/>
      <c r="G187" s="488"/>
      <c r="H187" s="494" t="s">
        <v>1316</v>
      </c>
      <c r="I187" s="972" t="s">
        <v>1317</v>
      </c>
      <c r="J187" s="490">
        <v>3</v>
      </c>
      <c r="K187" s="492" t="str">
        <f t="shared" si="13"/>
        <v>Consulta Minuta</v>
      </c>
      <c r="L187" s="519" t="s">
        <v>1158</v>
      </c>
      <c r="M187" s="520">
        <f t="shared" si="15"/>
        <v>43271</v>
      </c>
      <c r="N187"/>
      <c r="T187" s="461"/>
    </row>
    <row r="188" spans="1:20" s="240" customFormat="1" ht="15" customHeight="1">
      <c r="A188" s="487">
        <v>4</v>
      </c>
      <c r="B188" s="494" t="str">
        <f t="shared" si="12"/>
        <v>PIU NESP</v>
      </c>
      <c r="C188" s="488"/>
      <c r="D188" s="488">
        <v>5</v>
      </c>
      <c r="E188" s="491" t="str">
        <f t="shared" si="16"/>
        <v>Discussão Pública</v>
      </c>
      <c r="F188" s="488"/>
      <c r="G188" s="488"/>
      <c r="H188" s="494" t="s">
        <v>1319</v>
      </c>
      <c r="I188" s="972" t="s">
        <v>1318</v>
      </c>
      <c r="J188" s="490">
        <v>3</v>
      </c>
      <c r="K188" s="492" t="str">
        <f t="shared" si="13"/>
        <v>Consulta Minuta</v>
      </c>
      <c r="L188" s="519" t="s">
        <v>1158</v>
      </c>
      <c r="M188" s="520">
        <f t="shared" si="15"/>
        <v>43271</v>
      </c>
      <c r="N188"/>
      <c r="T188" s="461"/>
    </row>
    <row r="189" spans="1:20" s="240" customFormat="1" ht="15" customHeight="1">
      <c r="A189" s="487">
        <v>4</v>
      </c>
      <c r="B189" s="494" t="str">
        <f t="shared" si="12"/>
        <v>PIU NESP</v>
      </c>
      <c r="C189" s="488"/>
      <c r="D189" s="488">
        <v>5</v>
      </c>
      <c r="E189" s="491" t="str">
        <f t="shared" si="16"/>
        <v>Discussão Pública</v>
      </c>
      <c r="F189" s="488"/>
      <c r="G189" s="488"/>
      <c r="H189" s="494" t="s">
        <v>1321</v>
      </c>
      <c r="I189" s="972" t="s">
        <v>1320</v>
      </c>
      <c r="J189" s="490">
        <v>3</v>
      </c>
      <c r="K189" s="492" t="str">
        <f t="shared" si="13"/>
        <v>Consulta Minuta</v>
      </c>
      <c r="L189" s="519" t="s">
        <v>1158</v>
      </c>
      <c r="M189" s="520">
        <f t="shared" si="15"/>
        <v>43271</v>
      </c>
      <c r="N189"/>
      <c r="T189" s="461"/>
    </row>
    <row r="190" spans="1:20" s="240" customFormat="1" ht="15" customHeight="1">
      <c r="A190" s="487">
        <v>4</v>
      </c>
      <c r="B190" s="494" t="str">
        <f t="shared" si="12"/>
        <v>PIU NESP</v>
      </c>
      <c r="C190" s="488"/>
      <c r="D190" s="488">
        <v>5</v>
      </c>
      <c r="E190" s="491" t="str">
        <f t="shared" si="16"/>
        <v>Discussão Pública</v>
      </c>
      <c r="F190" s="488"/>
      <c r="G190" s="488"/>
      <c r="H190" s="494" t="s">
        <v>1323</v>
      </c>
      <c r="I190" s="972" t="s">
        <v>1322</v>
      </c>
      <c r="J190" s="490">
        <v>3</v>
      </c>
      <c r="K190" s="492" t="str">
        <f t="shared" si="13"/>
        <v>Consulta Minuta</v>
      </c>
      <c r="L190" s="519" t="s">
        <v>1158</v>
      </c>
      <c r="M190" s="520">
        <f t="shared" si="15"/>
        <v>43271</v>
      </c>
      <c r="N190"/>
      <c r="T190" s="461"/>
    </row>
    <row r="191" spans="1:20" s="240" customFormat="1" ht="15" customHeight="1">
      <c r="A191" s="487">
        <v>4</v>
      </c>
      <c r="B191" s="494" t="str">
        <f t="shared" si="12"/>
        <v>PIU NESP</v>
      </c>
      <c r="C191" s="488"/>
      <c r="D191" s="488">
        <v>5</v>
      </c>
      <c r="E191" s="491" t="str">
        <f t="shared" si="16"/>
        <v>Discussão Pública</v>
      </c>
      <c r="F191" s="488"/>
      <c r="G191" s="488"/>
      <c r="H191" s="494" t="s">
        <v>1325</v>
      </c>
      <c r="I191" s="972" t="s">
        <v>1324</v>
      </c>
      <c r="J191" s="490">
        <v>3</v>
      </c>
      <c r="K191" s="492" t="str">
        <f t="shared" si="13"/>
        <v>Consulta Minuta</v>
      </c>
      <c r="L191" s="519" t="s">
        <v>1158</v>
      </c>
      <c r="M191" s="520">
        <f t="shared" si="15"/>
        <v>43271</v>
      </c>
      <c r="N191"/>
      <c r="T191" s="461"/>
    </row>
    <row r="192" spans="1:20" s="240" customFormat="1" ht="15" customHeight="1">
      <c r="A192" s="487">
        <v>4</v>
      </c>
      <c r="B192" s="494" t="str">
        <f t="shared" si="12"/>
        <v>PIU NESP</v>
      </c>
      <c r="C192" s="488"/>
      <c r="D192" s="488">
        <v>5</v>
      </c>
      <c r="E192" s="491" t="str">
        <f t="shared" si="16"/>
        <v>Discussão Pública</v>
      </c>
      <c r="F192" s="488"/>
      <c r="G192" s="488"/>
      <c r="H192" s="494" t="s">
        <v>1327</v>
      </c>
      <c r="I192" s="972" t="s">
        <v>1326</v>
      </c>
      <c r="J192" s="490">
        <v>3</v>
      </c>
      <c r="K192" s="492" t="str">
        <f t="shared" si="13"/>
        <v>Consulta Minuta</v>
      </c>
      <c r="L192" s="519" t="s">
        <v>1158</v>
      </c>
      <c r="M192" s="520">
        <f t="shared" si="15"/>
        <v>43271</v>
      </c>
      <c r="N192"/>
      <c r="T192" s="461"/>
    </row>
    <row r="193" spans="1:20" s="240" customFormat="1" ht="15" customHeight="1">
      <c r="A193" s="487">
        <v>4</v>
      </c>
      <c r="B193" s="494" t="str">
        <f t="shared" si="12"/>
        <v>PIU NESP</v>
      </c>
      <c r="C193" s="488"/>
      <c r="D193" s="488">
        <v>5</v>
      </c>
      <c r="E193" s="491" t="str">
        <f t="shared" si="16"/>
        <v>Discussão Pública</v>
      </c>
      <c r="F193" s="488"/>
      <c r="G193" s="488"/>
      <c r="H193" s="494" t="s">
        <v>1329</v>
      </c>
      <c r="I193" s="972" t="s">
        <v>1328</v>
      </c>
      <c r="J193" s="490">
        <v>3</v>
      </c>
      <c r="K193" s="492" t="str">
        <f t="shared" si="13"/>
        <v>Consulta Minuta</v>
      </c>
      <c r="L193" s="519" t="s">
        <v>1158</v>
      </c>
      <c r="M193" s="520">
        <f t="shared" si="15"/>
        <v>43271</v>
      </c>
      <c r="N193"/>
      <c r="T193" s="461"/>
    </row>
    <row r="194" spans="1:20" s="240" customFormat="1" ht="15" customHeight="1">
      <c r="A194" s="487">
        <v>4</v>
      </c>
      <c r="B194" s="494" t="str">
        <f t="shared" ref="B194:B257" si="17">VLOOKUP(A194,$O$12:$P$30,2,0)</f>
        <v>PIU NESP</v>
      </c>
      <c r="C194" s="488"/>
      <c r="D194" s="488">
        <v>5</v>
      </c>
      <c r="E194" s="491" t="str">
        <f t="shared" si="16"/>
        <v>Discussão Pública</v>
      </c>
      <c r="F194" s="488"/>
      <c r="G194" s="488"/>
      <c r="H194" s="494" t="s">
        <v>1331</v>
      </c>
      <c r="I194" s="972" t="s">
        <v>1330</v>
      </c>
      <c r="J194" s="490">
        <v>3</v>
      </c>
      <c r="K194" s="492" t="str">
        <f t="shared" ref="K194:K257" si="18">VLOOKUP(J194,$O$3:$P$10,2,0)</f>
        <v>Consulta Minuta</v>
      </c>
      <c r="L194" s="519" t="s">
        <v>1158</v>
      </c>
      <c r="M194" s="520">
        <f t="shared" si="15"/>
        <v>43271</v>
      </c>
      <c r="N194"/>
      <c r="T194" s="461"/>
    </row>
    <row r="195" spans="1:20" s="240" customFormat="1" ht="15" customHeight="1">
      <c r="A195" s="487">
        <v>4</v>
      </c>
      <c r="B195" s="494" t="str">
        <f t="shared" si="17"/>
        <v>PIU NESP</v>
      </c>
      <c r="C195" s="488"/>
      <c r="D195" s="488">
        <v>5</v>
      </c>
      <c r="E195" s="491" t="str">
        <f t="shared" si="16"/>
        <v>Discussão Pública</v>
      </c>
      <c r="F195" s="488"/>
      <c r="G195" s="488"/>
      <c r="H195" s="494" t="s">
        <v>229</v>
      </c>
      <c r="I195" s="972" t="s">
        <v>1332</v>
      </c>
      <c r="J195" s="490">
        <v>3</v>
      </c>
      <c r="K195" s="492" t="str">
        <f t="shared" si="18"/>
        <v>Consulta Minuta</v>
      </c>
      <c r="L195" s="519" t="s">
        <v>1158</v>
      </c>
      <c r="M195" s="520">
        <f t="shared" si="15"/>
        <v>43271</v>
      </c>
      <c r="N195"/>
      <c r="T195" s="461"/>
    </row>
    <row r="196" spans="1:20" s="240" customFormat="1" ht="15" customHeight="1">
      <c r="A196" s="477">
        <v>4</v>
      </c>
      <c r="B196" s="491" t="str">
        <f t="shared" si="17"/>
        <v>PIU NESP</v>
      </c>
      <c r="C196" s="482"/>
      <c r="D196" s="482">
        <v>6</v>
      </c>
      <c r="E196" s="491" t="str">
        <f t="shared" si="16"/>
        <v>Consolidação PIU</v>
      </c>
      <c r="F196" s="482"/>
      <c r="G196" s="482"/>
      <c r="H196" s="521" t="s">
        <v>513</v>
      </c>
      <c r="I196" s="518" t="s">
        <v>514</v>
      </c>
      <c r="J196" s="485">
        <v>7</v>
      </c>
      <c r="K196" s="492" t="str">
        <f t="shared" si="18"/>
        <v>Projeto Final</v>
      </c>
      <c r="L196" s="519" t="s">
        <v>1158</v>
      </c>
      <c r="M196" s="520">
        <f t="shared" si="15"/>
        <v>43271</v>
      </c>
      <c r="N196"/>
      <c r="T196" s="461"/>
    </row>
    <row r="197" spans="1:20" s="240" customFormat="1" ht="15" customHeight="1">
      <c r="A197" s="477">
        <v>4</v>
      </c>
      <c r="B197" s="491" t="str">
        <f t="shared" si="17"/>
        <v>PIU NESP</v>
      </c>
      <c r="C197" s="482"/>
      <c r="D197" s="482">
        <v>7</v>
      </c>
      <c r="E197" s="491" t="str">
        <f t="shared" si="16"/>
        <v>Encaminhamento Jurídico</v>
      </c>
      <c r="F197" s="482"/>
      <c r="G197" s="482"/>
      <c r="H197" s="521" t="s">
        <v>1401</v>
      </c>
      <c r="I197" s="1002" t="s">
        <v>515</v>
      </c>
      <c r="J197" s="485">
        <v>7</v>
      </c>
      <c r="K197" s="492" t="str">
        <f t="shared" si="18"/>
        <v>Projeto Final</v>
      </c>
      <c r="L197" s="519" t="s">
        <v>1158</v>
      </c>
      <c r="M197" s="520">
        <f t="shared" si="15"/>
        <v>43271</v>
      </c>
      <c r="N197"/>
      <c r="T197" s="461"/>
    </row>
    <row r="198" spans="1:20" s="240" customFormat="1" ht="15" customHeight="1">
      <c r="A198" s="477">
        <v>4</v>
      </c>
      <c r="B198" s="491" t="str">
        <f t="shared" si="17"/>
        <v>PIU NESP</v>
      </c>
      <c r="C198" s="482"/>
      <c r="D198" s="482">
        <v>7</v>
      </c>
      <c r="E198" s="491" t="str">
        <f t="shared" si="16"/>
        <v>Encaminhamento Jurídico</v>
      </c>
      <c r="F198" s="482"/>
      <c r="G198" s="482"/>
      <c r="H198" s="521" t="s">
        <v>1400</v>
      </c>
      <c r="I198" s="1002" t="s">
        <v>516</v>
      </c>
      <c r="J198" s="485">
        <v>7</v>
      </c>
      <c r="K198" s="492" t="str">
        <f t="shared" si="18"/>
        <v>Projeto Final</v>
      </c>
      <c r="L198" s="519" t="s">
        <v>1158</v>
      </c>
      <c r="M198" s="520">
        <f t="shared" si="15"/>
        <v>43271</v>
      </c>
      <c r="N198"/>
      <c r="T198" s="461"/>
    </row>
    <row r="199" spans="1:20" s="240" customFormat="1" ht="15" customHeight="1">
      <c r="A199" s="477">
        <v>4</v>
      </c>
      <c r="B199" s="496" t="str">
        <f t="shared" si="17"/>
        <v>PIU NESP</v>
      </c>
      <c r="C199" s="483" t="s">
        <v>898</v>
      </c>
      <c r="D199" s="482">
        <v>100</v>
      </c>
      <c r="E199" s="491"/>
      <c r="F199" s="483"/>
      <c r="G199" s="483"/>
      <c r="H199" s="521" t="s">
        <v>1384</v>
      </c>
      <c r="I199" s="970" t="s">
        <v>1386</v>
      </c>
      <c r="J199" s="498" t="s">
        <v>145</v>
      </c>
      <c r="K199" s="492" t="e">
        <f t="shared" si="18"/>
        <v>#N/A</v>
      </c>
      <c r="L199" s="706" t="s">
        <v>1158</v>
      </c>
      <c r="M199" s="520">
        <v>43276</v>
      </c>
      <c r="N199"/>
      <c r="T199" s="461"/>
    </row>
    <row r="200" spans="1:20" s="240" customFormat="1" ht="15" customHeight="1">
      <c r="A200" s="479">
        <v>5</v>
      </c>
      <c r="B200" s="496" t="str">
        <f t="shared" si="17"/>
        <v>PIU Arco Jurubatuba</v>
      </c>
      <c r="C200" s="483">
        <v>12</v>
      </c>
      <c r="D200" s="483">
        <v>1</v>
      </c>
      <c r="E200" s="491" t="str">
        <f t="shared" ref="E200:E231" si="19">VLOOKUP(D200,$O$33:$P$44,2,0)</f>
        <v>Proposição</v>
      </c>
      <c r="F200" s="483" t="s">
        <v>758</v>
      </c>
      <c r="G200" s="483" t="s">
        <v>1411</v>
      </c>
      <c r="H200" s="496" t="s">
        <v>922</v>
      </c>
      <c r="I200" s="496" t="s">
        <v>1358</v>
      </c>
      <c r="J200" s="498" t="s">
        <v>145</v>
      </c>
      <c r="K200" s="492" t="e">
        <f t="shared" si="18"/>
        <v>#N/A</v>
      </c>
      <c r="L200" s="527" t="s">
        <v>208</v>
      </c>
      <c r="M200" s="520">
        <v>43273</v>
      </c>
      <c r="N200"/>
      <c r="T200" s="461"/>
    </row>
    <row r="201" spans="1:20" s="240" customFormat="1" ht="15" customHeight="1">
      <c r="A201" s="477">
        <v>5</v>
      </c>
      <c r="B201" s="491" t="str">
        <f t="shared" si="17"/>
        <v>PIU Arco Jurubatuba</v>
      </c>
      <c r="C201" s="482"/>
      <c r="D201" s="482">
        <v>2</v>
      </c>
      <c r="E201" s="491" t="str">
        <f t="shared" si="19"/>
        <v>Consulta Pública Inicial</v>
      </c>
      <c r="F201" s="482"/>
      <c r="G201" s="482"/>
      <c r="H201" s="521" t="s">
        <v>517</v>
      </c>
      <c r="I201" s="518" t="s">
        <v>518</v>
      </c>
      <c r="J201" s="485">
        <v>2</v>
      </c>
      <c r="K201" s="492" t="str">
        <f t="shared" si="18"/>
        <v>Consulta Caderno</v>
      </c>
      <c r="L201" s="519" t="s">
        <v>1158</v>
      </c>
      <c r="M201" s="520">
        <f t="shared" ref="M201:M245" si="20">$M$2</f>
        <v>43271</v>
      </c>
      <c r="N201"/>
      <c r="T201" s="461"/>
    </row>
    <row r="202" spans="1:20" s="240" customFormat="1" ht="15" customHeight="1">
      <c r="A202" s="477">
        <v>5</v>
      </c>
      <c r="B202" s="491" t="str">
        <f t="shared" si="17"/>
        <v>PIU Arco Jurubatuba</v>
      </c>
      <c r="C202" s="482"/>
      <c r="D202" s="482">
        <v>2</v>
      </c>
      <c r="E202" s="491" t="str">
        <f t="shared" si="19"/>
        <v>Consulta Pública Inicial</v>
      </c>
      <c r="F202" s="482"/>
      <c r="G202" s="482"/>
      <c r="H202" s="521" t="s">
        <v>519</v>
      </c>
      <c r="I202" s="518" t="s">
        <v>520</v>
      </c>
      <c r="J202" s="485">
        <v>2</v>
      </c>
      <c r="K202" s="492" t="str">
        <f t="shared" si="18"/>
        <v>Consulta Caderno</v>
      </c>
      <c r="L202" s="519" t="s">
        <v>1158</v>
      </c>
      <c r="M202" s="520">
        <f t="shared" si="20"/>
        <v>43271</v>
      </c>
      <c r="N202"/>
      <c r="T202" s="461"/>
    </row>
    <row r="203" spans="1:20" s="240" customFormat="1" ht="15" customHeight="1">
      <c r="A203" s="477">
        <v>5</v>
      </c>
      <c r="B203" s="491" t="str">
        <f t="shared" si="17"/>
        <v>PIU Arco Jurubatuba</v>
      </c>
      <c r="C203" s="482"/>
      <c r="D203" s="482">
        <v>2</v>
      </c>
      <c r="E203" s="491" t="str">
        <f t="shared" si="19"/>
        <v>Consulta Pública Inicial</v>
      </c>
      <c r="F203" s="482"/>
      <c r="G203" s="482"/>
      <c r="H203" s="521" t="s">
        <v>217</v>
      </c>
      <c r="I203" s="518" t="s">
        <v>521</v>
      </c>
      <c r="J203" s="485">
        <v>2</v>
      </c>
      <c r="K203" s="492" t="str">
        <f t="shared" si="18"/>
        <v>Consulta Caderno</v>
      </c>
      <c r="L203" s="519" t="s">
        <v>1158</v>
      </c>
      <c r="M203" s="520">
        <f t="shared" si="20"/>
        <v>43271</v>
      </c>
      <c r="N203"/>
      <c r="T203" s="461"/>
    </row>
    <row r="204" spans="1:20" s="240" customFormat="1" ht="15" customHeight="1">
      <c r="A204" s="477">
        <v>5</v>
      </c>
      <c r="B204" s="491" t="str">
        <f t="shared" si="17"/>
        <v>PIU Arco Jurubatuba</v>
      </c>
      <c r="C204" s="482"/>
      <c r="D204" s="482">
        <v>2</v>
      </c>
      <c r="E204" s="491" t="str">
        <f t="shared" si="19"/>
        <v>Consulta Pública Inicial</v>
      </c>
      <c r="F204" s="482"/>
      <c r="G204" s="482"/>
      <c r="H204" s="521" t="s">
        <v>522</v>
      </c>
      <c r="I204" s="518" t="s">
        <v>523</v>
      </c>
      <c r="J204" s="485">
        <v>2</v>
      </c>
      <c r="K204" s="492" t="str">
        <f t="shared" si="18"/>
        <v>Consulta Caderno</v>
      </c>
      <c r="L204" s="519" t="s">
        <v>1158</v>
      </c>
      <c r="M204" s="520">
        <f t="shared" si="20"/>
        <v>43271</v>
      </c>
      <c r="N204"/>
      <c r="O204" s="134"/>
      <c r="P204" s="134"/>
      <c r="T204" s="461"/>
    </row>
    <row r="205" spans="1:20" s="240" customFormat="1" ht="15" customHeight="1">
      <c r="A205" s="477">
        <v>5</v>
      </c>
      <c r="B205" s="491" t="str">
        <f t="shared" si="17"/>
        <v>PIU Arco Jurubatuba</v>
      </c>
      <c r="C205" s="482"/>
      <c r="D205" s="482">
        <v>2</v>
      </c>
      <c r="E205" s="491" t="str">
        <f t="shared" si="19"/>
        <v>Consulta Pública Inicial</v>
      </c>
      <c r="F205" s="482"/>
      <c r="G205" s="482"/>
      <c r="H205" s="521" t="s">
        <v>524</v>
      </c>
      <c r="I205" s="518" t="s">
        <v>525</v>
      </c>
      <c r="J205" s="485">
        <v>2</v>
      </c>
      <c r="K205" s="492" t="str">
        <f t="shared" si="18"/>
        <v>Consulta Caderno</v>
      </c>
      <c r="L205" s="519" t="s">
        <v>1158</v>
      </c>
      <c r="M205" s="520">
        <f t="shared" si="20"/>
        <v>43271</v>
      </c>
      <c r="N205"/>
      <c r="O205" s="134"/>
      <c r="P205" s="134"/>
      <c r="T205" s="461"/>
    </row>
    <row r="206" spans="1:20" s="240" customFormat="1" ht="15" customHeight="1">
      <c r="A206" s="477">
        <v>5</v>
      </c>
      <c r="B206" s="491" t="str">
        <f t="shared" si="17"/>
        <v>PIU Arco Jurubatuba</v>
      </c>
      <c r="C206" s="482"/>
      <c r="D206" s="482">
        <v>2</v>
      </c>
      <c r="E206" s="491" t="str">
        <f t="shared" si="19"/>
        <v>Consulta Pública Inicial</v>
      </c>
      <c r="F206" s="482"/>
      <c r="G206" s="482"/>
      <c r="H206" s="521" t="s">
        <v>526</v>
      </c>
      <c r="I206" s="518" t="s">
        <v>527</v>
      </c>
      <c r="J206" s="485">
        <v>2</v>
      </c>
      <c r="K206" s="492" t="str">
        <f t="shared" si="18"/>
        <v>Consulta Caderno</v>
      </c>
      <c r="L206" s="519" t="s">
        <v>1158</v>
      </c>
      <c r="M206" s="520">
        <f t="shared" si="20"/>
        <v>43271</v>
      </c>
      <c r="N206"/>
      <c r="O206" s="134"/>
      <c r="P206" s="134"/>
      <c r="T206" s="461"/>
    </row>
    <row r="207" spans="1:20" s="240" customFormat="1" ht="15" customHeight="1">
      <c r="A207" s="477">
        <v>5</v>
      </c>
      <c r="B207" s="491" t="str">
        <f t="shared" si="17"/>
        <v>PIU Arco Jurubatuba</v>
      </c>
      <c r="C207" s="482"/>
      <c r="D207" s="482">
        <v>2</v>
      </c>
      <c r="E207" s="491" t="str">
        <f t="shared" si="19"/>
        <v>Consulta Pública Inicial</v>
      </c>
      <c r="F207" s="482"/>
      <c r="G207" s="482"/>
      <c r="H207" s="521" t="s">
        <v>528</v>
      </c>
      <c r="I207" s="518" t="s">
        <v>529</v>
      </c>
      <c r="J207" s="485">
        <v>2</v>
      </c>
      <c r="K207" s="492" t="str">
        <f t="shared" si="18"/>
        <v>Consulta Caderno</v>
      </c>
      <c r="L207" s="519" t="s">
        <v>1158</v>
      </c>
      <c r="M207" s="520">
        <f t="shared" si="20"/>
        <v>43271</v>
      </c>
      <c r="N207"/>
      <c r="T207" s="461"/>
    </row>
    <row r="208" spans="1:20" s="240" customFormat="1" ht="15" customHeight="1">
      <c r="A208" s="477">
        <v>5</v>
      </c>
      <c r="B208" s="491" t="str">
        <f t="shared" si="17"/>
        <v>PIU Arco Jurubatuba</v>
      </c>
      <c r="C208" s="482"/>
      <c r="D208" s="482">
        <v>2</v>
      </c>
      <c r="E208" s="491" t="str">
        <f t="shared" si="19"/>
        <v>Consulta Pública Inicial</v>
      </c>
      <c r="F208" s="482"/>
      <c r="G208" s="482"/>
      <c r="H208" s="521" t="s">
        <v>530</v>
      </c>
      <c r="I208" s="518" t="s">
        <v>531</v>
      </c>
      <c r="J208" s="485">
        <v>2</v>
      </c>
      <c r="K208" s="492" t="str">
        <f t="shared" si="18"/>
        <v>Consulta Caderno</v>
      </c>
      <c r="L208" s="519" t="s">
        <v>1158</v>
      </c>
      <c r="M208" s="520">
        <f t="shared" si="20"/>
        <v>43271</v>
      </c>
      <c r="N208"/>
      <c r="T208" s="461"/>
    </row>
    <row r="209" spans="1:20" s="240" customFormat="1" ht="15" customHeight="1">
      <c r="A209" s="477">
        <v>5</v>
      </c>
      <c r="B209" s="491" t="str">
        <f t="shared" si="17"/>
        <v>PIU Arco Jurubatuba</v>
      </c>
      <c r="C209" s="482"/>
      <c r="D209" s="482">
        <v>2</v>
      </c>
      <c r="E209" s="491" t="str">
        <f t="shared" si="19"/>
        <v>Consulta Pública Inicial</v>
      </c>
      <c r="F209" s="482"/>
      <c r="G209" s="482"/>
      <c r="H209" s="521" t="s">
        <v>532</v>
      </c>
      <c r="I209" s="518" t="s">
        <v>533</v>
      </c>
      <c r="J209" s="485">
        <v>2</v>
      </c>
      <c r="K209" s="492" t="str">
        <f t="shared" si="18"/>
        <v>Consulta Caderno</v>
      </c>
      <c r="L209" s="519" t="s">
        <v>1158</v>
      </c>
      <c r="M209" s="520">
        <f t="shared" si="20"/>
        <v>43271</v>
      </c>
      <c r="N209"/>
      <c r="T209" s="461"/>
    </row>
    <row r="210" spans="1:20" s="240" customFormat="1" ht="15" customHeight="1">
      <c r="A210" s="477">
        <v>5</v>
      </c>
      <c r="B210" s="491" t="str">
        <f t="shared" si="17"/>
        <v>PIU Arco Jurubatuba</v>
      </c>
      <c r="C210" s="482"/>
      <c r="D210" s="482">
        <v>2</v>
      </c>
      <c r="E210" s="491" t="str">
        <f t="shared" si="19"/>
        <v>Consulta Pública Inicial</v>
      </c>
      <c r="F210" s="482"/>
      <c r="G210" s="482"/>
      <c r="H210" s="521" t="s">
        <v>534</v>
      </c>
      <c r="I210" s="518" t="s">
        <v>535</v>
      </c>
      <c r="J210" s="485">
        <v>2</v>
      </c>
      <c r="K210" s="492" t="str">
        <f t="shared" si="18"/>
        <v>Consulta Caderno</v>
      </c>
      <c r="L210" s="519" t="s">
        <v>1158</v>
      </c>
      <c r="M210" s="520">
        <f t="shared" si="20"/>
        <v>43271</v>
      </c>
      <c r="N210"/>
      <c r="T210" s="461"/>
    </row>
    <row r="211" spans="1:20" s="240" customFormat="1" ht="15" customHeight="1">
      <c r="A211" s="477">
        <v>5</v>
      </c>
      <c r="B211" s="491" t="str">
        <f t="shared" si="17"/>
        <v>PIU Arco Jurubatuba</v>
      </c>
      <c r="C211" s="482"/>
      <c r="D211" s="482">
        <v>2</v>
      </c>
      <c r="E211" s="491" t="str">
        <f t="shared" si="19"/>
        <v>Consulta Pública Inicial</v>
      </c>
      <c r="F211" s="482"/>
      <c r="G211" s="482"/>
      <c r="H211" s="521" t="s">
        <v>536</v>
      </c>
      <c r="I211" s="518" t="s">
        <v>537</v>
      </c>
      <c r="J211" s="485">
        <v>2</v>
      </c>
      <c r="K211" s="492" t="str">
        <f t="shared" si="18"/>
        <v>Consulta Caderno</v>
      </c>
      <c r="L211" s="519" t="s">
        <v>1158</v>
      </c>
      <c r="M211" s="520">
        <f t="shared" si="20"/>
        <v>43271</v>
      </c>
      <c r="N211"/>
      <c r="T211" s="461"/>
    </row>
    <row r="212" spans="1:20" s="240" customFormat="1" ht="15" customHeight="1">
      <c r="A212" s="477">
        <v>5</v>
      </c>
      <c r="B212" s="491" t="str">
        <f t="shared" si="17"/>
        <v>PIU Arco Jurubatuba</v>
      </c>
      <c r="C212" s="482"/>
      <c r="D212" s="482">
        <v>2</v>
      </c>
      <c r="E212" s="491" t="str">
        <f t="shared" si="19"/>
        <v>Consulta Pública Inicial</v>
      </c>
      <c r="F212" s="482"/>
      <c r="G212" s="482"/>
      <c r="H212" s="521" t="s">
        <v>538</v>
      </c>
      <c r="I212" s="518" t="s">
        <v>539</v>
      </c>
      <c r="J212" s="485">
        <v>2</v>
      </c>
      <c r="K212" s="492" t="str">
        <f t="shared" si="18"/>
        <v>Consulta Caderno</v>
      </c>
      <c r="L212" s="519" t="s">
        <v>1158</v>
      </c>
      <c r="M212" s="520">
        <f t="shared" si="20"/>
        <v>43271</v>
      </c>
      <c r="N212"/>
      <c r="T212" s="461"/>
    </row>
    <row r="213" spans="1:20" s="240" customFormat="1" ht="15" customHeight="1">
      <c r="A213" s="477">
        <v>5</v>
      </c>
      <c r="B213" s="491" t="str">
        <f t="shared" si="17"/>
        <v>PIU Arco Jurubatuba</v>
      </c>
      <c r="C213" s="482"/>
      <c r="D213" s="482">
        <v>2</v>
      </c>
      <c r="E213" s="491" t="str">
        <f t="shared" si="19"/>
        <v>Consulta Pública Inicial</v>
      </c>
      <c r="F213" s="482"/>
      <c r="G213" s="482"/>
      <c r="H213" s="521" t="s">
        <v>540</v>
      </c>
      <c r="I213" s="518" t="s">
        <v>541</v>
      </c>
      <c r="J213" s="485">
        <v>2</v>
      </c>
      <c r="K213" s="492" t="str">
        <f t="shared" si="18"/>
        <v>Consulta Caderno</v>
      </c>
      <c r="L213" s="519" t="s">
        <v>1158</v>
      </c>
      <c r="M213" s="520">
        <f t="shared" si="20"/>
        <v>43271</v>
      </c>
      <c r="N213"/>
      <c r="T213" s="461"/>
    </row>
    <row r="214" spans="1:20" s="240" customFormat="1" ht="15" customHeight="1">
      <c r="A214" s="477">
        <v>5</v>
      </c>
      <c r="B214" s="491" t="str">
        <f t="shared" si="17"/>
        <v>PIU Arco Jurubatuba</v>
      </c>
      <c r="C214" s="482"/>
      <c r="D214" s="482">
        <v>2</v>
      </c>
      <c r="E214" s="491" t="str">
        <f t="shared" si="19"/>
        <v>Consulta Pública Inicial</v>
      </c>
      <c r="F214" s="482"/>
      <c r="G214" s="482"/>
      <c r="H214" s="521" t="s">
        <v>542</v>
      </c>
      <c r="I214" s="518" t="s">
        <v>543</v>
      </c>
      <c r="J214" s="485">
        <v>2</v>
      </c>
      <c r="K214" s="492" t="str">
        <f t="shared" si="18"/>
        <v>Consulta Caderno</v>
      </c>
      <c r="L214" s="519" t="s">
        <v>1158</v>
      </c>
      <c r="M214" s="520">
        <f t="shared" si="20"/>
        <v>43271</v>
      </c>
      <c r="N214"/>
      <c r="T214" s="461"/>
    </row>
    <row r="215" spans="1:20" s="240" customFormat="1" ht="15" customHeight="1">
      <c r="A215" s="477">
        <v>5</v>
      </c>
      <c r="B215" s="491" t="str">
        <f t="shared" si="17"/>
        <v>PIU Arco Jurubatuba</v>
      </c>
      <c r="C215" s="482"/>
      <c r="D215" s="482">
        <v>2</v>
      </c>
      <c r="E215" s="491" t="str">
        <f t="shared" si="19"/>
        <v>Consulta Pública Inicial</v>
      </c>
      <c r="F215" s="482"/>
      <c r="G215" s="482"/>
      <c r="H215" s="521" t="s">
        <v>544</v>
      </c>
      <c r="I215" s="518" t="s">
        <v>545</v>
      </c>
      <c r="J215" s="485">
        <v>2</v>
      </c>
      <c r="K215" s="492" t="str">
        <f t="shared" si="18"/>
        <v>Consulta Caderno</v>
      </c>
      <c r="L215" s="519" t="s">
        <v>1158</v>
      </c>
      <c r="M215" s="520">
        <f t="shared" si="20"/>
        <v>43271</v>
      </c>
      <c r="N215"/>
      <c r="T215" s="461"/>
    </row>
    <row r="216" spans="1:20" s="240" customFormat="1" ht="15" customHeight="1">
      <c r="A216" s="477">
        <v>5</v>
      </c>
      <c r="B216" s="491" t="str">
        <f t="shared" si="17"/>
        <v>PIU Arco Jurubatuba</v>
      </c>
      <c r="C216" s="482"/>
      <c r="D216" s="482">
        <v>2</v>
      </c>
      <c r="E216" s="491" t="str">
        <f t="shared" si="19"/>
        <v>Consulta Pública Inicial</v>
      </c>
      <c r="F216" s="482"/>
      <c r="G216" s="482"/>
      <c r="H216" s="521" t="s">
        <v>546</v>
      </c>
      <c r="I216" s="518" t="s">
        <v>547</v>
      </c>
      <c r="J216" s="485">
        <v>2</v>
      </c>
      <c r="K216" s="492" t="str">
        <f t="shared" si="18"/>
        <v>Consulta Caderno</v>
      </c>
      <c r="L216" s="519" t="s">
        <v>1158</v>
      </c>
      <c r="M216" s="520">
        <f t="shared" si="20"/>
        <v>43271</v>
      </c>
      <c r="N216"/>
      <c r="T216" s="461"/>
    </row>
    <row r="217" spans="1:20" s="240" customFormat="1" ht="15" customHeight="1">
      <c r="A217" s="477">
        <v>5</v>
      </c>
      <c r="B217" s="491" t="str">
        <f t="shared" si="17"/>
        <v>PIU Arco Jurubatuba</v>
      </c>
      <c r="C217" s="482"/>
      <c r="D217" s="482">
        <v>2</v>
      </c>
      <c r="E217" s="491" t="str">
        <f t="shared" si="19"/>
        <v>Consulta Pública Inicial</v>
      </c>
      <c r="F217" s="482"/>
      <c r="G217" s="482"/>
      <c r="H217" s="521" t="s">
        <v>548</v>
      </c>
      <c r="I217" s="518" t="s">
        <v>549</v>
      </c>
      <c r="J217" s="485">
        <v>2</v>
      </c>
      <c r="K217" s="492" t="str">
        <f t="shared" si="18"/>
        <v>Consulta Caderno</v>
      </c>
      <c r="L217" s="519" t="s">
        <v>1158</v>
      </c>
      <c r="M217" s="520">
        <f t="shared" si="20"/>
        <v>43271</v>
      </c>
      <c r="N217"/>
      <c r="T217" s="461"/>
    </row>
    <row r="218" spans="1:20" s="240" customFormat="1" ht="15" customHeight="1">
      <c r="A218" s="477">
        <v>5</v>
      </c>
      <c r="B218" s="491" t="str">
        <f t="shared" si="17"/>
        <v>PIU Arco Jurubatuba</v>
      </c>
      <c r="C218" s="482"/>
      <c r="D218" s="482">
        <v>2</v>
      </c>
      <c r="E218" s="491" t="str">
        <f t="shared" si="19"/>
        <v>Consulta Pública Inicial</v>
      </c>
      <c r="F218" s="482"/>
      <c r="G218" s="482"/>
      <c r="H218" s="521" t="s">
        <v>550</v>
      </c>
      <c r="I218" s="518" t="s">
        <v>551</v>
      </c>
      <c r="J218" s="485">
        <v>2</v>
      </c>
      <c r="K218" s="492" t="str">
        <f t="shared" si="18"/>
        <v>Consulta Caderno</v>
      </c>
      <c r="L218" s="519" t="s">
        <v>1158</v>
      </c>
      <c r="M218" s="520">
        <f t="shared" si="20"/>
        <v>43271</v>
      </c>
      <c r="N218"/>
      <c r="T218" s="461" t="str">
        <f>VLOOKUP(X3,[4]sup_hiperlinks!$E$5:$N$40,10,0)</f>
        <v>http://gestaourbana.prefeitura.sp.gov.br/noticias/prefeitura-abre-consulta-publica-do-projeto-de-lei-para-o-piu-anhembi/</v>
      </c>
    </row>
    <row r="219" spans="1:20" s="240" customFormat="1" ht="15" customHeight="1">
      <c r="A219" s="477">
        <v>5</v>
      </c>
      <c r="B219" s="491" t="str">
        <f t="shared" si="17"/>
        <v>PIU Arco Jurubatuba</v>
      </c>
      <c r="C219" s="482"/>
      <c r="D219" s="482">
        <v>2</v>
      </c>
      <c r="E219" s="491" t="str">
        <f t="shared" si="19"/>
        <v>Consulta Pública Inicial</v>
      </c>
      <c r="F219" s="482"/>
      <c r="G219" s="482"/>
      <c r="H219" s="521" t="s">
        <v>552</v>
      </c>
      <c r="I219" s="518" t="s">
        <v>553</v>
      </c>
      <c r="J219" s="485">
        <v>2</v>
      </c>
      <c r="K219" s="492" t="str">
        <f t="shared" si="18"/>
        <v>Consulta Caderno</v>
      </c>
      <c r="L219" s="519" t="s">
        <v>1158</v>
      </c>
      <c r="M219" s="520">
        <f t="shared" si="20"/>
        <v>43271</v>
      </c>
      <c r="N219"/>
      <c r="T219" s="461" t="str">
        <f>VLOOKUP(X4,[4]sup_hiperlinks!$E$5:$N$40,10,0)</f>
        <v>http://minuta.gestaourbana.prefeitura.sp.gov.br/piu-anhembi/</v>
      </c>
    </row>
    <row r="220" spans="1:20" s="240" customFormat="1" ht="15" customHeight="1">
      <c r="A220" s="477">
        <v>5</v>
      </c>
      <c r="B220" s="491" t="str">
        <f t="shared" si="17"/>
        <v>PIU Arco Jurubatuba</v>
      </c>
      <c r="C220" s="482"/>
      <c r="D220" s="482">
        <v>2</v>
      </c>
      <c r="E220" s="491" t="str">
        <f t="shared" si="19"/>
        <v>Consulta Pública Inicial</v>
      </c>
      <c r="F220" s="482"/>
      <c r="G220" s="482"/>
      <c r="H220" s="521" t="s">
        <v>554</v>
      </c>
      <c r="I220" s="518" t="s">
        <v>555</v>
      </c>
      <c r="J220" s="485">
        <v>2</v>
      </c>
      <c r="K220" s="492" t="str">
        <f t="shared" si="18"/>
        <v>Consulta Caderno</v>
      </c>
      <c r="L220" s="519" t="s">
        <v>1158</v>
      </c>
      <c r="M220" s="520">
        <f t="shared" si="20"/>
        <v>43271</v>
      </c>
      <c r="N220"/>
      <c r="T220" s="461" t="str">
        <f>VLOOKUP(X2,[4]sup_hiperlinks!$E$5:$N$40,10,0)</f>
        <v>http://gestaourbana.prefeitura.sp.gov.br/wp-content/uploads/2018/01/Minuta_ATA_PIU-ANHEMBI_10_01_2018.pdf</v>
      </c>
    </row>
    <row r="221" spans="1:20" s="240" customFormat="1" ht="15" customHeight="1">
      <c r="A221" s="477">
        <v>5</v>
      </c>
      <c r="B221" s="491" t="str">
        <f t="shared" si="17"/>
        <v>PIU Arco Jurubatuba</v>
      </c>
      <c r="C221" s="482"/>
      <c r="D221" s="482">
        <v>2</v>
      </c>
      <c r="E221" s="491" t="str">
        <f t="shared" si="19"/>
        <v>Consulta Pública Inicial</v>
      </c>
      <c r="F221" s="482"/>
      <c r="G221" s="482"/>
      <c r="H221" s="521" t="s">
        <v>556</v>
      </c>
      <c r="I221" s="518" t="s">
        <v>557</v>
      </c>
      <c r="J221" s="485">
        <v>2</v>
      </c>
      <c r="K221" s="492" t="str">
        <f t="shared" si="18"/>
        <v>Consulta Caderno</v>
      </c>
      <c r="L221" s="519" t="s">
        <v>1158</v>
      </c>
      <c r="M221" s="520">
        <f t="shared" si="20"/>
        <v>43271</v>
      </c>
      <c r="N221"/>
      <c r="T221" s="461"/>
    </row>
    <row r="222" spans="1:20" s="240" customFormat="1" ht="15" customHeight="1">
      <c r="A222" s="477">
        <v>5</v>
      </c>
      <c r="B222" s="491" t="str">
        <f t="shared" si="17"/>
        <v>PIU Arco Jurubatuba</v>
      </c>
      <c r="C222" s="482"/>
      <c r="D222" s="482">
        <v>2</v>
      </c>
      <c r="E222" s="491" t="str">
        <f t="shared" si="19"/>
        <v>Consulta Pública Inicial</v>
      </c>
      <c r="F222" s="482"/>
      <c r="G222" s="482"/>
      <c r="H222" s="521" t="s">
        <v>221</v>
      </c>
      <c r="I222" s="518" t="s">
        <v>558</v>
      </c>
      <c r="J222" s="485">
        <v>2</v>
      </c>
      <c r="K222" s="492" t="str">
        <f t="shared" si="18"/>
        <v>Consulta Caderno</v>
      </c>
      <c r="L222" s="519" t="s">
        <v>1158</v>
      </c>
      <c r="M222" s="520">
        <f t="shared" si="20"/>
        <v>43271</v>
      </c>
      <c r="N222"/>
      <c r="T222" s="461"/>
    </row>
    <row r="223" spans="1:20" s="240" customFormat="1" ht="15" customHeight="1">
      <c r="A223" s="477">
        <v>5</v>
      </c>
      <c r="B223" s="491" t="str">
        <f t="shared" si="17"/>
        <v>PIU Arco Jurubatuba</v>
      </c>
      <c r="C223" s="482"/>
      <c r="D223" s="482">
        <v>2</v>
      </c>
      <c r="E223" s="491" t="str">
        <f t="shared" si="19"/>
        <v>Consulta Pública Inicial</v>
      </c>
      <c r="F223" s="482"/>
      <c r="G223" s="482"/>
      <c r="H223" s="521" t="s">
        <v>222</v>
      </c>
      <c r="I223" s="518" t="s">
        <v>559</v>
      </c>
      <c r="J223" s="485">
        <v>2</v>
      </c>
      <c r="K223" s="492" t="str">
        <f t="shared" si="18"/>
        <v>Consulta Caderno</v>
      </c>
      <c r="L223" s="519" t="s">
        <v>1158</v>
      </c>
      <c r="M223" s="520">
        <f t="shared" si="20"/>
        <v>43271</v>
      </c>
      <c r="N223"/>
      <c r="O223" s="396"/>
      <c r="P223" s="396"/>
      <c r="Q223" s="396"/>
      <c r="R223" s="396"/>
      <c r="S223" s="396"/>
      <c r="T223" s="462"/>
    </row>
    <row r="224" spans="1:20" s="240" customFormat="1" ht="15" customHeight="1">
      <c r="A224" s="477">
        <v>5</v>
      </c>
      <c r="B224" s="491" t="str">
        <f t="shared" si="17"/>
        <v>PIU Arco Jurubatuba</v>
      </c>
      <c r="C224" s="482"/>
      <c r="D224" s="482">
        <v>2</v>
      </c>
      <c r="E224" s="491" t="str">
        <f t="shared" si="19"/>
        <v>Consulta Pública Inicial</v>
      </c>
      <c r="F224" s="482"/>
      <c r="G224" s="482"/>
      <c r="H224" s="521" t="s">
        <v>331</v>
      </c>
      <c r="I224" s="518" t="s">
        <v>560</v>
      </c>
      <c r="J224" s="485">
        <v>2</v>
      </c>
      <c r="K224" s="492" t="str">
        <f t="shared" si="18"/>
        <v>Consulta Caderno</v>
      </c>
      <c r="L224" s="519" t="s">
        <v>1158</v>
      </c>
      <c r="M224" s="520">
        <f t="shared" si="20"/>
        <v>43271</v>
      </c>
      <c r="N224"/>
      <c r="O224" s="396"/>
      <c r="P224" s="397"/>
      <c r="Q224" s="397"/>
      <c r="R224" s="397"/>
      <c r="S224" s="397"/>
      <c r="T224" s="459"/>
    </row>
    <row r="225" spans="1:23" s="240" customFormat="1" ht="15" customHeight="1">
      <c r="A225" s="477">
        <v>5</v>
      </c>
      <c r="B225" s="491" t="str">
        <f t="shared" si="17"/>
        <v>PIU Arco Jurubatuba</v>
      </c>
      <c r="C225" s="482"/>
      <c r="D225" s="482">
        <v>2</v>
      </c>
      <c r="E225" s="491" t="str">
        <f t="shared" si="19"/>
        <v>Consulta Pública Inicial</v>
      </c>
      <c r="F225" s="482"/>
      <c r="G225" s="482"/>
      <c r="H225" s="521" t="s">
        <v>224</v>
      </c>
      <c r="I225" s="518" t="s">
        <v>561</v>
      </c>
      <c r="J225" s="485">
        <v>2</v>
      </c>
      <c r="K225" s="492" t="str">
        <f t="shared" si="18"/>
        <v>Consulta Caderno</v>
      </c>
      <c r="L225" s="519" t="s">
        <v>1158</v>
      </c>
      <c r="M225" s="520">
        <f t="shared" si="20"/>
        <v>43271</v>
      </c>
      <c r="N225"/>
      <c r="O225" s="246"/>
      <c r="P225" s="246"/>
      <c r="Q225" s="244"/>
      <c r="R225" s="398"/>
      <c r="S225" s="399"/>
      <c r="T225" s="463"/>
    </row>
    <row r="226" spans="1:23" s="240" customFormat="1" ht="15" customHeight="1">
      <c r="A226" s="477">
        <v>5</v>
      </c>
      <c r="B226" s="491" t="str">
        <f t="shared" si="17"/>
        <v>PIU Arco Jurubatuba</v>
      </c>
      <c r="C226" s="482"/>
      <c r="D226" s="482">
        <v>5</v>
      </c>
      <c r="E226" s="491" t="str">
        <f t="shared" si="19"/>
        <v>Discussão Pública</v>
      </c>
      <c r="F226" s="482"/>
      <c r="G226" s="482"/>
      <c r="H226" s="521" t="s">
        <v>517</v>
      </c>
      <c r="I226" s="518" t="s">
        <v>562</v>
      </c>
      <c r="J226" s="485">
        <v>3</v>
      </c>
      <c r="K226" s="492" t="str">
        <f t="shared" si="18"/>
        <v>Consulta Minuta</v>
      </c>
      <c r="L226" s="519" t="s">
        <v>1158</v>
      </c>
      <c r="M226" s="520">
        <f t="shared" si="20"/>
        <v>43271</v>
      </c>
      <c r="N226"/>
      <c r="O226" s="246"/>
      <c r="P226" s="246"/>
      <c r="Q226" s="244"/>
      <c r="R226" s="398"/>
      <c r="S226" s="399"/>
      <c r="T226" s="463"/>
    </row>
    <row r="227" spans="1:23" s="240" customFormat="1" ht="15" customHeight="1">
      <c r="A227" s="477">
        <v>5</v>
      </c>
      <c r="B227" s="491" t="str">
        <f t="shared" si="17"/>
        <v>PIU Arco Jurubatuba</v>
      </c>
      <c r="C227" s="482"/>
      <c r="D227" s="482">
        <v>5</v>
      </c>
      <c r="E227" s="491" t="str">
        <f t="shared" si="19"/>
        <v>Discussão Pública</v>
      </c>
      <c r="F227" s="482"/>
      <c r="G227" s="482"/>
      <c r="H227" s="521" t="s">
        <v>1277</v>
      </c>
      <c r="I227" s="518" t="s">
        <v>563</v>
      </c>
      <c r="J227" s="485">
        <v>3</v>
      </c>
      <c r="K227" s="492" t="str">
        <f t="shared" si="18"/>
        <v>Consulta Minuta</v>
      </c>
      <c r="L227" s="519" t="s">
        <v>1158</v>
      </c>
      <c r="M227" s="520">
        <f t="shared" si="20"/>
        <v>43271</v>
      </c>
      <c r="N227"/>
      <c r="O227" s="246"/>
      <c r="P227" s="246"/>
      <c r="Q227" s="244"/>
      <c r="R227" s="398"/>
      <c r="S227" s="399"/>
      <c r="T227" s="463"/>
    </row>
    <row r="228" spans="1:23" s="240" customFormat="1" ht="15" customHeight="1">
      <c r="A228" s="477">
        <v>5</v>
      </c>
      <c r="B228" s="491" t="str">
        <f t="shared" si="17"/>
        <v>PIU Arco Jurubatuba</v>
      </c>
      <c r="C228" s="482"/>
      <c r="D228" s="482">
        <v>5</v>
      </c>
      <c r="E228" s="491" t="str">
        <f t="shared" si="19"/>
        <v>Discussão Pública</v>
      </c>
      <c r="F228" s="482"/>
      <c r="G228" s="482"/>
      <c r="H228" s="521" t="s">
        <v>222</v>
      </c>
      <c r="I228" s="518" t="s">
        <v>564</v>
      </c>
      <c r="J228" s="485">
        <v>3</v>
      </c>
      <c r="K228" s="492" t="str">
        <f t="shared" si="18"/>
        <v>Consulta Minuta</v>
      </c>
      <c r="L228" s="519" t="s">
        <v>1158</v>
      </c>
      <c r="M228" s="520">
        <f t="shared" si="20"/>
        <v>43271</v>
      </c>
      <c r="N228"/>
      <c r="O228" s="396"/>
      <c r="P228" s="397"/>
      <c r="Q228" s="397"/>
      <c r="R228" s="397"/>
      <c r="S228" s="397"/>
      <c r="T228" s="459" t="e">
        <f>VLOOKUP(H227,[4]sup_hiperlinks!$E$5:$P$40,12,0)</f>
        <v>#N/A</v>
      </c>
    </row>
    <row r="229" spans="1:23" s="240" customFormat="1" ht="15" customHeight="1">
      <c r="A229" s="477">
        <v>5</v>
      </c>
      <c r="B229" s="491" t="str">
        <f t="shared" si="17"/>
        <v>PIU Arco Jurubatuba</v>
      </c>
      <c r="C229" s="482"/>
      <c r="D229" s="482">
        <v>5</v>
      </c>
      <c r="E229" s="491" t="str">
        <f t="shared" si="19"/>
        <v>Discussão Pública</v>
      </c>
      <c r="F229" s="482"/>
      <c r="G229" s="482"/>
      <c r="H229" s="521" t="s">
        <v>1024</v>
      </c>
      <c r="I229" s="522" t="s">
        <v>1023</v>
      </c>
      <c r="J229" s="485">
        <v>3</v>
      </c>
      <c r="K229" s="492" t="str">
        <f t="shared" si="18"/>
        <v>Consulta Minuta</v>
      </c>
      <c r="L229" s="519" t="s">
        <v>1158</v>
      </c>
      <c r="M229" s="520">
        <f t="shared" si="20"/>
        <v>43271</v>
      </c>
      <c r="N229"/>
      <c r="O229" s="134"/>
      <c r="P229" s="134"/>
      <c r="Q229" s="134"/>
      <c r="R229" s="134"/>
      <c r="S229" s="134"/>
      <c r="T229" s="460" t="str">
        <f>VLOOKUP(H228,[4]sup_hiperlinks!$E$5:$P$40,12,0)</f>
        <v>http://gestaourbana.prefeitura.sp.gov.br/estruturacao-territorial/piu/piu-pacaembu/</v>
      </c>
    </row>
    <row r="230" spans="1:23" s="240" customFormat="1" ht="15" customHeight="1">
      <c r="A230" s="477">
        <v>5</v>
      </c>
      <c r="B230" s="491" t="str">
        <f t="shared" si="17"/>
        <v>PIU Arco Jurubatuba</v>
      </c>
      <c r="C230" s="482"/>
      <c r="D230" s="482">
        <v>5</v>
      </c>
      <c r="E230" s="491" t="str">
        <f t="shared" si="19"/>
        <v>Discussão Pública</v>
      </c>
      <c r="F230" s="482"/>
      <c r="G230" s="482"/>
      <c r="H230" s="494" t="s">
        <v>1025</v>
      </c>
      <c r="I230" s="1001" t="s">
        <v>1025</v>
      </c>
      <c r="J230" s="485">
        <v>3</v>
      </c>
      <c r="K230" s="492" t="str">
        <f t="shared" si="18"/>
        <v>Consulta Minuta</v>
      </c>
      <c r="L230" s="519" t="s">
        <v>1158</v>
      </c>
      <c r="M230" s="520">
        <f t="shared" si="20"/>
        <v>43271</v>
      </c>
      <c r="N230"/>
      <c r="T230" s="461" t="e">
        <f>VLOOKUP(H229,[4]sup_hiperlinks!$E$5:$P$40,12,0)</f>
        <v>#N/A</v>
      </c>
    </row>
    <row r="231" spans="1:23" s="240" customFormat="1" ht="15" customHeight="1">
      <c r="A231" s="477">
        <v>5</v>
      </c>
      <c r="B231" s="491" t="str">
        <f t="shared" si="17"/>
        <v>PIU Arco Jurubatuba</v>
      </c>
      <c r="C231" s="482"/>
      <c r="D231" s="482">
        <v>5</v>
      </c>
      <c r="E231" s="491" t="str">
        <f t="shared" si="19"/>
        <v>Discussão Pública</v>
      </c>
      <c r="F231" s="482"/>
      <c r="G231" s="482"/>
      <c r="H231" s="494" t="s">
        <v>1026</v>
      </c>
      <c r="I231" s="1001" t="s">
        <v>1026</v>
      </c>
      <c r="J231" s="485">
        <v>3</v>
      </c>
      <c r="K231" s="492" t="str">
        <f t="shared" si="18"/>
        <v>Consulta Minuta</v>
      </c>
      <c r="L231" s="519" t="s">
        <v>1158</v>
      </c>
      <c r="M231" s="520">
        <f t="shared" si="20"/>
        <v>43271</v>
      </c>
      <c r="N231"/>
      <c r="T231" s="461"/>
    </row>
    <row r="232" spans="1:23" s="240" customFormat="1" ht="15" customHeight="1">
      <c r="A232" s="477">
        <v>5</v>
      </c>
      <c r="B232" s="491" t="str">
        <f t="shared" si="17"/>
        <v>PIU Arco Jurubatuba</v>
      </c>
      <c r="C232" s="482"/>
      <c r="D232" s="482">
        <v>5</v>
      </c>
      <c r="E232" s="491" t="str">
        <f t="shared" ref="E232:E263" si="21">VLOOKUP(D232,$O$33:$P$44,2,0)</f>
        <v>Discussão Pública</v>
      </c>
      <c r="F232" s="482"/>
      <c r="G232" s="482"/>
      <c r="H232" s="494" t="s">
        <v>1027</v>
      </c>
      <c r="I232" s="1001" t="s">
        <v>1027</v>
      </c>
      <c r="J232" s="485">
        <v>3</v>
      </c>
      <c r="K232" s="492" t="str">
        <f t="shared" si="18"/>
        <v>Consulta Minuta</v>
      </c>
      <c r="L232" s="519" t="s">
        <v>1158</v>
      </c>
      <c r="M232" s="520">
        <f t="shared" si="20"/>
        <v>43271</v>
      </c>
      <c r="N232"/>
      <c r="T232" s="461" t="e">
        <f>VLOOKUP(H231,[4]sup_hiperlinks!$E$5:$P$40,12,0)</f>
        <v>#N/A</v>
      </c>
    </row>
    <row r="233" spans="1:23" s="240" customFormat="1" ht="15" customHeight="1">
      <c r="A233" s="477">
        <v>5</v>
      </c>
      <c r="B233" s="491" t="str">
        <f t="shared" si="17"/>
        <v>PIU Arco Jurubatuba</v>
      </c>
      <c r="C233" s="482"/>
      <c r="D233" s="482">
        <v>5</v>
      </c>
      <c r="E233" s="491" t="str">
        <f t="shared" si="21"/>
        <v>Discussão Pública</v>
      </c>
      <c r="F233" s="482"/>
      <c r="G233" s="482"/>
      <c r="H233" s="494" t="s">
        <v>1028</v>
      </c>
      <c r="I233" s="1001" t="s">
        <v>1028</v>
      </c>
      <c r="J233" s="485">
        <v>3</v>
      </c>
      <c r="K233" s="492" t="str">
        <f t="shared" si="18"/>
        <v>Consulta Minuta</v>
      </c>
      <c r="L233" s="519" t="s">
        <v>1158</v>
      </c>
      <c r="M233" s="520">
        <f t="shared" si="20"/>
        <v>43271</v>
      </c>
      <c r="N233"/>
      <c r="T233" s="461"/>
    </row>
    <row r="234" spans="1:23" s="240" customFormat="1" ht="15" customHeight="1">
      <c r="A234" s="477">
        <v>5</v>
      </c>
      <c r="B234" s="491" t="str">
        <f t="shared" si="17"/>
        <v>PIU Arco Jurubatuba</v>
      </c>
      <c r="C234" s="482"/>
      <c r="D234" s="482">
        <v>5</v>
      </c>
      <c r="E234" s="491" t="str">
        <f t="shared" si="21"/>
        <v>Discussão Pública</v>
      </c>
      <c r="F234" s="482"/>
      <c r="G234" s="482"/>
      <c r="H234" s="494" t="s">
        <v>1029</v>
      </c>
      <c r="I234" s="1001" t="s">
        <v>1029</v>
      </c>
      <c r="J234" s="485">
        <v>3</v>
      </c>
      <c r="K234" s="492" t="str">
        <f t="shared" si="18"/>
        <v>Consulta Minuta</v>
      </c>
      <c r="L234" s="519" t="s">
        <v>1158</v>
      </c>
      <c r="M234" s="520">
        <f t="shared" si="20"/>
        <v>43271</v>
      </c>
      <c r="N234"/>
      <c r="T234" s="461"/>
    </row>
    <row r="235" spans="1:23" ht="15" customHeight="1">
      <c r="A235" s="477">
        <v>5</v>
      </c>
      <c r="B235" s="491" t="str">
        <f t="shared" si="17"/>
        <v>PIU Arco Jurubatuba</v>
      </c>
      <c r="C235" s="482"/>
      <c r="D235" s="482">
        <v>5</v>
      </c>
      <c r="E235" s="491" t="str">
        <f t="shared" si="21"/>
        <v>Discussão Pública</v>
      </c>
      <c r="F235" s="482"/>
      <c r="G235" s="482"/>
      <c r="H235" s="494" t="s">
        <v>1030</v>
      </c>
      <c r="I235" s="1001" t="s">
        <v>1030</v>
      </c>
      <c r="J235" s="485">
        <v>3</v>
      </c>
      <c r="K235" s="492" t="str">
        <f t="shared" si="18"/>
        <v>Consulta Minuta</v>
      </c>
      <c r="L235" s="519" t="s">
        <v>1158</v>
      </c>
      <c r="M235" s="520">
        <f t="shared" si="20"/>
        <v>43271</v>
      </c>
      <c r="O235" s="240"/>
      <c r="P235" s="240"/>
      <c r="Q235" s="240"/>
      <c r="R235" s="240"/>
      <c r="S235" s="240"/>
      <c r="T235" s="461"/>
      <c r="U235" s="240"/>
      <c r="V235" s="240"/>
      <c r="W235" s="240"/>
    </row>
    <row r="236" spans="1:23" ht="15" customHeight="1">
      <c r="A236" s="477">
        <v>5</v>
      </c>
      <c r="B236" s="491" t="str">
        <f t="shared" si="17"/>
        <v>PIU Arco Jurubatuba</v>
      </c>
      <c r="C236" s="482"/>
      <c r="D236" s="482">
        <v>5</v>
      </c>
      <c r="E236" s="491" t="str">
        <f t="shared" si="21"/>
        <v>Discussão Pública</v>
      </c>
      <c r="F236" s="482"/>
      <c r="G236" s="482"/>
      <c r="H236" s="494" t="s">
        <v>1031</v>
      </c>
      <c r="I236" s="1001" t="s">
        <v>1031</v>
      </c>
      <c r="J236" s="485">
        <v>3</v>
      </c>
      <c r="K236" s="492" t="str">
        <f t="shared" si="18"/>
        <v>Consulta Minuta</v>
      </c>
      <c r="L236" s="519" t="s">
        <v>1158</v>
      </c>
      <c r="M236" s="520">
        <f t="shared" si="20"/>
        <v>43271</v>
      </c>
    </row>
    <row r="237" spans="1:23" ht="15" customHeight="1">
      <c r="A237" s="477">
        <v>5</v>
      </c>
      <c r="B237" s="491" t="str">
        <f t="shared" si="17"/>
        <v>PIU Arco Jurubatuba</v>
      </c>
      <c r="C237" s="482"/>
      <c r="D237" s="482">
        <v>5</v>
      </c>
      <c r="E237" s="491" t="str">
        <f t="shared" si="21"/>
        <v>Discussão Pública</v>
      </c>
      <c r="F237" s="482"/>
      <c r="G237" s="482"/>
      <c r="H237" s="521" t="s">
        <v>1033</v>
      </c>
      <c r="I237" s="518" t="s">
        <v>1032</v>
      </c>
      <c r="J237" s="485">
        <v>3</v>
      </c>
      <c r="K237" s="492" t="str">
        <f t="shared" si="18"/>
        <v>Consulta Minuta</v>
      </c>
      <c r="L237" s="519" t="s">
        <v>1158</v>
      </c>
      <c r="M237" s="520">
        <f t="shared" si="20"/>
        <v>43271</v>
      </c>
    </row>
    <row r="238" spans="1:23" ht="15" customHeight="1">
      <c r="A238" s="477">
        <v>5</v>
      </c>
      <c r="B238" s="491" t="str">
        <f t="shared" si="17"/>
        <v>PIU Arco Jurubatuba</v>
      </c>
      <c r="C238" s="482"/>
      <c r="D238" s="482">
        <v>5</v>
      </c>
      <c r="E238" s="491" t="str">
        <f t="shared" si="21"/>
        <v>Discussão Pública</v>
      </c>
      <c r="F238" s="482"/>
      <c r="G238" s="482"/>
      <c r="H238" s="494" t="s">
        <v>1034</v>
      </c>
      <c r="I238" s="1001" t="s">
        <v>1034</v>
      </c>
      <c r="J238" s="485">
        <v>3</v>
      </c>
      <c r="K238" s="492" t="str">
        <f t="shared" si="18"/>
        <v>Consulta Minuta</v>
      </c>
      <c r="L238" s="519" t="s">
        <v>1158</v>
      </c>
      <c r="M238" s="520">
        <f t="shared" si="20"/>
        <v>43271</v>
      </c>
    </row>
    <row r="239" spans="1:23" ht="15" customHeight="1">
      <c r="A239" s="477">
        <v>5</v>
      </c>
      <c r="B239" s="491" t="str">
        <f t="shared" si="17"/>
        <v>PIU Arco Jurubatuba</v>
      </c>
      <c r="C239" s="482"/>
      <c r="D239" s="482">
        <v>5</v>
      </c>
      <c r="E239" s="491" t="str">
        <f t="shared" si="21"/>
        <v>Discussão Pública</v>
      </c>
      <c r="F239" s="482"/>
      <c r="G239" s="482"/>
      <c r="H239" s="494" t="s">
        <v>1035</v>
      </c>
      <c r="I239" s="1001" t="s">
        <v>1035</v>
      </c>
      <c r="J239" s="485">
        <v>3</v>
      </c>
      <c r="K239" s="492" t="str">
        <f t="shared" si="18"/>
        <v>Consulta Minuta</v>
      </c>
      <c r="L239" s="519" t="s">
        <v>1158</v>
      </c>
      <c r="M239" s="520">
        <f t="shared" si="20"/>
        <v>43271</v>
      </c>
    </row>
    <row r="240" spans="1:23" ht="15" customHeight="1">
      <c r="A240" s="477">
        <v>5</v>
      </c>
      <c r="B240" s="491" t="str">
        <f t="shared" si="17"/>
        <v>PIU Arco Jurubatuba</v>
      </c>
      <c r="C240" s="482"/>
      <c r="D240" s="482">
        <v>5</v>
      </c>
      <c r="E240" s="491" t="str">
        <f t="shared" si="21"/>
        <v>Discussão Pública</v>
      </c>
      <c r="F240" s="482"/>
      <c r="G240" s="482"/>
      <c r="H240" s="494" t="s">
        <v>1036</v>
      </c>
      <c r="I240" s="1001" t="s">
        <v>1036</v>
      </c>
      <c r="J240" s="485">
        <v>3</v>
      </c>
      <c r="K240" s="492" t="str">
        <f t="shared" si="18"/>
        <v>Consulta Minuta</v>
      </c>
      <c r="L240" s="519" t="s">
        <v>1158</v>
      </c>
      <c r="M240" s="520">
        <f t="shared" si="20"/>
        <v>43271</v>
      </c>
    </row>
    <row r="241" spans="1:14" ht="15" customHeight="1">
      <c r="A241" s="477">
        <v>5</v>
      </c>
      <c r="B241" s="491" t="str">
        <f t="shared" si="17"/>
        <v>PIU Arco Jurubatuba</v>
      </c>
      <c r="C241" s="482"/>
      <c r="D241" s="482">
        <v>5</v>
      </c>
      <c r="E241" s="491" t="str">
        <f t="shared" si="21"/>
        <v>Discussão Pública</v>
      </c>
      <c r="F241" s="482"/>
      <c r="G241" s="482"/>
      <c r="H241" s="494" t="s">
        <v>1037</v>
      </c>
      <c r="I241" s="1001" t="s">
        <v>1037</v>
      </c>
      <c r="J241" s="485">
        <v>3</v>
      </c>
      <c r="K241" s="492" t="str">
        <f t="shared" si="18"/>
        <v>Consulta Minuta</v>
      </c>
      <c r="L241" s="519" t="s">
        <v>1158</v>
      </c>
      <c r="M241" s="520">
        <f t="shared" si="20"/>
        <v>43271</v>
      </c>
    </row>
    <row r="242" spans="1:14" ht="15" customHeight="1">
      <c r="A242" s="477">
        <v>5</v>
      </c>
      <c r="B242" s="491" t="str">
        <f t="shared" si="17"/>
        <v>PIU Arco Jurubatuba</v>
      </c>
      <c r="C242" s="482"/>
      <c r="D242" s="482">
        <v>5</v>
      </c>
      <c r="E242" s="491" t="str">
        <f t="shared" si="21"/>
        <v>Discussão Pública</v>
      </c>
      <c r="F242" s="482"/>
      <c r="G242" s="482"/>
      <c r="H242" s="494" t="s">
        <v>1038</v>
      </c>
      <c r="I242" s="1001" t="s">
        <v>1038</v>
      </c>
      <c r="J242" s="485">
        <v>3</v>
      </c>
      <c r="K242" s="492" t="str">
        <f t="shared" si="18"/>
        <v>Consulta Minuta</v>
      </c>
      <c r="L242" s="519" t="s">
        <v>1158</v>
      </c>
      <c r="M242" s="520">
        <f t="shared" si="20"/>
        <v>43271</v>
      </c>
    </row>
    <row r="243" spans="1:14" ht="15" customHeight="1">
      <c r="A243" s="477">
        <v>5</v>
      </c>
      <c r="B243" s="491" t="str">
        <f t="shared" si="17"/>
        <v>PIU Arco Jurubatuba</v>
      </c>
      <c r="C243" s="482"/>
      <c r="D243" s="482">
        <v>5</v>
      </c>
      <c r="E243" s="491" t="str">
        <f t="shared" si="21"/>
        <v>Discussão Pública</v>
      </c>
      <c r="F243" s="482"/>
      <c r="G243" s="482"/>
      <c r="H243" s="494" t="s">
        <v>1039</v>
      </c>
      <c r="I243" s="1001" t="s">
        <v>1039</v>
      </c>
      <c r="J243" s="485">
        <v>3</v>
      </c>
      <c r="K243" s="492" t="str">
        <f t="shared" si="18"/>
        <v>Consulta Minuta</v>
      </c>
      <c r="L243" s="519" t="s">
        <v>1158</v>
      </c>
      <c r="M243" s="520">
        <f t="shared" si="20"/>
        <v>43271</v>
      </c>
    </row>
    <row r="244" spans="1:14" ht="15" customHeight="1">
      <c r="A244" s="477">
        <v>5</v>
      </c>
      <c r="B244" s="491" t="str">
        <f t="shared" si="17"/>
        <v>PIU Arco Jurubatuba</v>
      </c>
      <c r="C244" s="482"/>
      <c r="D244" s="482">
        <v>5</v>
      </c>
      <c r="E244" s="491" t="str">
        <f t="shared" si="21"/>
        <v>Discussão Pública</v>
      </c>
      <c r="F244" s="482"/>
      <c r="G244" s="482"/>
      <c r="H244" s="494" t="s">
        <v>1040</v>
      </c>
      <c r="I244" s="1001" t="s">
        <v>1040</v>
      </c>
      <c r="J244" s="485">
        <v>3</v>
      </c>
      <c r="K244" s="492" t="str">
        <f t="shared" si="18"/>
        <v>Consulta Minuta</v>
      </c>
      <c r="L244" s="519" t="s">
        <v>1158</v>
      </c>
      <c r="M244" s="520">
        <f t="shared" si="20"/>
        <v>43271</v>
      </c>
    </row>
    <row r="245" spans="1:14" ht="15" customHeight="1">
      <c r="A245" s="477">
        <v>5</v>
      </c>
      <c r="B245" s="491" t="str">
        <f t="shared" si="17"/>
        <v>PIU Arco Jurubatuba</v>
      </c>
      <c r="C245" s="482"/>
      <c r="D245" s="482">
        <v>5</v>
      </c>
      <c r="E245" s="491" t="str">
        <f t="shared" si="21"/>
        <v>Discussão Pública</v>
      </c>
      <c r="F245" s="482"/>
      <c r="G245" s="482"/>
      <c r="H245" s="521" t="s">
        <v>1290</v>
      </c>
      <c r="I245" s="518" t="s">
        <v>1041</v>
      </c>
      <c r="J245" s="485">
        <v>3</v>
      </c>
      <c r="K245" s="492" t="str">
        <f t="shared" si="18"/>
        <v>Consulta Minuta</v>
      </c>
      <c r="L245" s="519" t="s">
        <v>1158</v>
      </c>
      <c r="M245" s="520">
        <f t="shared" si="20"/>
        <v>43271</v>
      </c>
    </row>
    <row r="246" spans="1:14" ht="15" customHeight="1">
      <c r="A246" s="477">
        <v>5</v>
      </c>
      <c r="B246" s="491" t="str">
        <f t="shared" si="17"/>
        <v>PIU Arco Jurubatuba</v>
      </c>
      <c r="C246" s="482">
        <v>89</v>
      </c>
      <c r="D246" s="482">
        <v>5</v>
      </c>
      <c r="E246" s="491" t="str">
        <f t="shared" si="21"/>
        <v>Discussão Pública</v>
      </c>
      <c r="F246" s="482" t="s">
        <v>758</v>
      </c>
      <c r="G246" s="482" t="s">
        <v>1411</v>
      </c>
      <c r="H246" s="521" t="s">
        <v>221</v>
      </c>
      <c r="I246" s="491" t="s">
        <v>1414</v>
      </c>
      <c r="J246" s="485">
        <v>4</v>
      </c>
      <c r="K246" s="492" t="str">
        <f t="shared" si="18"/>
        <v>Audiência Pública</v>
      </c>
      <c r="L246" s="519" t="s">
        <v>1048</v>
      </c>
      <c r="M246" s="520">
        <v>43276</v>
      </c>
    </row>
    <row r="247" spans="1:14" ht="15" customHeight="1">
      <c r="A247" s="477">
        <v>5</v>
      </c>
      <c r="B247" s="491" t="str">
        <f t="shared" si="17"/>
        <v>PIU Arco Jurubatuba</v>
      </c>
      <c r="C247" s="482"/>
      <c r="D247" s="482">
        <v>5</v>
      </c>
      <c r="E247" s="491" t="str">
        <f t="shared" si="21"/>
        <v>Discussão Pública</v>
      </c>
      <c r="F247" s="482"/>
      <c r="G247" s="482"/>
      <c r="H247" s="521" t="s">
        <v>1291</v>
      </c>
      <c r="I247" s="518" t="s">
        <v>565</v>
      </c>
      <c r="J247" s="485">
        <v>4</v>
      </c>
      <c r="K247" s="492" t="str">
        <f t="shared" si="18"/>
        <v>Audiência Pública</v>
      </c>
      <c r="L247" s="519" t="s">
        <v>1158</v>
      </c>
      <c r="M247" s="520">
        <f t="shared" ref="M247:M260" si="22">$M$2</f>
        <v>43271</v>
      </c>
    </row>
    <row r="248" spans="1:14" ht="15" customHeight="1">
      <c r="A248" s="477">
        <v>5</v>
      </c>
      <c r="B248" s="491" t="str">
        <f t="shared" si="17"/>
        <v>PIU Arco Jurubatuba</v>
      </c>
      <c r="C248" s="482"/>
      <c r="D248" s="482">
        <v>5</v>
      </c>
      <c r="E248" s="491" t="str">
        <f t="shared" si="21"/>
        <v>Discussão Pública</v>
      </c>
      <c r="F248" s="482"/>
      <c r="G248" s="482"/>
      <c r="H248" s="521" t="s">
        <v>1292</v>
      </c>
      <c r="I248" s="518" t="s">
        <v>567</v>
      </c>
      <c r="J248" s="485">
        <v>4</v>
      </c>
      <c r="K248" s="492" t="str">
        <f t="shared" si="18"/>
        <v>Audiência Pública</v>
      </c>
      <c r="L248" s="519" t="s">
        <v>1158</v>
      </c>
      <c r="M248" s="520">
        <f t="shared" si="22"/>
        <v>43271</v>
      </c>
    </row>
    <row r="249" spans="1:14" ht="15" customHeight="1">
      <c r="A249" s="477">
        <v>5</v>
      </c>
      <c r="B249" s="491" t="str">
        <f t="shared" si="17"/>
        <v>PIU Arco Jurubatuba</v>
      </c>
      <c r="C249" s="482"/>
      <c r="D249" s="482">
        <v>5</v>
      </c>
      <c r="E249" s="491" t="str">
        <f t="shared" si="21"/>
        <v>Discussão Pública</v>
      </c>
      <c r="F249" s="482"/>
      <c r="G249" s="482"/>
      <c r="H249" s="521" t="s">
        <v>1293</v>
      </c>
      <c r="I249" s="518" t="s">
        <v>568</v>
      </c>
      <c r="J249" s="485">
        <v>4</v>
      </c>
      <c r="K249" s="492" t="str">
        <f t="shared" si="18"/>
        <v>Audiência Pública</v>
      </c>
      <c r="L249" s="519" t="s">
        <v>1158</v>
      </c>
      <c r="M249" s="520">
        <f t="shared" si="22"/>
        <v>43271</v>
      </c>
      <c r="N249" s="323"/>
    </row>
    <row r="250" spans="1:14" ht="15" customHeight="1">
      <c r="A250" s="477">
        <v>5</v>
      </c>
      <c r="B250" s="491" t="str">
        <f t="shared" si="17"/>
        <v>PIU Arco Jurubatuba</v>
      </c>
      <c r="C250" s="482"/>
      <c r="D250" s="482">
        <v>5</v>
      </c>
      <c r="E250" s="491" t="str">
        <f t="shared" si="21"/>
        <v>Discussão Pública</v>
      </c>
      <c r="F250" s="482"/>
      <c r="G250" s="482"/>
      <c r="H250" s="521" t="s">
        <v>1294</v>
      </c>
      <c r="I250" s="518" t="s">
        <v>569</v>
      </c>
      <c r="J250" s="485">
        <v>4</v>
      </c>
      <c r="K250" s="492" t="str">
        <f t="shared" si="18"/>
        <v>Audiência Pública</v>
      </c>
      <c r="L250" s="519" t="s">
        <v>1158</v>
      </c>
      <c r="M250" s="520">
        <f t="shared" si="22"/>
        <v>43271</v>
      </c>
    </row>
    <row r="251" spans="1:14" ht="15" customHeight="1">
      <c r="A251" s="477">
        <v>5</v>
      </c>
      <c r="B251" s="491" t="str">
        <f t="shared" si="17"/>
        <v>PIU Arco Jurubatuba</v>
      </c>
      <c r="C251" s="482"/>
      <c r="D251" s="482">
        <v>5</v>
      </c>
      <c r="E251" s="491" t="str">
        <f t="shared" si="21"/>
        <v>Discussão Pública</v>
      </c>
      <c r="F251" s="482"/>
      <c r="G251" s="482"/>
      <c r="H251" s="521" t="s">
        <v>1295</v>
      </c>
      <c r="I251" s="518" t="s">
        <v>570</v>
      </c>
      <c r="J251" s="485">
        <v>4</v>
      </c>
      <c r="K251" s="492" t="str">
        <f t="shared" si="18"/>
        <v>Audiência Pública</v>
      </c>
      <c r="L251" s="519" t="s">
        <v>1158</v>
      </c>
      <c r="M251" s="520">
        <f t="shared" si="22"/>
        <v>43271</v>
      </c>
    </row>
    <row r="252" spans="1:14" ht="15" customHeight="1">
      <c r="A252" s="477">
        <v>5</v>
      </c>
      <c r="B252" s="491" t="str">
        <f t="shared" si="17"/>
        <v>PIU Arco Jurubatuba</v>
      </c>
      <c r="C252" s="482"/>
      <c r="D252" s="482">
        <v>5</v>
      </c>
      <c r="E252" s="491" t="str">
        <f t="shared" si="21"/>
        <v>Discussão Pública</v>
      </c>
      <c r="F252" s="482"/>
      <c r="G252" s="482"/>
      <c r="H252" s="521" t="s">
        <v>1296</v>
      </c>
      <c r="I252" s="518" t="s">
        <v>571</v>
      </c>
      <c r="J252" s="485">
        <v>4</v>
      </c>
      <c r="K252" s="492" t="str">
        <f t="shared" si="18"/>
        <v>Audiência Pública</v>
      </c>
      <c r="L252" s="519" t="s">
        <v>1158</v>
      </c>
      <c r="M252" s="520">
        <f t="shared" si="22"/>
        <v>43271</v>
      </c>
    </row>
    <row r="253" spans="1:14" ht="15" customHeight="1">
      <c r="A253" s="477">
        <v>5</v>
      </c>
      <c r="B253" s="491" t="str">
        <f t="shared" si="17"/>
        <v>PIU Arco Jurubatuba</v>
      </c>
      <c r="C253" s="482"/>
      <c r="D253" s="482">
        <v>5</v>
      </c>
      <c r="E253" s="491" t="str">
        <f t="shared" si="21"/>
        <v>Discussão Pública</v>
      </c>
      <c r="F253" s="482"/>
      <c r="G253" s="482"/>
      <c r="H253" s="521" t="s">
        <v>1299</v>
      </c>
      <c r="I253" s="518" t="s">
        <v>572</v>
      </c>
      <c r="J253" s="485">
        <v>4</v>
      </c>
      <c r="K253" s="492" t="str">
        <f t="shared" si="18"/>
        <v>Audiência Pública</v>
      </c>
      <c r="L253" s="519" t="s">
        <v>1158</v>
      </c>
      <c r="M253" s="520">
        <f t="shared" si="22"/>
        <v>43271</v>
      </c>
    </row>
    <row r="254" spans="1:14" ht="15" customHeight="1">
      <c r="A254" s="477">
        <v>5</v>
      </c>
      <c r="B254" s="491" t="str">
        <f t="shared" si="17"/>
        <v>PIU Arco Jurubatuba</v>
      </c>
      <c r="C254" s="482"/>
      <c r="D254" s="482">
        <v>5</v>
      </c>
      <c r="E254" s="491" t="str">
        <f t="shared" si="21"/>
        <v>Discussão Pública</v>
      </c>
      <c r="F254" s="482"/>
      <c r="G254" s="482"/>
      <c r="H254" s="521" t="s">
        <v>1300</v>
      </c>
      <c r="I254" s="518" t="s">
        <v>573</v>
      </c>
      <c r="J254" s="485">
        <v>4</v>
      </c>
      <c r="K254" s="492" t="str">
        <f t="shared" si="18"/>
        <v>Audiência Pública</v>
      </c>
      <c r="L254" s="519" t="s">
        <v>1158</v>
      </c>
      <c r="M254" s="520">
        <f t="shared" si="22"/>
        <v>43271</v>
      </c>
    </row>
    <row r="255" spans="1:14" ht="15" customHeight="1">
      <c r="A255" s="487">
        <v>5</v>
      </c>
      <c r="B255" s="494" t="str">
        <f t="shared" si="17"/>
        <v>PIU Arco Jurubatuba</v>
      </c>
      <c r="C255" s="488"/>
      <c r="D255" s="488">
        <v>5</v>
      </c>
      <c r="E255" s="491" t="str">
        <f t="shared" si="21"/>
        <v>Discussão Pública</v>
      </c>
      <c r="F255" s="488"/>
      <c r="G255" s="488"/>
      <c r="H255" s="494" t="s">
        <v>1297</v>
      </c>
      <c r="I255" s="972" t="s">
        <v>1298</v>
      </c>
      <c r="J255" s="490">
        <v>4</v>
      </c>
      <c r="K255" s="492" t="str">
        <f t="shared" si="18"/>
        <v>Audiência Pública</v>
      </c>
      <c r="L255" s="519" t="s">
        <v>1158</v>
      </c>
      <c r="M255" s="520">
        <f t="shared" si="22"/>
        <v>43271</v>
      </c>
    </row>
    <row r="256" spans="1:14" ht="15" customHeight="1">
      <c r="A256" s="487">
        <v>5</v>
      </c>
      <c r="B256" s="494" t="str">
        <f t="shared" si="17"/>
        <v>PIU Arco Jurubatuba</v>
      </c>
      <c r="C256" s="488"/>
      <c r="D256" s="488">
        <v>5</v>
      </c>
      <c r="E256" s="491" t="str">
        <f t="shared" si="21"/>
        <v>Discussão Pública</v>
      </c>
      <c r="F256" s="488"/>
      <c r="G256" s="488"/>
      <c r="H256" s="494" t="s">
        <v>1301</v>
      </c>
      <c r="I256" s="972" t="s">
        <v>1302</v>
      </c>
      <c r="J256" s="490">
        <v>4</v>
      </c>
      <c r="K256" s="492" t="str">
        <f t="shared" si="18"/>
        <v>Audiência Pública</v>
      </c>
      <c r="L256" s="519" t="s">
        <v>1158</v>
      </c>
      <c r="M256" s="520">
        <f t="shared" si="22"/>
        <v>43271</v>
      </c>
    </row>
    <row r="257" spans="1:13" ht="15" customHeight="1">
      <c r="A257" s="487">
        <v>5</v>
      </c>
      <c r="B257" s="494" t="str">
        <f t="shared" si="17"/>
        <v>PIU Arco Jurubatuba</v>
      </c>
      <c r="C257" s="488"/>
      <c r="D257" s="488">
        <v>5</v>
      </c>
      <c r="E257" s="491" t="str">
        <f t="shared" si="21"/>
        <v>Discussão Pública</v>
      </c>
      <c r="F257" s="488"/>
      <c r="G257" s="488"/>
      <c r="H257" s="494" t="s">
        <v>1303</v>
      </c>
      <c r="I257" s="972" t="s">
        <v>1304</v>
      </c>
      <c r="J257" s="490"/>
      <c r="K257" s="492" t="e">
        <f t="shared" si="18"/>
        <v>#N/A</v>
      </c>
      <c r="L257" s="519" t="s">
        <v>1158</v>
      </c>
      <c r="M257" s="520">
        <f t="shared" si="22"/>
        <v>43271</v>
      </c>
    </row>
    <row r="258" spans="1:13" ht="15" customHeight="1">
      <c r="A258" s="487">
        <v>5</v>
      </c>
      <c r="B258" s="494" t="str">
        <f t="shared" ref="B258:B321" si="23">VLOOKUP(A258,$O$12:$P$30,2,0)</f>
        <v>PIU Arco Jurubatuba</v>
      </c>
      <c r="C258" s="488"/>
      <c r="D258" s="488">
        <v>5</v>
      </c>
      <c r="E258" s="491" t="str">
        <f t="shared" si="21"/>
        <v>Discussão Pública</v>
      </c>
      <c r="F258" s="488"/>
      <c r="G258" s="488"/>
      <c r="H258" s="494" t="s">
        <v>1307</v>
      </c>
      <c r="I258" s="972" t="s">
        <v>1305</v>
      </c>
      <c r="J258" s="490">
        <v>1</v>
      </c>
      <c r="K258" s="492" t="str">
        <f t="shared" ref="K258:K321" si="24">VLOOKUP(J258,$O$3:$P$10,2,0)</f>
        <v>Consulta Instâncias</v>
      </c>
      <c r="L258" s="519" t="s">
        <v>1158</v>
      </c>
      <c r="M258" s="520">
        <f t="shared" si="22"/>
        <v>43271</v>
      </c>
    </row>
    <row r="259" spans="1:13" ht="15" customHeight="1">
      <c r="A259" s="489">
        <v>5</v>
      </c>
      <c r="B259" s="495" t="str">
        <f t="shared" si="23"/>
        <v>PIU Arco Jurubatuba</v>
      </c>
      <c r="C259" s="490"/>
      <c r="D259" s="490">
        <v>5</v>
      </c>
      <c r="E259" s="491" t="str">
        <f t="shared" si="21"/>
        <v>Discussão Pública</v>
      </c>
      <c r="F259" s="490"/>
      <c r="G259" s="490"/>
      <c r="H259" s="495" t="s">
        <v>1306</v>
      </c>
      <c r="I259" s="972" t="s">
        <v>1308</v>
      </c>
      <c r="J259" s="490">
        <v>5</v>
      </c>
      <c r="K259" s="492" t="str">
        <f t="shared" si="24"/>
        <v>Reuniões Bilateriais</v>
      </c>
      <c r="L259" s="519" t="s">
        <v>1158</v>
      </c>
      <c r="M259" s="520">
        <f t="shared" si="22"/>
        <v>43271</v>
      </c>
    </row>
    <row r="260" spans="1:13" ht="15" customHeight="1">
      <c r="A260" s="487">
        <v>5</v>
      </c>
      <c r="B260" s="494" t="str">
        <f t="shared" si="23"/>
        <v>PIU Arco Jurubatuba</v>
      </c>
      <c r="C260" s="488"/>
      <c r="D260" s="488">
        <v>5</v>
      </c>
      <c r="E260" s="491" t="str">
        <f t="shared" si="21"/>
        <v>Discussão Pública</v>
      </c>
      <c r="F260" s="488"/>
      <c r="G260" s="488"/>
      <c r="H260" s="494" t="s">
        <v>1309</v>
      </c>
      <c r="I260" s="972" t="s">
        <v>1308</v>
      </c>
      <c r="J260" s="490">
        <v>5</v>
      </c>
      <c r="K260" s="492" t="str">
        <f t="shared" si="24"/>
        <v>Reuniões Bilateriais</v>
      </c>
      <c r="L260" s="519" t="s">
        <v>1158</v>
      </c>
      <c r="M260" s="520">
        <f t="shared" si="22"/>
        <v>43271</v>
      </c>
    </row>
    <row r="261" spans="1:13" ht="15" customHeight="1">
      <c r="A261" s="479">
        <v>5</v>
      </c>
      <c r="B261" s="496" t="str">
        <f t="shared" si="23"/>
        <v>PIU Arco Jurubatuba</v>
      </c>
      <c r="C261" s="483">
        <v>89</v>
      </c>
      <c r="D261" s="483">
        <v>5</v>
      </c>
      <c r="E261" s="491" t="str">
        <f t="shared" si="21"/>
        <v>Discussão Pública</v>
      </c>
      <c r="F261" s="483" t="s">
        <v>758</v>
      </c>
      <c r="G261" s="483" t="s">
        <v>1411</v>
      </c>
      <c r="H261" s="496" t="s">
        <v>221</v>
      </c>
      <c r="I261" s="496" t="s">
        <v>1413</v>
      </c>
      <c r="J261" s="498">
        <v>4</v>
      </c>
      <c r="K261" s="492" t="str">
        <f t="shared" si="24"/>
        <v>Audiência Pública</v>
      </c>
      <c r="L261" s="527" t="s">
        <v>1048</v>
      </c>
      <c r="M261" s="520">
        <v>43276</v>
      </c>
    </row>
    <row r="262" spans="1:13" ht="15" customHeight="1">
      <c r="A262" s="479">
        <v>5</v>
      </c>
      <c r="B262" s="496" t="str">
        <f t="shared" si="23"/>
        <v>PIU Arco Jurubatuba</v>
      </c>
      <c r="D262" s="483">
        <v>5</v>
      </c>
      <c r="E262" s="491" t="str">
        <f t="shared" si="21"/>
        <v>Discussão Pública</v>
      </c>
      <c r="F262" s="483" t="s">
        <v>758</v>
      </c>
      <c r="G262" s="483" t="s">
        <v>764</v>
      </c>
      <c r="H262" s="496" t="s">
        <v>1612</v>
      </c>
      <c r="I262" s="717" t="s">
        <v>1611</v>
      </c>
      <c r="J262" s="498">
        <v>1</v>
      </c>
      <c r="K262" s="492" t="str">
        <f t="shared" si="24"/>
        <v>Consulta Instâncias</v>
      </c>
      <c r="L262" s="728" t="s">
        <v>166</v>
      </c>
      <c r="M262" s="520">
        <v>43280</v>
      </c>
    </row>
    <row r="263" spans="1:13" ht="15" customHeight="1">
      <c r="A263" s="479">
        <v>5</v>
      </c>
      <c r="B263" s="496" t="str">
        <f t="shared" si="23"/>
        <v>PIU Arco Jurubatuba</v>
      </c>
      <c r="D263" s="483">
        <v>5</v>
      </c>
      <c r="E263" s="491" t="str">
        <f t="shared" si="21"/>
        <v>Discussão Pública</v>
      </c>
      <c r="F263" s="483" t="s">
        <v>758</v>
      </c>
      <c r="G263" s="483" t="s">
        <v>1411</v>
      </c>
      <c r="H263" s="496" t="s">
        <v>1613</v>
      </c>
      <c r="I263" s="496" t="s">
        <v>1614</v>
      </c>
      <c r="J263" s="498">
        <v>1</v>
      </c>
      <c r="K263" s="492" t="str">
        <f t="shared" si="24"/>
        <v>Consulta Instâncias</v>
      </c>
      <c r="L263" s="728" t="s">
        <v>166</v>
      </c>
      <c r="M263" s="520">
        <v>43280</v>
      </c>
    </row>
    <row r="264" spans="1:13" ht="15" customHeight="1">
      <c r="A264" s="479">
        <v>5</v>
      </c>
      <c r="B264" s="496" t="str">
        <f t="shared" si="23"/>
        <v>PIU Arco Jurubatuba</v>
      </c>
      <c r="D264" s="483">
        <v>5</v>
      </c>
      <c r="E264" s="491" t="str">
        <f t="shared" ref="E264:E268" si="25">VLOOKUP(D264,$O$33:$P$44,2,0)</f>
        <v>Discussão Pública</v>
      </c>
      <c r="F264" s="483" t="s">
        <v>758</v>
      </c>
      <c r="G264" s="483" t="s">
        <v>764</v>
      </c>
      <c r="H264" s="496" t="s">
        <v>1615</v>
      </c>
      <c r="I264" s="717" t="s">
        <v>1616</v>
      </c>
      <c r="J264" s="498">
        <v>1</v>
      </c>
      <c r="K264" s="492" t="str">
        <f t="shared" si="24"/>
        <v>Consulta Instâncias</v>
      </c>
      <c r="L264" s="728" t="s">
        <v>166</v>
      </c>
      <c r="M264" s="520">
        <v>43280</v>
      </c>
    </row>
    <row r="265" spans="1:13" ht="15" customHeight="1">
      <c r="A265" s="479">
        <v>5</v>
      </c>
      <c r="B265" s="496" t="str">
        <f t="shared" si="23"/>
        <v>PIU Arco Jurubatuba</v>
      </c>
      <c r="D265" s="483">
        <v>5</v>
      </c>
      <c r="E265" s="491" t="str">
        <f t="shared" si="25"/>
        <v>Discussão Pública</v>
      </c>
      <c r="F265" s="483" t="s">
        <v>758</v>
      </c>
      <c r="G265" s="483" t="s">
        <v>1411</v>
      </c>
      <c r="H265" s="496" t="s">
        <v>1617</v>
      </c>
      <c r="I265" s="496" t="s">
        <v>1618</v>
      </c>
      <c r="J265" s="498">
        <v>1</v>
      </c>
      <c r="K265" s="492" t="str">
        <f t="shared" si="24"/>
        <v>Consulta Instâncias</v>
      </c>
      <c r="L265" s="728" t="s">
        <v>1394</v>
      </c>
      <c r="M265" s="520">
        <v>43280</v>
      </c>
    </row>
    <row r="266" spans="1:13" ht="15" customHeight="1">
      <c r="A266" s="479">
        <v>5</v>
      </c>
      <c r="B266" s="496" t="str">
        <f t="shared" si="23"/>
        <v>PIU Arco Jurubatuba</v>
      </c>
      <c r="D266" s="483">
        <v>7</v>
      </c>
      <c r="E266" s="491" t="str">
        <f t="shared" si="25"/>
        <v>Encaminhamento Jurídico</v>
      </c>
      <c r="F266" s="483" t="s">
        <v>758</v>
      </c>
      <c r="G266" s="483" t="s">
        <v>1411</v>
      </c>
      <c r="H266" s="496" t="s">
        <v>114</v>
      </c>
      <c r="I266" s="496" t="s">
        <v>1377</v>
      </c>
      <c r="J266" s="498" t="s">
        <v>145</v>
      </c>
      <c r="K266" s="492" t="e">
        <f t="shared" si="24"/>
        <v>#N/A</v>
      </c>
      <c r="L266" s="527" t="s">
        <v>1048</v>
      </c>
      <c r="M266" s="520">
        <v>43276</v>
      </c>
    </row>
    <row r="267" spans="1:13" ht="15" customHeight="1">
      <c r="A267" s="479">
        <v>5</v>
      </c>
      <c r="B267" s="496" t="str">
        <f t="shared" si="23"/>
        <v>PIU Arco Jurubatuba</v>
      </c>
      <c r="C267" s="483">
        <v>121</v>
      </c>
      <c r="D267" s="483">
        <v>7</v>
      </c>
      <c r="E267" s="491" t="str">
        <f t="shared" si="25"/>
        <v>Encaminhamento Jurídico</v>
      </c>
      <c r="F267" s="483" t="s">
        <v>758</v>
      </c>
      <c r="G267" s="483" t="s">
        <v>1411</v>
      </c>
      <c r="H267" s="496" t="s">
        <v>1404</v>
      </c>
      <c r="I267" s="496" t="s">
        <v>1403</v>
      </c>
      <c r="J267" s="498" t="s">
        <v>145</v>
      </c>
      <c r="K267" s="492" t="e">
        <f t="shared" si="24"/>
        <v>#N/A</v>
      </c>
      <c r="L267" s="527" t="s">
        <v>1398</v>
      </c>
      <c r="M267" s="520">
        <v>43276</v>
      </c>
    </row>
    <row r="268" spans="1:13" ht="15" customHeight="1">
      <c r="A268" s="479">
        <v>5</v>
      </c>
      <c r="B268" s="496" t="str">
        <f t="shared" si="23"/>
        <v>PIU Arco Jurubatuba</v>
      </c>
      <c r="C268" s="483">
        <v>121</v>
      </c>
      <c r="D268" s="483">
        <v>7</v>
      </c>
      <c r="E268" s="491" t="str">
        <f t="shared" si="25"/>
        <v>Encaminhamento Jurídico</v>
      </c>
      <c r="F268" s="483" t="s">
        <v>758</v>
      </c>
      <c r="G268" s="483" t="s">
        <v>1411</v>
      </c>
      <c r="H268" s="496" t="s">
        <v>1407</v>
      </c>
      <c r="I268" s="496" t="s">
        <v>1412</v>
      </c>
      <c r="J268" s="498" t="s">
        <v>145</v>
      </c>
      <c r="K268" s="492" t="e">
        <f t="shared" si="24"/>
        <v>#N/A</v>
      </c>
      <c r="L268" s="527" t="s">
        <v>1398</v>
      </c>
      <c r="M268" s="520">
        <v>43276</v>
      </c>
    </row>
    <row r="269" spans="1:13" ht="15" customHeight="1">
      <c r="A269" s="477">
        <v>5</v>
      </c>
      <c r="B269" s="496" t="str">
        <f t="shared" si="23"/>
        <v>PIU Arco Jurubatuba</v>
      </c>
      <c r="C269" s="483" t="s">
        <v>898</v>
      </c>
      <c r="D269" s="482">
        <v>100</v>
      </c>
      <c r="E269" s="491"/>
      <c r="H269" s="521" t="s">
        <v>1384</v>
      </c>
      <c r="I269" s="970" t="s">
        <v>1387</v>
      </c>
      <c r="J269" s="498" t="s">
        <v>145</v>
      </c>
      <c r="K269" s="492" t="e">
        <f t="shared" si="24"/>
        <v>#N/A</v>
      </c>
      <c r="L269" s="706" t="s">
        <v>1158</v>
      </c>
      <c r="M269" s="520">
        <v>43276</v>
      </c>
    </row>
    <row r="270" spans="1:13" ht="15" customHeight="1">
      <c r="A270" s="477">
        <v>7</v>
      </c>
      <c r="B270" s="491" t="str">
        <f t="shared" si="23"/>
        <v>PIU Anhembi</v>
      </c>
      <c r="C270" s="482">
        <v>12</v>
      </c>
      <c r="D270" s="482">
        <v>1</v>
      </c>
      <c r="E270" s="491" t="str">
        <f>VLOOKUP(D270,$O$33:$P$44,2,0)</f>
        <v>Proposição</v>
      </c>
      <c r="F270" s="482" t="s">
        <v>758</v>
      </c>
      <c r="G270" s="482"/>
      <c r="H270" s="521" t="s">
        <v>922</v>
      </c>
      <c r="I270" s="994" t="s">
        <v>1211</v>
      </c>
      <c r="J270" s="485"/>
      <c r="K270" s="492" t="e">
        <f t="shared" si="24"/>
        <v>#N/A</v>
      </c>
      <c r="L270" s="519" t="s">
        <v>1109</v>
      </c>
      <c r="M270" s="520">
        <f>$M$3</f>
        <v>43271</v>
      </c>
    </row>
    <row r="271" spans="1:13" ht="15" customHeight="1">
      <c r="A271" s="487">
        <v>7</v>
      </c>
      <c r="B271" s="494" t="str">
        <f t="shared" si="23"/>
        <v>PIU Anhembi</v>
      </c>
      <c r="C271" s="488"/>
      <c r="D271" s="488">
        <v>2</v>
      </c>
      <c r="E271" s="491" t="str">
        <f>VLOOKUP(D271,$O$33:$P$44,2,0)</f>
        <v>Consulta Pública Inicial</v>
      </c>
      <c r="F271" s="488"/>
      <c r="G271" s="488"/>
      <c r="H271" s="521" t="s">
        <v>222</v>
      </c>
      <c r="I271" s="972" t="s">
        <v>1264</v>
      </c>
      <c r="J271" s="490">
        <v>2</v>
      </c>
      <c r="K271" s="492" t="str">
        <f t="shared" si="24"/>
        <v>Consulta Caderno</v>
      </c>
      <c r="L271" s="519" t="s">
        <v>1158</v>
      </c>
      <c r="M271" s="520">
        <f>$M$3</f>
        <v>43271</v>
      </c>
    </row>
    <row r="272" spans="1:13" ht="15" customHeight="1">
      <c r="A272" s="477">
        <v>7</v>
      </c>
      <c r="B272" s="491" t="str">
        <f t="shared" si="23"/>
        <v>PIU Anhembi</v>
      </c>
      <c r="C272" s="482"/>
      <c r="D272" s="482">
        <v>2</v>
      </c>
      <c r="E272" s="491" t="str">
        <f>VLOOKUP(D272,$O$33:$P$44,2,0)</f>
        <v>Consulta Pública Inicial</v>
      </c>
      <c r="F272" s="482"/>
      <c r="G272" s="482"/>
      <c r="H272" s="491" t="s">
        <v>1277</v>
      </c>
      <c r="I272" s="1003" t="s">
        <v>1265</v>
      </c>
      <c r="J272" s="482">
        <v>2</v>
      </c>
      <c r="K272" s="492" t="str">
        <f t="shared" si="24"/>
        <v>Consulta Caderno</v>
      </c>
      <c r="L272" s="519" t="s">
        <v>1158</v>
      </c>
      <c r="M272" s="520">
        <f>$M$3</f>
        <v>43271</v>
      </c>
    </row>
    <row r="273" spans="1:13" ht="15" customHeight="1">
      <c r="A273" s="477">
        <v>7</v>
      </c>
      <c r="B273" s="491" t="str">
        <f t="shared" si="23"/>
        <v>PIU Anhembi</v>
      </c>
      <c r="C273" s="482"/>
      <c r="D273" s="482">
        <v>2</v>
      </c>
      <c r="E273" s="491" t="str">
        <f>VLOOKUP(D273,$O$33:$P$44,2,0)</f>
        <v>Consulta Pública Inicial</v>
      </c>
      <c r="F273" s="482"/>
      <c r="G273" s="482"/>
      <c r="H273" s="491" t="s">
        <v>1267</v>
      </c>
      <c r="I273" s="1004" t="s">
        <v>1266</v>
      </c>
      <c r="J273" s="482">
        <v>2</v>
      </c>
      <c r="K273" s="492" t="str">
        <f t="shared" si="24"/>
        <v>Consulta Caderno</v>
      </c>
      <c r="L273" s="519" t="s">
        <v>1158</v>
      </c>
      <c r="M273" s="520">
        <f>$M$3</f>
        <v>43271</v>
      </c>
    </row>
    <row r="274" spans="1:13" ht="15" customHeight="1">
      <c r="A274" s="477">
        <v>7</v>
      </c>
      <c r="B274" s="491" t="str">
        <f t="shared" si="23"/>
        <v>PIU Anhembi</v>
      </c>
      <c r="C274" s="482"/>
      <c r="D274" s="482">
        <v>2</v>
      </c>
      <c r="E274" s="491" t="str">
        <f>VLOOKUP(D274,$O$33:$P$44,2,0)</f>
        <v>Consulta Pública Inicial</v>
      </c>
      <c r="F274" s="482"/>
      <c r="G274" s="482"/>
      <c r="H274" s="491" t="s">
        <v>1268</v>
      </c>
      <c r="I274" s="1004" t="s">
        <v>1269</v>
      </c>
      <c r="J274" s="482">
        <v>2</v>
      </c>
      <c r="K274" s="492" t="str">
        <f t="shared" si="24"/>
        <v>Consulta Caderno</v>
      </c>
      <c r="L274" s="519" t="s">
        <v>1158</v>
      </c>
      <c r="M274" s="520">
        <f>$M$3</f>
        <v>43271</v>
      </c>
    </row>
    <row r="275" spans="1:13" ht="15" customHeight="1">
      <c r="A275" s="477">
        <v>7</v>
      </c>
      <c r="B275" s="496" t="str">
        <f t="shared" si="23"/>
        <v>PIU Anhembi</v>
      </c>
      <c r="C275" s="483" t="s">
        <v>898</v>
      </c>
      <c r="D275" s="482">
        <v>100</v>
      </c>
      <c r="E275" s="491"/>
      <c r="H275" s="521" t="s">
        <v>1384</v>
      </c>
      <c r="I275" s="1005" t="s">
        <v>1389</v>
      </c>
      <c r="J275" s="498" t="s">
        <v>145</v>
      </c>
      <c r="K275" s="492" t="e">
        <f t="shared" si="24"/>
        <v>#N/A</v>
      </c>
      <c r="L275" s="706" t="s">
        <v>1158</v>
      </c>
      <c r="M275" s="520">
        <v>43276</v>
      </c>
    </row>
    <row r="276" spans="1:13" ht="15" customHeight="1">
      <c r="A276" s="477">
        <v>8</v>
      </c>
      <c r="B276" s="491" t="str">
        <f t="shared" si="23"/>
        <v>PIU Pacaembu</v>
      </c>
      <c r="C276" s="482">
        <v>12</v>
      </c>
      <c r="D276" s="482">
        <v>1</v>
      </c>
      <c r="E276" s="491" t="str">
        <f t="shared" ref="E276:E290" si="26">VLOOKUP(D276,$O$33:$P$44,2,0)</f>
        <v>Proposição</v>
      </c>
      <c r="F276" s="482" t="s">
        <v>758</v>
      </c>
      <c r="G276" s="482" t="s">
        <v>1411</v>
      </c>
      <c r="H276" s="521" t="s">
        <v>922</v>
      </c>
      <c r="I276" s="999" t="s">
        <v>1187</v>
      </c>
      <c r="J276" s="485"/>
      <c r="K276" s="492" t="e">
        <f t="shared" si="24"/>
        <v>#N/A</v>
      </c>
      <c r="L276" s="519" t="s">
        <v>1189</v>
      </c>
      <c r="M276" s="520">
        <f t="shared" ref="M276:M289" si="27">$M$2</f>
        <v>43271</v>
      </c>
    </row>
    <row r="277" spans="1:13" ht="15" customHeight="1">
      <c r="A277" s="477">
        <v>8</v>
      </c>
      <c r="B277" s="491" t="str">
        <f t="shared" si="23"/>
        <v>PIU Pacaembu</v>
      </c>
      <c r="C277" s="482">
        <v>19</v>
      </c>
      <c r="D277" s="482">
        <v>1</v>
      </c>
      <c r="E277" s="491" t="str">
        <f t="shared" si="26"/>
        <v>Proposição</v>
      </c>
      <c r="F277" s="482" t="s">
        <v>758</v>
      </c>
      <c r="G277" s="482" t="s">
        <v>1411</v>
      </c>
      <c r="H277" s="521" t="s">
        <v>1114</v>
      </c>
      <c r="I277" s="999" t="s">
        <v>1191</v>
      </c>
      <c r="J277" s="485"/>
      <c r="K277" s="492" t="e">
        <f t="shared" si="24"/>
        <v>#N/A</v>
      </c>
      <c r="L277" s="519" t="s">
        <v>1189</v>
      </c>
      <c r="M277" s="520">
        <f t="shared" si="27"/>
        <v>43271</v>
      </c>
    </row>
    <row r="278" spans="1:13" ht="15" customHeight="1">
      <c r="A278" s="477">
        <v>8</v>
      </c>
      <c r="B278" s="491" t="str">
        <f t="shared" si="23"/>
        <v>PIU Pacaembu</v>
      </c>
      <c r="C278" s="482">
        <v>19</v>
      </c>
      <c r="D278" s="482">
        <v>1</v>
      </c>
      <c r="E278" s="491" t="str">
        <f t="shared" si="26"/>
        <v>Proposição</v>
      </c>
      <c r="F278" s="482" t="s">
        <v>758</v>
      </c>
      <c r="G278" s="482" t="s">
        <v>1411</v>
      </c>
      <c r="H278" s="521" t="s">
        <v>1190</v>
      </c>
      <c r="I278" s="999" t="s">
        <v>1192</v>
      </c>
      <c r="J278" s="485"/>
      <c r="K278" s="492" t="e">
        <f t="shared" si="24"/>
        <v>#N/A</v>
      </c>
      <c r="L278" s="519" t="s">
        <v>1189</v>
      </c>
      <c r="M278" s="520">
        <f t="shared" si="27"/>
        <v>43271</v>
      </c>
    </row>
    <row r="279" spans="1:13" ht="15" customHeight="1">
      <c r="A279" s="477">
        <v>8</v>
      </c>
      <c r="B279" s="491" t="str">
        <f t="shared" si="23"/>
        <v>PIU Pacaembu</v>
      </c>
      <c r="C279" s="482"/>
      <c r="D279" s="482">
        <v>2</v>
      </c>
      <c r="E279" s="491" t="str">
        <f t="shared" si="26"/>
        <v>Consulta Pública Inicial</v>
      </c>
      <c r="F279" s="482"/>
      <c r="G279" s="482"/>
      <c r="H279" s="521" t="s">
        <v>222</v>
      </c>
      <c r="I279" s="518" t="s">
        <v>600</v>
      </c>
      <c r="J279" s="485">
        <v>2</v>
      </c>
      <c r="K279" s="492" t="str">
        <f t="shared" si="24"/>
        <v>Consulta Caderno</v>
      </c>
      <c r="L279" s="519" t="s">
        <v>1158</v>
      </c>
      <c r="M279" s="520">
        <f t="shared" si="27"/>
        <v>43271</v>
      </c>
    </row>
    <row r="280" spans="1:13" ht="15" customHeight="1">
      <c r="A280" s="477">
        <v>8</v>
      </c>
      <c r="B280" s="491" t="str">
        <f t="shared" si="23"/>
        <v>PIU Pacaembu</v>
      </c>
      <c r="C280" s="482"/>
      <c r="D280" s="482">
        <v>2</v>
      </c>
      <c r="E280" s="491" t="str">
        <f t="shared" si="26"/>
        <v>Consulta Pública Inicial</v>
      </c>
      <c r="F280" s="482"/>
      <c r="G280" s="482"/>
      <c r="H280" s="521" t="s">
        <v>331</v>
      </c>
      <c r="I280" s="522" t="s">
        <v>1270</v>
      </c>
      <c r="J280" s="485">
        <v>2</v>
      </c>
      <c r="K280" s="492" t="str">
        <f t="shared" si="24"/>
        <v>Consulta Caderno</v>
      </c>
      <c r="L280" s="519" t="s">
        <v>1158</v>
      </c>
      <c r="M280" s="520">
        <f t="shared" si="27"/>
        <v>43271</v>
      </c>
    </row>
    <row r="281" spans="1:13" ht="15" customHeight="1">
      <c r="A281" s="477">
        <v>8</v>
      </c>
      <c r="B281" s="491" t="str">
        <f t="shared" si="23"/>
        <v>PIU Pacaembu</v>
      </c>
      <c r="C281" s="482"/>
      <c r="D281" s="482">
        <v>3</v>
      </c>
      <c r="E281" s="491" t="str">
        <f t="shared" si="26"/>
        <v>Avaliação SMUL</v>
      </c>
      <c r="F281" s="482" t="s">
        <v>758</v>
      </c>
      <c r="G281" s="482" t="s">
        <v>1411</v>
      </c>
      <c r="H281" s="521" t="s">
        <v>1193</v>
      </c>
      <c r="I281" s="999" t="s">
        <v>1196</v>
      </c>
      <c r="J281" s="485"/>
      <c r="K281" s="492" t="e">
        <f t="shared" si="24"/>
        <v>#N/A</v>
      </c>
      <c r="L281" s="519" t="s">
        <v>1189</v>
      </c>
      <c r="M281" s="520">
        <f t="shared" si="27"/>
        <v>43271</v>
      </c>
    </row>
    <row r="282" spans="1:13" ht="15" customHeight="1">
      <c r="A282" s="477">
        <v>8</v>
      </c>
      <c r="B282" s="491" t="str">
        <f t="shared" si="23"/>
        <v>PIU Pacaembu</v>
      </c>
      <c r="C282" s="482"/>
      <c r="D282" s="482">
        <v>3</v>
      </c>
      <c r="E282" s="491" t="str">
        <f t="shared" si="26"/>
        <v>Avaliação SMUL</v>
      </c>
      <c r="F282" s="482" t="s">
        <v>758</v>
      </c>
      <c r="G282" s="482" t="s">
        <v>1411</v>
      </c>
      <c r="H282" s="521" t="s">
        <v>1195</v>
      </c>
      <c r="I282" s="999" t="s">
        <v>1197</v>
      </c>
      <c r="J282" s="485"/>
      <c r="K282" s="492" t="e">
        <f t="shared" si="24"/>
        <v>#N/A</v>
      </c>
      <c r="L282" s="519" t="s">
        <v>1189</v>
      </c>
      <c r="M282" s="520">
        <f t="shared" si="27"/>
        <v>43271</v>
      </c>
    </row>
    <row r="283" spans="1:13" ht="15" customHeight="1">
      <c r="A283" s="477">
        <v>8</v>
      </c>
      <c r="B283" s="491" t="str">
        <f t="shared" si="23"/>
        <v>PIU Pacaembu</v>
      </c>
      <c r="C283" s="482"/>
      <c r="D283" s="482">
        <v>5</v>
      </c>
      <c r="E283" s="491" t="str">
        <f t="shared" si="26"/>
        <v>Discussão Pública</v>
      </c>
      <c r="F283" s="482"/>
      <c r="G283" s="482"/>
      <c r="H283" s="521" t="s">
        <v>221</v>
      </c>
      <c r="I283" s="518" t="s">
        <v>601</v>
      </c>
      <c r="J283" s="485">
        <v>3</v>
      </c>
      <c r="K283" s="492" t="str">
        <f t="shared" si="24"/>
        <v>Consulta Minuta</v>
      </c>
      <c r="L283" s="519" t="s">
        <v>1158</v>
      </c>
      <c r="M283" s="520">
        <f t="shared" si="27"/>
        <v>43271</v>
      </c>
    </row>
    <row r="284" spans="1:13">
      <c r="A284" s="477">
        <v>8</v>
      </c>
      <c r="B284" s="491" t="str">
        <f t="shared" si="23"/>
        <v>PIU Pacaembu</v>
      </c>
      <c r="C284" s="482"/>
      <c r="D284" s="482">
        <v>5</v>
      </c>
      <c r="E284" s="491" t="str">
        <f t="shared" si="26"/>
        <v>Discussão Pública</v>
      </c>
      <c r="F284" s="482"/>
      <c r="G284" s="482"/>
      <c r="H284" s="521" t="s">
        <v>222</v>
      </c>
      <c r="I284" s="522" t="s">
        <v>1271</v>
      </c>
      <c r="J284" s="485">
        <v>3</v>
      </c>
      <c r="K284" s="492" t="str">
        <f t="shared" si="24"/>
        <v>Consulta Minuta</v>
      </c>
      <c r="L284" s="519" t="s">
        <v>1158</v>
      </c>
      <c r="M284" s="520">
        <f t="shared" si="27"/>
        <v>43271</v>
      </c>
    </row>
    <row r="285" spans="1:13">
      <c r="A285" s="477">
        <v>8</v>
      </c>
      <c r="B285" s="491" t="str">
        <f t="shared" si="23"/>
        <v>PIU Pacaembu</v>
      </c>
      <c r="C285" s="482"/>
      <c r="D285" s="482">
        <v>5</v>
      </c>
      <c r="E285" s="491" t="str">
        <f t="shared" si="26"/>
        <v>Discussão Pública</v>
      </c>
      <c r="F285" s="482"/>
      <c r="G285" s="482"/>
      <c r="H285" s="521" t="s">
        <v>1273</v>
      </c>
      <c r="I285" s="522" t="s">
        <v>1272</v>
      </c>
      <c r="J285" s="485">
        <v>3</v>
      </c>
      <c r="K285" s="492" t="str">
        <f t="shared" si="24"/>
        <v>Consulta Minuta</v>
      </c>
      <c r="L285" s="519" t="s">
        <v>1158</v>
      </c>
      <c r="M285" s="520">
        <f t="shared" si="27"/>
        <v>43271</v>
      </c>
    </row>
    <row r="286" spans="1:13">
      <c r="A286" s="477">
        <v>8</v>
      </c>
      <c r="B286" s="491" t="str">
        <f t="shared" si="23"/>
        <v>PIU Pacaembu</v>
      </c>
      <c r="C286" s="482"/>
      <c r="D286" s="482">
        <v>5</v>
      </c>
      <c r="E286" s="491" t="str">
        <f t="shared" si="26"/>
        <v>Discussão Pública</v>
      </c>
      <c r="F286" s="482" t="s">
        <v>758</v>
      </c>
      <c r="G286" s="482" t="s">
        <v>1411</v>
      </c>
      <c r="H286" s="521" t="s">
        <v>331</v>
      </c>
      <c r="I286" s="999" t="s">
        <v>1198</v>
      </c>
      <c r="J286" s="485"/>
      <c r="K286" s="492" t="e">
        <f t="shared" si="24"/>
        <v>#N/A</v>
      </c>
      <c r="L286" s="519" t="s">
        <v>1189</v>
      </c>
      <c r="M286" s="520">
        <f t="shared" si="27"/>
        <v>43271</v>
      </c>
    </row>
    <row r="287" spans="1:13">
      <c r="A287" s="477">
        <v>8</v>
      </c>
      <c r="B287" s="491" t="str">
        <f t="shared" si="23"/>
        <v>PIU Pacaembu</v>
      </c>
      <c r="C287" s="482"/>
      <c r="D287" s="482">
        <v>6</v>
      </c>
      <c r="E287" s="491" t="str">
        <f t="shared" si="26"/>
        <v>Consolidação PIU</v>
      </c>
      <c r="F287" s="482" t="s">
        <v>758</v>
      </c>
      <c r="G287" s="482" t="s">
        <v>1411</v>
      </c>
      <c r="H287" s="521" t="s">
        <v>1274</v>
      </c>
      <c r="I287" s="999" t="s">
        <v>1199</v>
      </c>
      <c r="J287" s="485"/>
      <c r="K287" s="492" t="e">
        <f t="shared" si="24"/>
        <v>#N/A</v>
      </c>
      <c r="L287" s="519" t="s">
        <v>1189</v>
      </c>
      <c r="M287" s="520">
        <f t="shared" si="27"/>
        <v>43271</v>
      </c>
    </row>
    <row r="288" spans="1:13" ht="22.5">
      <c r="A288" s="477">
        <v>8</v>
      </c>
      <c r="B288" s="491" t="str">
        <f t="shared" si="23"/>
        <v>PIU Pacaembu</v>
      </c>
      <c r="C288" s="482"/>
      <c r="D288" s="482">
        <v>6</v>
      </c>
      <c r="E288" s="491" t="str">
        <f t="shared" si="26"/>
        <v>Consolidação PIU</v>
      </c>
      <c r="F288" s="482" t="s">
        <v>758</v>
      </c>
      <c r="G288" s="482" t="s">
        <v>1411</v>
      </c>
      <c r="H288" s="521" t="s">
        <v>1275</v>
      </c>
      <c r="I288" s="999" t="s">
        <v>1276</v>
      </c>
      <c r="J288" s="485"/>
      <c r="K288" s="492" t="e">
        <f t="shared" si="24"/>
        <v>#N/A</v>
      </c>
      <c r="L288" s="519"/>
      <c r="M288" s="520">
        <f t="shared" si="27"/>
        <v>43271</v>
      </c>
    </row>
    <row r="289" spans="1:13">
      <c r="A289" s="477">
        <v>8</v>
      </c>
      <c r="B289" s="491" t="str">
        <f t="shared" si="23"/>
        <v>PIU Pacaembu</v>
      </c>
      <c r="C289" s="482"/>
      <c r="D289" s="482">
        <v>7</v>
      </c>
      <c r="E289" s="491" t="str">
        <f t="shared" si="26"/>
        <v>Encaminhamento Jurídico</v>
      </c>
      <c r="F289" s="482" t="s">
        <v>758</v>
      </c>
      <c r="G289" s="482" t="s">
        <v>1411</v>
      </c>
      <c r="H289" s="521" t="s">
        <v>1399</v>
      </c>
      <c r="I289" s="999" t="s">
        <v>1200</v>
      </c>
      <c r="J289" s="485"/>
      <c r="K289" s="492" t="e">
        <f t="shared" si="24"/>
        <v>#N/A</v>
      </c>
      <c r="L289" s="519" t="s">
        <v>1189</v>
      </c>
      <c r="M289" s="520">
        <f t="shared" si="27"/>
        <v>43271</v>
      </c>
    </row>
    <row r="290" spans="1:13">
      <c r="A290" s="479">
        <v>8</v>
      </c>
      <c r="B290" s="496" t="str">
        <f t="shared" si="23"/>
        <v>PIU Pacaembu</v>
      </c>
      <c r="D290" s="483">
        <v>7</v>
      </c>
      <c r="E290" s="491" t="str">
        <f t="shared" si="26"/>
        <v>Encaminhamento Jurídico</v>
      </c>
      <c r="F290" s="483" t="s">
        <v>758</v>
      </c>
      <c r="G290" s="483" t="s">
        <v>1411</v>
      </c>
      <c r="H290" s="496" t="s">
        <v>114</v>
      </c>
      <c r="I290" s="496" t="s">
        <v>1376</v>
      </c>
      <c r="J290" s="498" t="s">
        <v>145</v>
      </c>
      <c r="K290" s="492" t="e">
        <f t="shared" si="24"/>
        <v>#N/A</v>
      </c>
      <c r="L290" s="527" t="s">
        <v>1048</v>
      </c>
      <c r="M290" s="520">
        <v>43276</v>
      </c>
    </row>
    <row r="291" spans="1:13">
      <c r="A291" s="477">
        <v>8</v>
      </c>
      <c r="B291" s="496" t="str">
        <f t="shared" si="23"/>
        <v>PIU Pacaembu</v>
      </c>
      <c r="C291" s="483" t="s">
        <v>898</v>
      </c>
      <c r="D291" s="482">
        <v>100</v>
      </c>
      <c r="E291" s="491"/>
      <c r="H291" s="521" t="s">
        <v>1384</v>
      </c>
      <c r="I291" s="1006" t="s">
        <v>600</v>
      </c>
      <c r="J291" s="498" t="s">
        <v>145</v>
      </c>
      <c r="K291" s="492" t="e">
        <f t="shared" si="24"/>
        <v>#N/A</v>
      </c>
      <c r="L291" s="706" t="s">
        <v>1158</v>
      </c>
      <c r="M291" s="520">
        <v>43276</v>
      </c>
    </row>
    <row r="292" spans="1:13">
      <c r="A292" s="487">
        <v>9</v>
      </c>
      <c r="B292" s="494" t="str">
        <f t="shared" si="23"/>
        <v>PIU Vila Olímpia</v>
      </c>
      <c r="C292" s="488">
        <v>12</v>
      </c>
      <c r="D292" s="488">
        <v>1</v>
      </c>
      <c r="E292" s="491" t="str">
        <f t="shared" ref="E292:E301" si="28">VLOOKUP(D292,$O$33:$P$44,2,0)</f>
        <v>Proposição</v>
      </c>
      <c r="F292" s="488"/>
      <c r="G292" s="488"/>
      <c r="H292" s="495" t="s">
        <v>333</v>
      </c>
      <c r="I292" s="1007" t="s">
        <v>602</v>
      </c>
      <c r="J292" s="490">
        <v>2</v>
      </c>
      <c r="K292" s="492" t="str">
        <f t="shared" si="24"/>
        <v>Consulta Caderno</v>
      </c>
      <c r="L292" s="519" t="s">
        <v>1158</v>
      </c>
      <c r="M292" s="520">
        <f t="shared" ref="M292:M298" si="29">$M$2</f>
        <v>43271</v>
      </c>
    </row>
    <row r="293" spans="1:13">
      <c r="A293" s="487">
        <v>9</v>
      </c>
      <c r="B293" s="494" t="str">
        <f t="shared" si="23"/>
        <v>PIU Vila Olímpia</v>
      </c>
      <c r="C293" s="488">
        <v>19</v>
      </c>
      <c r="D293" s="488">
        <v>1</v>
      </c>
      <c r="E293" s="491" t="str">
        <f t="shared" si="28"/>
        <v>Proposição</v>
      </c>
      <c r="F293" s="488" t="s">
        <v>758</v>
      </c>
      <c r="G293" s="488" t="s">
        <v>1411</v>
      </c>
      <c r="H293" s="495" t="s">
        <v>1102</v>
      </c>
      <c r="I293" s="1007"/>
      <c r="J293" s="490"/>
      <c r="K293" s="492" t="e">
        <f t="shared" si="24"/>
        <v>#N/A</v>
      </c>
      <c r="L293" s="519" t="s">
        <v>1105</v>
      </c>
      <c r="M293" s="520">
        <f t="shared" si="29"/>
        <v>43271</v>
      </c>
    </row>
    <row r="294" spans="1:13">
      <c r="A294" s="487">
        <v>9</v>
      </c>
      <c r="B294" s="494" t="str">
        <f t="shared" si="23"/>
        <v>PIU Vila Olímpia</v>
      </c>
      <c r="C294" s="488">
        <v>19</v>
      </c>
      <c r="D294" s="488">
        <v>1</v>
      </c>
      <c r="E294" s="491" t="str">
        <f t="shared" si="28"/>
        <v>Proposição</v>
      </c>
      <c r="F294" s="488" t="s">
        <v>758</v>
      </c>
      <c r="G294" s="488" t="s">
        <v>1411</v>
      </c>
      <c r="H294" s="495" t="s">
        <v>1103</v>
      </c>
      <c r="I294" s="1007"/>
      <c r="J294" s="490"/>
      <c r="K294" s="492" t="e">
        <f t="shared" si="24"/>
        <v>#N/A</v>
      </c>
      <c r="L294" s="519" t="s">
        <v>1105</v>
      </c>
      <c r="M294" s="520">
        <f t="shared" si="29"/>
        <v>43271</v>
      </c>
    </row>
    <row r="295" spans="1:13">
      <c r="A295" s="487">
        <v>9</v>
      </c>
      <c r="B295" s="494" t="str">
        <f t="shared" si="23"/>
        <v>PIU Vila Olímpia</v>
      </c>
      <c r="C295" s="488"/>
      <c r="D295" s="488">
        <v>2</v>
      </c>
      <c r="E295" s="491" t="str">
        <f t="shared" si="28"/>
        <v>Consulta Pública Inicial</v>
      </c>
      <c r="F295" s="488"/>
      <c r="G295" s="488"/>
      <c r="H295" s="494" t="s">
        <v>217</v>
      </c>
      <c r="I295" s="1007" t="s">
        <v>603</v>
      </c>
      <c r="J295" s="490">
        <v>2</v>
      </c>
      <c r="K295" s="492" t="str">
        <f t="shared" si="24"/>
        <v>Consulta Caderno</v>
      </c>
      <c r="L295" s="519" t="s">
        <v>1158</v>
      </c>
      <c r="M295" s="520">
        <f t="shared" si="29"/>
        <v>43271</v>
      </c>
    </row>
    <row r="296" spans="1:13">
      <c r="A296" s="487">
        <v>9</v>
      </c>
      <c r="B296" s="494" t="str">
        <f t="shared" si="23"/>
        <v>PIU Vila Olímpia</v>
      </c>
      <c r="C296" s="488"/>
      <c r="D296" s="488">
        <v>2</v>
      </c>
      <c r="E296" s="491" t="str">
        <f t="shared" si="28"/>
        <v>Consulta Pública Inicial</v>
      </c>
      <c r="F296" s="488"/>
      <c r="G296" s="488"/>
      <c r="H296" s="494" t="s">
        <v>325</v>
      </c>
      <c r="I296" s="1007" t="s">
        <v>604</v>
      </c>
      <c r="J296" s="490">
        <v>2</v>
      </c>
      <c r="K296" s="492" t="str">
        <f t="shared" si="24"/>
        <v>Consulta Caderno</v>
      </c>
      <c r="L296" s="519" t="s">
        <v>1158</v>
      </c>
      <c r="M296" s="520">
        <f t="shared" si="29"/>
        <v>43271</v>
      </c>
    </row>
    <row r="297" spans="1:13">
      <c r="A297" s="487">
        <v>9</v>
      </c>
      <c r="B297" s="494" t="str">
        <f t="shared" si="23"/>
        <v>PIU Vila Olímpia</v>
      </c>
      <c r="C297" s="488"/>
      <c r="D297" s="488">
        <v>2</v>
      </c>
      <c r="E297" s="491" t="str">
        <f t="shared" si="28"/>
        <v>Consulta Pública Inicial</v>
      </c>
      <c r="F297" s="488"/>
      <c r="G297" s="488"/>
      <c r="H297" s="494" t="s">
        <v>1277</v>
      </c>
      <c r="I297" s="1007" t="s">
        <v>605</v>
      </c>
      <c r="J297" s="490">
        <v>2</v>
      </c>
      <c r="K297" s="492" t="str">
        <f t="shared" si="24"/>
        <v>Consulta Caderno</v>
      </c>
      <c r="L297" s="519" t="s">
        <v>1158</v>
      </c>
      <c r="M297" s="520">
        <f t="shared" si="29"/>
        <v>43271</v>
      </c>
    </row>
    <row r="298" spans="1:13">
      <c r="A298" s="487">
        <v>9</v>
      </c>
      <c r="B298" s="494" t="str">
        <f t="shared" si="23"/>
        <v>PIU Vila Olímpia</v>
      </c>
      <c r="C298" s="488"/>
      <c r="D298" s="488">
        <v>2</v>
      </c>
      <c r="E298" s="491" t="str">
        <f t="shared" si="28"/>
        <v>Consulta Pública Inicial</v>
      </c>
      <c r="F298" s="488"/>
      <c r="G298" s="488"/>
      <c r="H298" s="494" t="s">
        <v>222</v>
      </c>
      <c r="I298" s="1007" t="s">
        <v>606</v>
      </c>
      <c r="J298" s="490">
        <v>2</v>
      </c>
      <c r="K298" s="492" t="str">
        <f t="shared" si="24"/>
        <v>Consulta Caderno</v>
      </c>
      <c r="L298" s="519" t="s">
        <v>1158</v>
      </c>
      <c r="M298" s="520">
        <f t="shared" si="29"/>
        <v>43271</v>
      </c>
    </row>
    <row r="299" spans="1:13">
      <c r="A299" s="487">
        <v>9</v>
      </c>
      <c r="B299" s="494" t="str">
        <f t="shared" si="23"/>
        <v>PIU Vila Olímpia</v>
      </c>
      <c r="C299" s="488">
        <v>28</v>
      </c>
      <c r="D299" s="488">
        <v>2</v>
      </c>
      <c r="E299" s="491" t="str">
        <f t="shared" si="28"/>
        <v>Consulta Pública Inicial</v>
      </c>
      <c r="F299" s="488" t="s">
        <v>758</v>
      </c>
      <c r="G299" s="488" t="s">
        <v>1411</v>
      </c>
      <c r="H299" s="494" t="s">
        <v>1312</v>
      </c>
      <c r="I299" s="1008" t="s">
        <v>1416</v>
      </c>
      <c r="J299" s="490">
        <v>1</v>
      </c>
      <c r="K299" s="492" t="str">
        <f t="shared" si="24"/>
        <v>Consulta Instâncias</v>
      </c>
      <c r="L299" s="519" t="s">
        <v>1104</v>
      </c>
      <c r="M299" s="520">
        <v>43276</v>
      </c>
    </row>
    <row r="300" spans="1:13">
      <c r="A300" s="487">
        <v>9</v>
      </c>
      <c r="B300" s="494" t="str">
        <f t="shared" si="23"/>
        <v>PIU Vila Olímpia</v>
      </c>
      <c r="C300" s="488">
        <v>31</v>
      </c>
      <c r="D300" s="488">
        <v>2</v>
      </c>
      <c r="E300" s="491" t="str">
        <f t="shared" si="28"/>
        <v>Consulta Pública Inicial</v>
      </c>
      <c r="F300" s="488" t="s">
        <v>758</v>
      </c>
      <c r="G300" s="488" t="s">
        <v>1411</v>
      </c>
      <c r="H300" s="494" t="s">
        <v>1311</v>
      </c>
      <c r="I300" s="975" t="s">
        <v>1415</v>
      </c>
      <c r="J300" s="490">
        <v>1</v>
      </c>
      <c r="K300" s="492" t="str">
        <f t="shared" si="24"/>
        <v>Consulta Instâncias</v>
      </c>
      <c r="L300" s="519" t="s">
        <v>1104</v>
      </c>
      <c r="M300" s="520">
        <v>43276</v>
      </c>
    </row>
    <row r="301" spans="1:13">
      <c r="A301" s="479">
        <v>9</v>
      </c>
      <c r="B301" s="496" t="str">
        <f t="shared" si="23"/>
        <v>PIU Vila Olímpia</v>
      </c>
      <c r="C301" s="483">
        <v>41</v>
      </c>
      <c r="D301" s="483">
        <v>2</v>
      </c>
      <c r="E301" s="491" t="str">
        <f t="shared" si="28"/>
        <v>Consulta Pública Inicial</v>
      </c>
      <c r="H301" s="496" t="s">
        <v>331</v>
      </c>
      <c r="I301" s="992" t="s">
        <v>1375</v>
      </c>
      <c r="J301" s="498">
        <v>2</v>
      </c>
      <c r="K301" s="492" t="str">
        <f t="shared" si="24"/>
        <v>Consulta Caderno</v>
      </c>
      <c r="L301" s="527" t="s">
        <v>1158</v>
      </c>
      <c r="M301" s="520">
        <v>42546</v>
      </c>
    </row>
    <row r="302" spans="1:13">
      <c r="A302" s="487">
        <v>9</v>
      </c>
      <c r="B302" s="496" t="str">
        <f t="shared" si="23"/>
        <v>PIU Vila Olímpia</v>
      </c>
      <c r="C302" s="483" t="s">
        <v>898</v>
      </c>
      <c r="D302" s="482">
        <v>100</v>
      </c>
      <c r="E302" s="491"/>
      <c r="H302" s="521" t="s">
        <v>1384</v>
      </c>
      <c r="I302" s="1009" t="s">
        <v>1390</v>
      </c>
      <c r="J302" s="498" t="s">
        <v>145</v>
      </c>
      <c r="K302" s="492" t="e">
        <f t="shared" si="24"/>
        <v>#N/A</v>
      </c>
      <c r="L302" s="706" t="s">
        <v>1158</v>
      </c>
      <c r="M302" s="520">
        <v>43276</v>
      </c>
    </row>
    <row r="303" spans="1:13">
      <c r="A303" s="479">
        <v>10</v>
      </c>
      <c r="B303" s="496" t="str">
        <f t="shared" si="23"/>
        <v>PIU Nações Unidas</v>
      </c>
      <c r="C303" s="483">
        <v>12</v>
      </c>
      <c r="D303" s="483">
        <v>1</v>
      </c>
      <c r="E303" s="491" t="str">
        <f t="shared" ref="E303:E309" si="30">VLOOKUP(D303,$O$33:$P$44,2,0)</f>
        <v>Proposição</v>
      </c>
      <c r="F303" s="483" t="s">
        <v>758</v>
      </c>
      <c r="G303" s="483" t="s">
        <v>1411</v>
      </c>
      <c r="H303" s="496" t="s">
        <v>1373</v>
      </c>
      <c r="I303" s="971" t="s">
        <v>1339</v>
      </c>
      <c r="J303" s="498" t="s">
        <v>145</v>
      </c>
      <c r="K303" s="492" t="e">
        <f t="shared" si="24"/>
        <v>#N/A</v>
      </c>
      <c r="L303" s="527" t="s">
        <v>1340</v>
      </c>
      <c r="M303" s="520">
        <v>43273</v>
      </c>
    </row>
    <row r="304" spans="1:13">
      <c r="A304" s="487">
        <v>10</v>
      </c>
      <c r="B304" s="494" t="str">
        <f t="shared" si="23"/>
        <v>PIU Nações Unidas</v>
      </c>
      <c r="C304" s="488"/>
      <c r="D304" s="488">
        <v>2</v>
      </c>
      <c r="E304" s="491" t="str">
        <f t="shared" si="30"/>
        <v>Consulta Pública Inicial</v>
      </c>
      <c r="F304" s="488"/>
      <c r="G304" s="488"/>
      <c r="H304" s="494" t="s">
        <v>216</v>
      </c>
      <c r="I304" s="1007" t="s">
        <v>607</v>
      </c>
      <c r="J304" s="490">
        <v>2</v>
      </c>
      <c r="K304" s="492" t="str">
        <f t="shared" si="24"/>
        <v>Consulta Caderno</v>
      </c>
      <c r="L304" s="519" t="s">
        <v>1158</v>
      </c>
      <c r="M304" s="520">
        <f>$M$3</f>
        <v>43271</v>
      </c>
    </row>
    <row r="305" spans="1:13">
      <c r="A305" s="487">
        <v>10</v>
      </c>
      <c r="B305" s="494" t="str">
        <f t="shared" si="23"/>
        <v>PIU Nações Unidas</v>
      </c>
      <c r="C305" s="488"/>
      <c r="D305" s="488">
        <v>2</v>
      </c>
      <c r="E305" s="491" t="str">
        <f t="shared" si="30"/>
        <v>Consulta Pública Inicial</v>
      </c>
      <c r="F305" s="488"/>
      <c r="G305" s="488"/>
      <c r="H305" s="494" t="s">
        <v>217</v>
      </c>
      <c r="I305" s="1007" t="s">
        <v>608</v>
      </c>
      <c r="J305" s="490">
        <v>2</v>
      </c>
      <c r="K305" s="492" t="str">
        <f t="shared" si="24"/>
        <v>Consulta Caderno</v>
      </c>
      <c r="L305" s="519" t="s">
        <v>1158</v>
      </c>
      <c r="M305" s="520">
        <f>$M$3</f>
        <v>43271</v>
      </c>
    </row>
    <row r="306" spans="1:13">
      <c r="A306" s="487">
        <v>10</v>
      </c>
      <c r="B306" s="494" t="str">
        <f t="shared" si="23"/>
        <v>PIU Nações Unidas</v>
      </c>
      <c r="C306" s="488"/>
      <c r="D306" s="488">
        <v>2</v>
      </c>
      <c r="E306" s="491" t="str">
        <f t="shared" si="30"/>
        <v>Consulta Pública Inicial</v>
      </c>
      <c r="F306" s="488"/>
      <c r="G306" s="488"/>
      <c r="H306" s="494" t="s">
        <v>327</v>
      </c>
      <c r="I306" s="1007" t="s">
        <v>609</v>
      </c>
      <c r="J306" s="490">
        <v>2</v>
      </c>
      <c r="K306" s="492" t="str">
        <f t="shared" si="24"/>
        <v>Consulta Caderno</v>
      </c>
      <c r="L306" s="519" t="s">
        <v>1158</v>
      </c>
      <c r="M306" s="520">
        <f>$M$3</f>
        <v>43271</v>
      </c>
    </row>
    <row r="307" spans="1:13">
      <c r="A307" s="487">
        <v>10</v>
      </c>
      <c r="B307" s="494" t="str">
        <f t="shared" si="23"/>
        <v>PIU Nações Unidas</v>
      </c>
      <c r="C307" s="488"/>
      <c r="D307" s="488">
        <v>2</v>
      </c>
      <c r="E307" s="491" t="str">
        <f t="shared" si="30"/>
        <v>Consulta Pública Inicial</v>
      </c>
      <c r="F307" s="488"/>
      <c r="G307" s="488"/>
      <c r="H307" s="494" t="s">
        <v>222</v>
      </c>
      <c r="I307" s="1007" t="s">
        <v>610</v>
      </c>
      <c r="J307" s="490">
        <v>2</v>
      </c>
      <c r="K307" s="492" t="str">
        <f t="shared" si="24"/>
        <v>Consulta Caderno</v>
      </c>
      <c r="L307" s="519" t="s">
        <v>1158</v>
      </c>
      <c r="M307" s="520">
        <f>$M$3</f>
        <v>43271</v>
      </c>
    </row>
    <row r="308" spans="1:13">
      <c r="A308" s="487">
        <v>10</v>
      </c>
      <c r="B308" s="494" t="str">
        <f t="shared" si="23"/>
        <v>PIU Nações Unidas</v>
      </c>
      <c r="C308" s="488">
        <v>28</v>
      </c>
      <c r="D308" s="488">
        <v>2</v>
      </c>
      <c r="E308" s="491" t="str">
        <f t="shared" si="30"/>
        <v>Consulta Pública Inicial</v>
      </c>
      <c r="F308" s="488" t="s">
        <v>758</v>
      </c>
      <c r="G308" s="488" t="s">
        <v>1411</v>
      </c>
      <c r="H308" s="494" t="s">
        <v>1466</v>
      </c>
      <c r="I308" s="1008" t="s">
        <v>1417</v>
      </c>
      <c r="J308" s="490">
        <v>1</v>
      </c>
      <c r="K308" s="492" t="str">
        <f t="shared" si="24"/>
        <v>Consulta Instâncias</v>
      </c>
      <c r="L308" s="519" t="s">
        <v>1104</v>
      </c>
      <c r="M308" s="520">
        <v>43276</v>
      </c>
    </row>
    <row r="309" spans="1:13">
      <c r="A309" s="487">
        <v>10</v>
      </c>
      <c r="B309" s="494" t="str">
        <f t="shared" si="23"/>
        <v>PIU Nações Unidas</v>
      </c>
      <c r="C309" s="488">
        <v>31</v>
      </c>
      <c r="D309" s="488">
        <v>2</v>
      </c>
      <c r="E309" s="491" t="str">
        <f t="shared" si="30"/>
        <v>Consulta Pública Inicial</v>
      </c>
      <c r="F309" s="488" t="s">
        <v>758</v>
      </c>
      <c r="G309" s="488" t="s">
        <v>1411</v>
      </c>
      <c r="H309" s="494" t="s">
        <v>1465</v>
      </c>
      <c r="I309" s="975" t="s">
        <v>1418</v>
      </c>
      <c r="J309" s="490">
        <v>1</v>
      </c>
      <c r="K309" s="492" t="str">
        <f t="shared" si="24"/>
        <v>Consulta Instâncias</v>
      </c>
      <c r="L309" s="519" t="s">
        <v>1104</v>
      </c>
      <c r="M309" s="520">
        <v>43276</v>
      </c>
    </row>
    <row r="310" spans="1:13">
      <c r="A310" s="487">
        <v>10</v>
      </c>
      <c r="B310" s="496" t="str">
        <f t="shared" si="23"/>
        <v>PIU Nações Unidas</v>
      </c>
      <c r="C310" s="483" t="s">
        <v>898</v>
      </c>
      <c r="D310" s="488">
        <v>100</v>
      </c>
      <c r="E310" s="491"/>
      <c r="H310" s="521" t="s">
        <v>1384</v>
      </c>
      <c r="I310" s="1009" t="s">
        <v>1391</v>
      </c>
      <c r="J310" s="498" t="s">
        <v>145</v>
      </c>
      <c r="K310" s="492" t="e">
        <f t="shared" si="24"/>
        <v>#N/A</v>
      </c>
      <c r="L310" s="706" t="s">
        <v>1158</v>
      </c>
      <c r="M310" s="520">
        <v>43276</v>
      </c>
    </row>
    <row r="311" spans="1:13">
      <c r="A311" s="479">
        <v>11</v>
      </c>
      <c r="B311" s="496" t="str">
        <f t="shared" si="23"/>
        <v>PIU Setor Central</v>
      </c>
      <c r="D311" s="483">
        <v>2</v>
      </c>
      <c r="E311" s="491" t="str">
        <f t="shared" ref="E311:E342" si="31">VLOOKUP(D311,$O$33:$P$44,2,0)</f>
        <v>Consulta Pública Inicial</v>
      </c>
      <c r="F311" s="483" t="s">
        <v>758</v>
      </c>
      <c r="G311" s="483" t="s">
        <v>1411</v>
      </c>
      <c r="H311" s="496" t="s">
        <v>1474</v>
      </c>
      <c r="I311" s="496" t="s">
        <v>1438</v>
      </c>
      <c r="J311" s="498">
        <v>1</v>
      </c>
      <c r="K311" s="492" t="str">
        <f t="shared" si="24"/>
        <v>Consulta Instâncias</v>
      </c>
      <c r="L311" s="527" t="s">
        <v>1439</v>
      </c>
      <c r="M311" s="520">
        <v>43278</v>
      </c>
    </row>
    <row r="312" spans="1:13">
      <c r="A312" s="479">
        <v>16</v>
      </c>
      <c r="B312" s="496" t="str">
        <f t="shared" si="23"/>
        <v>Bairros Tamanduateí</v>
      </c>
      <c r="D312" s="483">
        <v>2</v>
      </c>
      <c r="E312" s="491" t="str">
        <f t="shared" si="31"/>
        <v>Consulta Pública Inicial</v>
      </c>
      <c r="G312" s="483" t="s">
        <v>756</v>
      </c>
      <c r="H312" s="496" t="s">
        <v>226</v>
      </c>
      <c r="I312" s="717" t="s">
        <v>1447</v>
      </c>
      <c r="J312" s="498">
        <v>4</v>
      </c>
      <c r="K312" s="492" t="str">
        <f t="shared" si="24"/>
        <v>Audiência Pública</v>
      </c>
      <c r="L312" s="527" t="s">
        <v>1158</v>
      </c>
      <c r="M312" s="520">
        <v>43278</v>
      </c>
    </row>
    <row r="313" spans="1:13">
      <c r="A313" s="479">
        <v>16</v>
      </c>
      <c r="B313" s="496" t="str">
        <f t="shared" si="23"/>
        <v>Bairros Tamanduateí</v>
      </c>
      <c r="D313" s="483">
        <v>2</v>
      </c>
      <c r="E313" s="491" t="str">
        <f t="shared" si="31"/>
        <v>Consulta Pública Inicial</v>
      </c>
      <c r="G313" s="483" t="s">
        <v>756</v>
      </c>
      <c r="H313" s="496" t="s">
        <v>226</v>
      </c>
      <c r="I313" s="717" t="s">
        <v>1448</v>
      </c>
      <c r="J313" s="498">
        <v>4</v>
      </c>
      <c r="K313" s="492" t="str">
        <f t="shared" si="24"/>
        <v>Audiência Pública</v>
      </c>
      <c r="L313" s="527" t="s">
        <v>1158</v>
      </c>
      <c r="M313" s="520">
        <v>43278</v>
      </c>
    </row>
    <row r="314" spans="1:13">
      <c r="A314" s="479">
        <v>16</v>
      </c>
      <c r="B314" s="496" t="str">
        <f t="shared" si="23"/>
        <v>Bairros Tamanduateí</v>
      </c>
      <c r="D314" s="483">
        <v>2</v>
      </c>
      <c r="E314" s="491" t="str">
        <f t="shared" si="31"/>
        <v>Consulta Pública Inicial</v>
      </c>
      <c r="G314" s="483" t="s">
        <v>756</v>
      </c>
      <c r="H314" s="496" t="s">
        <v>1470</v>
      </c>
      <c r="I314" s="717" t="s">
        <v>1449</v>
      </c>
      <c r="J314" s="498">
        <v>5</v>
      </c>
      <c r="K314" s="492" t="str">
        <f t="shared" si="24"/>
        <v>Reuniões Bilateriais</v>
      </c>
      <c r="L314" s="527" t="s">
        <v>1158</v>
      </c>
      <c r="M314" s="520">
        <v>43278</v>
      </c>
    </row>
    <row r="315" spans="1:13">
      <c r="A315" s="479">
        <v>16</v>
      </c>
      <c r="B315" s="496" t="str">
        <f t="shared" si="23"/>
        <v>Bairros Tamanduateí</v>
      </c>
      <c r="D315" s="483">
        <v>2</v>
      </c>
      <c r="E315" s="491" t="str">
        <f t="shared" si="31"/>
        <v>Consulta Pública Inicial</v>
      </c>
      <c r="G315" s="483" t="s">
        <v>756</v>
      </c>
      <c r="H315" s="496" t="str">
        <f>H314</f>
        <v>25/06/2014: Reunião Temática sobre Equipamentos Públicos - Apresentação</v>
      </c>
      <c r="I315" s="717" t="s">
        <v>1450</v>
      </c>
      <c r="J315" s="498">
        <v>5</v>
      </c>
      <c r="K315" s="492" t="str">
        <f t="shared" si="24"/>
        <v>Reuniões Bilateriais</v>
      </c>
      <c r="L315" s="527" t="s">
        <v>1158</v>
      </c>
      <c r="M315" s="520">
        <v>43278</v>
      </c>
    </row>
    <row r="316" spans="1:13">
      <c r="A316" s="479">
        <v>16</v>
      </c>
      <c r="B316" s="496" t="str">
        <f t="shared" si="23"/>
        <v>Bairros Tamanduateí</v>
      </c>
      <c r="D316" s="483">
        <v>2</v>
      </c>
      <c r="E316" s="491" t="str">
        <f t="shared" si="31"/>
        <v>Consulta Pública Inicial</v>
      </c>
      <c r="G316" s="483" t="s">
        <v>756</v>
      </c>
      <c r="H316" s="496" t="s">
        <v>1464</v>
      </c>
      <c r="I316" s="717" t="s">
        <v>1451</v>
      </c>
      <c r="J316" s="498">
        <v>5</v>
      </c>
      <c r="K316" s="492" t="str">
        <f t="shared" si="24"/>
        <v>Reuniões Bilateriais</v>
      </c>
      <c r="L316" s="527" t="s">
        <v>1158</v>
      </c>
      <c r="M316" s="520">
        <v>43278</v>
      </c>
    </row>
    <row r="317" spans="1:13">
      <c r="A317" s="479">
        <v>16</v>
      </c>
      <c r="B317" s="496" t="str">
        <f t="shared" si="23"/>
        <v>Bairros Tamanduateí</v>
      </c>
      <c r="D317" s="483">
        <v>2</v>
      </c>
      <c r="E317" s="491" t="str">
        <f t="shared" si="31"/>
        <v>Consulta Pública Inicial</v>
      </c>
      <c r="G317" s="483" t="s">
        <v>756</v>
      </c>
      <c r="H317" s="496" t="str">
        <f>H316</f>
        <v>16/06/2014: Reunião Temática sobre Habitação - Apresentação</v>
      </c>
      <c r="I317" s="717" t="s">
        <v>1452</v>
      </c>
      <c r="J317" s="498">
        <v>5</v>
      </c>
      <c r="K317" s="492" t="str">
        <f t="shared" si="24"/>
        <v>Reuniões Bilateriais</v>
      </c>
      <c r="L317" s="527" t="s">
        <v>1158</v>
      </c>
      <c r="M317" s="520">
        <v>43278</v>
      </c>
    </row>
    <row r="318" spans="1:13">
      <c r="A318" s="479">
        <v>16</v>
      </c>
      <c r="B318" s="496" t="str">
        <f t="shared" si="23"/>
        <v>Bairros Tamanduateí</v>
      </c>
      <c r="D318" s="483">
        <v>2</v>
      </c>
      <c r="E318" s="491" t="str">
        <f t="shared" si="31"/>
        <v>Consulta Pública Inicial</v>
      </c>
      <c r="G318" s="483" t="s">
        <v>756</v>
      </c>
      <c r="H318" s="496" t="s">
        <v>1463</v>
      </c>
      <c r="I318" s="717" t="s">
        <v>1453</v>
      </c>
      <c r="J318" s="498">
        <v>5</v>
      </c>
      <c r="K318" s="492" t="str">
        <f t="shared" si="24"/>
        <v>Reuniões Bilateriais</v>
      </c>
      <c r="L318" s="527" t="s">
        <v>1158</v>
      </c>
      <c r="M318" s="520">
        <v>43278</v>
      </c>
    </row>
    <row r="319" spans="1:13">
      <c r="A319" s="479">
        <v>16</v>
      </c>
      <c r="B319" s="496" t="str">
        <f t="shared" si="23"/>
        <v>Bairros Tamanduateí</v>
      </c>
      <c r="D319" s="483">
        <v>2</v>
      </c>
      <c r="E319" s="491" t="str">
        <f t="shared" si="31"/>
        <v>Consulta Pública Inicial</v>
      </c>
      <c r="G319" s="483" t="s">
        <v>756</v>
      </c>
      <c r="H319" s="496" t="s">
        <v>1462</v>
      </c>
      <c r="I319" s="717" t="s">
        <v>1454</v>
      </c>
      <c r="J319" s="498">
        <v>5</v>
      </c>
      <c r="K319" s="492" t="str">
        <f t="shared" si="24"/>
        <v>Reuniões Bilateriais</v>
      </c>
      <c r="L319" s="527" t="s">
        <v>1158</v>
      </c>
      <c r="M319" s="520">
        <v>43278</v>
      </c>
    </row>
    <row r="320" spans="1:13">
      <c r="A320" s="479">
        <v>16</v>
      </c>
      <c r="B320" s="496" t="str">
        <f t="shared" si="23"/>
        <v>Bairros Tamanduateí</v>
      </c>
      <c r="D320" s="483">
        <v>2</v>
      </c>
      <c r="E320" s="491" t="str">
        <f t="shared" si="31"/>
        <v>Consulta Pública Inicial</v>
      </c>
      <c r="G320" s="483" t="s">
        <v>756</v>
      </c>
      <c r="H320" s="496" t="str">
        <f>H319</f>
        <v xml:space="preserve">04/06/2014: Apresentação da proposta para a Subprefeitura de Vila Prudente </v>
      </c>
      <c r="I320" s="717" t="s">
        <v>1455</v>
      </c>
      <c r="J320" s="498">
        <v>5</v>
      </c>
      <c r="K320" s="492" t="str">
        <f t="shared" si="24"/>
        <v>Reuniões Bilateriais</v>
      </c>
      <c r="L320" s="527" t="s">
        <v>1158</v>
      </c>
      <c r="M320" s="520">
        <v>43278</v>
      </c>
    </row>
    <row r="321" spans="1:13">
      <c r="A321" s="479">
        <v>16</v>
      </c>
      <c r="B321" s="496" t="str">
        <f t="shared" si="23"/>
        <v>Bairros Tamanduateí</v>
      </c>
      <c r="D321" s="483">
        <v>2</v>
      </c>
      <c r="E321" s="491" t="str">
        <f t="shared" si="31"/>
        <v>Consulta Pública Inicial</v>
      </c>
      <c r="G321" s="483" t="s">
        <v>756</v>
      </c>
      <c r="H321" s="719" t="s">
        <v>1467</v>
      </c>
      <c r="I321" s="717" t="s">
        <v>1456</v>
      </c>
      <c r="J321" s="498">
        <v>5</v>
      </c>
      <c r="K321" s="492" t="str">
        <f t="shared" si="24"/>
        <v>Reuniões Bilateriais</v>
      </c>
      <c r="L321" s="527" t="s">
        <v>1158</v>
      </c>
      <c r="M321" s="520">
        <v>43278</v>
      </c>
    </row>
    <row r="322" spans="1:13">
      <c r="A322" s="479">
        <v>16</v>
      </c>
      <c r="B322" s="496" t="str">
        <f t="shared" ref="B322:B385" si="32">VLOOKUP(A322,$O$12:$P$30,2,0)</f>
        <v>Bairros Tamanduateí</v>
      </c>
      <c r="D322" s="483">
        <v>2</v>
      </c>
      <c r="E322" s="491" t="str">
        <f t="shared" si="31"/>
        <v>Consulta Pública Inicial</v>
      </c>
      <c r="G322" s="483" t="s">
        <v>756</v>
      </c>
      <c r="H322" s="719" t="str">
        <f>H321</f>
        <v>02/06/2014: Apresentação da proposta para a Subprefeitura do Ipiranga</v>
      </c>
      <c r="I322" s="717" t="s">
        <v>1457</v>
      </c>
      <c r="J322" s="498">
        <v>5</v>
      </c>
      <c r="K322" s="492" t="str">
        <f t="shared" ref="K322:K385" si="33">VLOOKUP(J322,$O$3:$P$10,2,0)</f>
        <v>Reuniões Bilateriais</v>
      </c>
      <c r="L322" s="527" t="s">
        <v>1158</v>
      </c>
      <c r="M322" s="520">
        <v>43278</v>
      </c>
    </row>
    <row r="323" spans="1:13">
      <c r="A323" s="479">
        <v>16</v>
      </c>
      <c r="B323" s="496" t="str">
        <f t="shared" si="32"/>
        <v>Bairros Tamanduateí</v>
      </c>
      <c r="D323" s="483">
        <v>2</v>
      </c>
      <c r="E323" s="491" t="str">
        <f t="shared" si="31"/>
        <v>Consulta Pública Inicial</v>
      </c>
      <c r="G323" s="483" t="s">
        <v>756</v>
      </c>
      <c r="H323" s="719" t="s">
        <v>1468</v>
      </c>
      <c r="I323" s="717" t="s">
        <v>1458</v>
      </c>
      <c r="J323" s="498">
        <v>5</v>
      </c>
      <c r="K323" s="492" t="str">
        <f t="shared" si="33"/>
        <v>Reuniões Bilateriais</v>
      </c>
      <c r="L323" s="527" t="s">
        <v>1158</v>
      </c>
      <c r="M323" s="520">
        <v>43278</v>
      </c>
    </row>
    <row r="324" spans="1:13">
      <c r="A324" s="479">
        <v>16</v>
      </c>
      <c r="B324" s="496" t="str">
        <f t="shared" si="32"/>
        <v>Bairros Tamanduateí</v>
      </c>
      <c r="D324" s="483">
        <v>2</v>
      </c>
      <c r="E324" s="491" t="str">
        <f t="shared" si="31"/>
        <v>Consulta Pública Inicial</v>
      </c>
      <c r="G324" s="483" t="s">
        <v>756</v>
      </c>
      <c r="H324" s="719" t="str">
        <f>H323</f>
        <v>08/05/2014: Apresentação da proposta para a Subprefeitura da Mooca</v>
      </c>
      <c r="I324" s="717" t="s">
        <v>1459</v>
      </c>
      <c r="J324" s="498">
        <v>5</v>
      </c>
      <c r="K324" s="492" t="str">
        <f t="shared" si="33"/>
        <v>Reuniões Bilateriais</v>
      </c>
      <c r="L324" s="527" t="s">
        <v>1158</v>
      </c>
      <c r="M324" s="520">
        <v>43278</v>
      </c>
    </row>
    <row r="325" spans="1:13">
      <c r="A325" s="479">
        <v>16</v>
      </c>
      <c r="B325" s="496" t="str">
        <f t="shared" si="32"/>
        <v>Bairros Tamanduateí</v>
      </c>
      <c r="D325" s="483">
        <v>2</v>
      </c>
      <c r="E325" s="491" t="str">
        <f t="shared" si="31"/>
        <v>Consulta Pública Inicial</v>
      </c>
      <c r="H325" s="719" t="s">
        <v>1469</v>
      </c>
      <c r="I325" s="717" t="s">
        <v>1460</v>
      </c>
      <c r="J325" s="498">
        <v>5</v>
      </c>
      <c r="K325" s="492" t="str">
        <f t="shared" si="33"/>
        <v>Reuniões Bilateriais</v>
      </c>
      <c r="L325" s="527" t="s">
        <v>1158</v>
      </c>
      <c r="M325" s="520">
        <v>43278</v>
      </c>
    </row>
    <row r="326" spans="1:13">
      <c r="A326" s="479">
        <v>16</v>
      </c>
      <c r="B326" s="496" t="str">
        <f t="shared" si="32"/>
        <v>Bairros Tamanduateí</v>
      </c>
      <c r="D326" s="483">
        <v>2</v>
      </c>
      <c r="E326" s="491" t="str">
        <f t="shared" si="31"/>
        <v>Consulta Pública Inicial</v>
      </c>
      <c r="H326" s="728" t="s">
        <v>1520</v>
      </c>
      <c r="I326" s="718" t="s">
        <v>1520</v>
      </c>
      <c r="J326" s="498">
        <v>4</v>
      </c>
      <c r="K326" s="492" t="str">
        <f t="shared" si="33"/>
        <v>Audiência Pública</v>
      </c>
      <c r="L326" s="527" t="s">
        <v>1158</v>
      </c>
      <c r="M326" s="520">
        <v>43278</v>
      </c>
    </row>
    <row r="327" spans="1:13">
      <c r="A327" s="479">
        <v>16</v>
      </c>
      <c r="B327" s="496" t="str">
        <f t="shared" si="32"/>
        <v>Bairros Tamanduateí</v>
      </c>
      <c r="D327" s="483">
        <v>2</v>
      </c>
      <c r="E327" s="491" t="str">
        <f t="shared" si="31"/>
        <v>Consulta Pública Inicial</v>
      </c>
      <c r="H327" s="728" t="s">
        <v>1521</v>
      </c>
      <c r="I327" s="718" t="s">
        <v>1521</v>
      </c>
      <c r="J327" s="498">
        <v>4</v>
      </c>
      <c r="K327" s="492" t="str">
        <f t="shared" si="33"/>
        <v>Audiência Pública</v>
      </c>
      <c r="L327" s="527" t="s">
        <v>1158</v>
      </c>
      <c r="M327" s="520">
        <v>43278</v>
      </c>
    </row>
    <row r="328" spans="1:13">
      <c r="A328" s="479">
        <v>16</v>
      </c>
      <c r="B328" s="496" t="str">
        <f t="shared" si="32"/>
        <v>Bairros Tamanduateí</v>
      </c>
      <c r="D328" s="483">
        <v>2</v>
      </c>
      <c r="E328" s="491" t="str">
        <f t="shared" si="31"/>
        <v>Consulta Pública Inicial</v>
      </c>
      <c r="H328" s="728" t="s">
        <v>1522</v>
      </c>
      <c r="I328" s="718" t="s">
        <v>1522</v>
      </c>
      <c r="J328" s="498">
        <v>4</v>
      </c>
      <c r="K328" s="492" t="str">
        <f t="shared" si="33"/>
        <v>Audiência Pública</v>
      </c>
      <c r="L328" s="527" t="s">
        <v>1158</v>
      </c>
      <c r="M328" s="520">
        <v>43278</v>
      </c>
    </row>
    <row r="329" spans="1:13">
      <c r="A329" s="479">
        <v>16</v>
      </c>
      <c r="B329" s="496" t="str">
        <f t="shared" si="32"/>
        <v>Bairros Tamanduateí</v>
      </c>
      <c r="D329" s="483">
        <v>2</v>
      </c>
      <c r="E329" s="491" t="str">
        <f t="shared" si="31"/>
        <v>Consulta Pública Inicial</v>
      </c>
      <c r="H329" s="726" t="s">
        <v>1523</v>
      </c>
      <c r="I329" s="496" t="s">
        <v>146</v>
      </c>
      <c r="J329" s="498">
        <v>5</v>
      </c>
      <c r="K329" s="492" t="str">
        <f t="shared" si="33"/>
        <v>Reuniões Bilateriais</v>
      </c>
      <c r="L329" s="527" t="s">
        <v>1158</v>
      </c>
      <c r="M329" s="520">
        <v>43278</v>
      </c>
    </row>
    <row r="330" spans="1:13">
      <c r="A330" s="479">
        <v>16</v>
      </c>
      <c r="B330" s="496" t="str">
        <f t="shared" si="32"/>
        <v>Bairros Tamanduateí</v>
      </c>
      <c r="D330" s="483">
        <v>2</v>
      </c>
      <c r="E330" s="491" t="str">
        <f t="shared" si="31"/>
        <v>Consulta Pública Inicial</v>
      </c>
      <c r="H330" s="726" t="s">
        <v>1524</v>
      </c>
      <c r="I330" s="496" t="s">
        <v>146</v>
      </c>
      <c r="J330" s="498">
        <v>5</v>
      </c>
      <c r="K330" s="492" t="str">
        <f t="shared" si="33"/>
        <v>Reuniões Bilateriais</v>
      </c>
      <c r="L330" s="527" t="s">
        <v>1158</v>
      </c>
      <c r="M330" s="520">
        <v>43278</v>
      </c>
    </row>
    <row r="331" spans="1:13">
      <c r="A331" s="479">
        <v>16</v>
      </c>
      <c r="B331" s="496" t="str">
        <f t="shared" si="32"/>
        <v>Bairros Tamanduateí</v>
      </c>
      <c r="D331" s="483">
        <v>2</v>
      </c>
      <c r="E331" s="491" t="str">
        <f t="shared" si="31"/>
        <v>Consulta Pública Inicial</v>
      </c>
      <c r="H331" s="726" t="s">
        <v>1525</v>
      </c>
      <c r="I331" s="496" t="s">
        <v>146</v>
      </c>
      <c r="J331" s="498">
        <v>5</v>
      </c>
      <c r="K331" s="492" t="str">
        <f t="shared" si="33"/>
        <v>Reuniões Bilateriais</v>
      </c>
      <c r="L331" s="527" t="s">
        <v>1158</v>
      </c>
      <c r="M331" s="520">
        <v>43278</v>
      </c>
    </row>
    <row r="332" spans="1:13">
      <c r="A332" s="479">
        <v>16</v>
      </c>
      <c r="B332" s="496" t="str">
        <f t="shared" si="32"/>
        <v>Bairros Tamanduateí</v>
      </c>
      <c r="D332" s="483">
        <v>2</v>
      </c>
      <c r="E332" s="491" t="str">
        <f t="shared" si="31"/>
        <v>Consulta Pública Inicial</v>
      </c>
      <c r="H332" s="726" t="s">
        <v>1526</v>
      </c>
      <c r="I332" s="496" t="s">
        <v>146</v>
      </c>
      <c r="J332" s="498">
        <v>5</v>
      </c>
      <c r="K332" s="492" t="str">
        <f t="shared" si="33"/>
        <v>Reuniões Bilateriais</v>
      </c>
      <c r="L332" s="527" t="s">
        <v>1158</v>
      </c>
      <c r="M332" s="520">
        <v>43278</v>
      </c>
    </row>
    <row r="333" spans="1:13">
      <c r="A333" s="479">
        <v>16</v>
      </c>
      <c r="B333" s="496" t="str">
        <f t="shared" si="32"/>
        <v>Bairros Tamanduateí</v>
      </c>
      <c r="D333" s="483">
        <v>2</v>
      </c>
      <c r="E333" s="491" t="str">
        <f t="shared" si="31"/>
        <v>Consulta Pública Inicial</v>
      </c>
      <c r="H333" s="726" t="s">
        <v>1527</v>
      </c>
      <c r="I333" s="496" t="s">
        <v>146</v>
      </c>
      <c r="J333" s="498">
        <v>5</v>
      </c>
      <c r="K333" s="492" t="str">
        <f t="shared" si="33"/>
        <v>Reuniões Bilateriais</v>
      </c>
      <c r="L333" s="527" t="s">
        <v>1158</v>
      </c>
      <c r="M333" s="520">
        <v>43278</v>
      </c>
    </row>
    <row r="334" spans="1:13">
      <c r="A334" s="479">
        <v>16</v>
      </c>
      <c r="B334" s="496" t="str">
        <f t="shared" si="32"/>
        <v>Bairros Tamanduateí</v>
      </c>
      <c r="D334" s="483">
        <v>2</v>
      </c>
      <c r="E334" s="491" t="str">
        <f t="shared" si="31"/>
        <v>Consulta Pública Inicial</v>
      </c>
      <c r="H334" s="726" t="s">
        <v>1528</v>
      </c>
      <c r="I334" s="496" t="s">
        <v>146</v>
      </c>
      <c r="J334" s="498">
        <v>5</v>
      </c>
      <c r="K334" s="492" t="str">
        <f t="shared" si="33"/>
        <v>Reuniões Bilateriais</v>
      </c>
      <c r="L334" s="527" t="s">
        <v>1158</v>
      </c>
      <c r="M334" s="520">
        <v>43278</v>
      </c>
    </row>
    <row r="335" spans="1:13" ht="22.5">
      <c r="A335" s="479">
        <v>16</v>
      </c>
      <c r="B335" s="496" t="str">
        <f t="shared" si="32"/>
        <v>Bairros Tamanduateí</v>
      </c>
      <c r="D335" s="483">
        <v>2</v>
      </c>
      <c r="E335" s="491" t="str">
        <f t="shared" si="31"/>
        <v>Consulta Pública Inicial</v>
      </c>
      <c r="H335" s="729" t="s">
        <v>1529</v>
      </c>
      <c r="I335" s="496" t="s">
        <v>146</v>
      </c>
      <c r="J335" s="498">
        <v>5</v>
      </c>
      <c r="K335" s="492" t="str">
        <f t="shared" si="33"/>
        <v>Reuniões Bilateriais</v>
      </c>
      <c r="L335" s="527" t="s">
        <v>1158</v>
      </c>
      <c r="M335" s="520">
        <v>43278</v>
      </c>
    </row>
    <row r="336" spans="1:13">
      <c r="A336" s="479">
        <v>16</v>
      </c>
      <c r="B336" s="496" t="str">
        <f t="shared" si="32"/>
        <v>Bairros Tamanduateí</v>
      </c>
      <c r="C336" s="483">
        <v>85</v>
      </c>
      <c r="D336" s="483">
        <v>5</v>
      </c>
      <c r="E336" s="491" t="str">
        <f t="shared" si="31"/>
        <v>Discussão Pública</v>
      </c>
      <c r="H336" s="496" t="s">
        <v>221</v>
      </c>
      <c r="I336" s="717" t="s">
        <v>1430</v>
      </c>
      <c r="J336" s="498">
        <v>3</v>
      </c>
      <c r="K336" s="492" t="str">
        <f t="shared" si="33"/>
        <v>Consulta Minuta</v>
      </c>
      <c r="L336" s="527" t="s">
        <v>1158</v>
      </c>
      <c r="M336" s="520">
        <v>43277</v>
      </c>
    </row>
    <row r="337" spans="1:13">
      <c r="A337" s="479">
        <v>16</v>
      </c>
      <c r="B337" s="496" t="str">
        <f t="shared" si="32"/>
        <v>Bairros Tamanduateí</v>
      </c>
      <c r="C337" s="483">
        <v>86</v>
      </c>
      <c r="D337" s="483">
        <v>5</v>
      </c>
      <c r="E337" s="491" t="str">
        <f t="shared" si="31"/>
        <v>Discussão Pública</v>
      </c>
      <c r="H337" s="496" t="s">
        <v>325</v>
      </c>
      <c r="I337" s="717" t="s">
        <v>1431</v>
      </c>
      <c r="J337" s="498">
        <v>3</v>
      </c>
      <c r="K337" s="492" t="str">
        <f t="shared" si="33"/>
        <v>Consulta Minuta</v>
      </c>
      <c r="L337" s="527" t="s">
        <v>1158</v>
      </c>
      <c r="M337" s="520">
        <v>43277</v>
      </c>
    </row>
    <row r="338" spans="1:13">
      <c r="A338" s="479">
        <v>16</v>
      </c>
      <c r="B338" s="496" t="str">
        <f t="shared" si="32"/>
        <v>Bairros Tamanduateí</v>
      </c>
      <c r="C338" s="483">
        <v>86</v>
      </c>
      <c r="D338" s="483">
        <v>5</v>
      </c>
      <c r="E338" s="491" t="str">
        <f t="shared" si="31"/>
        <v>Discussão Pública</v>
      </c>
      <c r="H338" s="496" t="s">
        <v>1433</v>
      </c>
      <c r="I338" s="717" t="s">
        <v>1432</v>
      </c>
      <c r="J338" s="498">
        <v>3</v>
      </c>
      <c r="K338" s="492" t="str">
        <f t="shared" si="33"/>
        <v>Consulta Minuta</v>
      </c>
      <c r="L338" s="527" t="s">
        <v>1158</v>
      </c>
      <c r="M338" s="520">
        <v>43277</v>
      </c>
    </row>
    <row r="339" spans="1:13">
      <c r="A339" s="479">
        <v>16</v>
      </c>
      <c r="B339" s="496" t="str">
        <f t="shared" si="32"/>
        <v>Bairros Tamanduateí</v>
      </c>
      <c r="D339" s="483">
        <v>5</v>
      </c>
      <c r="E339" s="491" t="str">
        <f t="shared" si="31"/>
        <v>Discussão Pública</v>
      </c>
      <c r="H339" s="496" t="s">
        <v>1473</v>
      </c>
      <c r="I339" s="717" t="s">
        <v>1441</v>
      </c>
      <c r="J339" s="498">
        <v>1</v>
      </c>
      <c r="K339" s="492" t="str">
        <f t="shared" si="33"/>
        <v>Consulta Instâncias</v>
      </c>
      <c r="L339" s="718" t="s">
        <v>1158</v>
      </c>
      <c r="M339" s="520">
        <v>43278</v>
      </c>
    </row>
    <row r="340" spans="1:13">
      <c r="A340" s="479">
        <v>16</v>
      </c>
      <c r="B340" s="496" t="str">
        <f t="shared" si="32"/>
        <v>Bairros Tamanduateí</v>
      </c>
      <c r="D340" s="483">
        <v>5</v>
      </c>
      <c r="E340" s="491" t="str">
        <f t="shared" si="31"/>
        <v>Discussão Pública</v>
      </c>
      <c r="H340" s="496" t="s">
        <v>1472</v>
      </c>
      <c r="I340" s="717" t="s">
        <v>1442</v>
      </c>
      <c r="J340" s="498">
        <v>1</v>
      </c>
      <c r="K340" s="492" t="str">
        <f t="shared" si="33"/>
        <v>Consulta Instâncias</v>
      </c>
      <c r="L340" s="527" t="s">
        <v>1158</v>
      </c>
      <c r="M340" s="520">
        <v>43278</v>
      </c>
    </row>
    <row r="341" spans="1:13">
      <c r="A341" s="479">
        <v>16</v>
      </c>
      <c r="B341" s="496" t="str">
        <f t="shared" si="32"/>
        <v>Bairros Tamanduateí</v>
      </c>
      <c r="D341" s="483">
        <v>5</v>
      </c>
      <c r="E341" s="491" t="str">
        <f t="shared" si="31"/>
        <v>Discussão Pública</v>
      </c>
      <c r="G341" s="483" t="s">
        <v>756</v>
      </c>
      <c r="H341" s="496" t="s">
        <v>1229</v>
      </c>
      <c r="I341" s="717" t="s">
        <v>1443</v>
      </c>
      <c r="J341" s="498">
        <v>4</v>
      </c>
      <c r="K341" s="492" t="str">
        <f t="shared" si="33"/>
        <v>Audiência Pública</v>
      </c>
      <c r="L341" s="527" t="s">
        <v>1158</v>
      </c>
      <c r="M341" s="520">
        <v>43278</v>
      </c>
    </row>
    <row r="342" spans="1:13">
      <c r="A342" s="479">
        <v>16</v>
      </c>
      <c r="B342" s="496" t="str">
        <f t="shared" si="32"/>
        <v>Bairros Tamanduateí</v>
      </c>
      <c r="D342" s="483">
        <v>5</v>
      </c>
      <c r="E342" s="491" t="str">
        <f t="shared" si="31"/>
        <v>Discussão Pública</v>
      </c>
      <c r="G342" s="483" t="s">
        <v>756</v>
      </c>
      <c r="H342" s="496" t="s">
        <v>226</v>
      </c>
      <c r="I342" s="717" t="s">
        <v>1444</v>
      </c>
      <c r="J342" s="498">
        <v>4</v>
      </c>
      <c r="K342" s="492" t="str">
        <f t="shared" si="33"/>
        <v>Audiência Pública</v>
      </c>
      <c r="L342" s="527" t="s">
        <v>1158</v>
      </c>
      <c r="M342" s="520">
        <v>43278</v>
      </c>
    </row>
    <row r="343" spans="1:13">
      <c r="A343" s="479">
        <v>16</v>
      </c>
      <c r="B343" s="496" t="str">
        <f t="shared" si="32"/>
        <v>Bairros Tamanduateí</v>
      </c>
      <c r="D343" s="483">
        <v>5</v>
      </c>
      <c r="E343" s="491" t="str">
        <f t="shared" ref="E343:E374" si="34">VLOOKUP(D343,$O$33:$P$44,2,0)</f>
        <v>Discussão Pública</v>
      </c>
      <c r="H343" s="496" t="s">
        <v>1471</v>
      </c>
      <c r="I343" s="717" t="s">
        <v>1446</v>
      </c>
      <c r="J343" s="498">
        <v>1</v>
      </c>
      <c r="K343" s="492" t="str">
        <f t="shared" si="33"/>
        <v>Consulta Instâncias</v>
      </c>
      <c r="L343" s="527" t="s">
        <v>1158</v>
      </c>
      <c r="M343" s="520">
        <v>43278</v>
      </c>
    </row>
    <row r="344" spans="1:13">
      <c r="A344" s="479">
        <v>16</v>
      </c>
      <c r="B344" s="496" t="str">
        <f t="shared" si="32"/>
        <v>Bairros Tamanduateí</v>
      </c>
      <c r="D344" s="483">
        <v>5</v>
      </c>
      <c r="E344" s="491" t="str">
        <f t="shared" si="34"/>
        <v>Discussão Pública</v>
      </c>
      <c r="H344" s="496" t="s">
        <v>1598</v>
      </c>
      <c r="I344" s="717" t="s">
        <v>1491</v>
      </c>
      <c r="J344" s="498">
        <v>4</v>
      </c>
      <c r="K344" s="492" t="str">
        <f t="shared" si="33"/>
        <v>Audiência Pública</v>
      </c>
      <c r="L344" s="527" t="s">
        <v>1158</v>
      </c>
      <c r="M344" s="520">
        <v>43278</v>
      </c>
    </row>
    <row r="345" spans="1:13">
      <c r="A345" s="479">
        <v>16</v>
      </c>
      <c r="B345" s="496" t="str">
        <f t="shared" si="32"/>
        <v>Bairros Tamanduateí</v>
      </c>
      <c r="D345" s="483">
        <v>5</v>
      </c>
      <c r="E345" s="491" t="str">
        <f t="shared" si="34"/>
        <v>Discussão Pública</v>
      </c>
      <c r="H345" s="496" t="s">
        <v>1492</v>
      </c>
      <c r="I345" s="717" t="s">
        <v>1493</v>
      </c>
      <c r="J345" s="498">
        <v>1</v>
      </c>
      <c r="K345" s="492" t="str">
        <f t="shared" si="33"/>
        <v>Consulta Instâncias</v>
      </c>
      <c r="L345" s="527" t="s">
        <v>1158</v>
      </c>
      <c r="M345" s="520">
        <v>43278</v>
      </c>
    </row>
    <row r="346" spans="1:13">
      <c r="A346" s="479">
        <v>16</v>
      </c>
      <c r="B346" s="496" t="str">
        <f t="shared" si="32"/>
        <v>Bairros Tamanduateí</v>
      </c>
      <c r="D346" s="483">
        <v>5</v>
      </c>
      <c r="E346" s="491" t="str">
        <f t="shared" si="34"/>
        <v>Discussão Pública</v>
      </c>
      <c r="H346" s="726" t="s">
        <v>1494</v>
      </c>
      <c r="J346" s="498">
        <v>5</v>
      </c>
      <c r="K346" s="492" t="str">
        <f t="shared" si="33"/>
        <v>Reuniões Bilateriais</v>
      </c>
      <c r="L346" s="527" t="s">
        <v>1158</v>
      </c>
      <c r="M346" s="520">
        <v>43278</v>
      </c>
    </row>
    <row r="347" spans="1:13">
      <c r="A347" s="479">
        <v>16</v>
      </c>
      <c r="B347" s="496" t="str">
        <f t="shared" si="32"/>
        <v>Bairros Tamanduateí</v>
      </c>
      <c r="D347" s="483">
        <v>5</v>
      </c>
      <c r="E347" s="491" t="str">
        <f t="shared" si="34"/>
        <v>Discussão Pública</v>
      </c>
      <c r="H347" s="726" t="s">
        <v>1495</v>
      </c>
      <c r="J347" s="498">
        <v>5</v>
      </c>
      <c r="K347" s="492" t="str">
        <f t="shared" si="33"/>
        <v>Reuniões Bilateriais</v>
      </c>
      <c r="L347" s="527" t="s">
        <v>1158</v>
      </c>
      <c r="M347" s="520">
        <v>43278</v>
      </c>
    </row>
    <row r="348" spans="1:13">
      <c r="A348" s="479">
        <v>16</v>
      </c>
      <c r="B348" s="496" t="str">
        <f t="shared" si="32"/>
        <v>Bairros Tamanduateí</v>
      </c>
      <c r="D348" s="483">
        <v>5</v>
      </c>
      <c r="E348" s="491" t="str">
        <f t="shared" si="34"/>
        <v>Discussão Pública</v>
      </c>
      <c r="H348" s="726" t="s">
        <v>1496</v>
      </c>
      <c r="J348" s="498">
        <v>5</v>
      </c>
      <c r="K348" s="492" t="str">
        <f t="shared" si="33"/>
        <v>Reuniões Bilateriais</v>
      </c>
      <c r="L348" s="527" t="s">
        <v>1158</v>
      </c>
      <c r="M348" s="520">
        <v>43278</v>
      </c>
    </row>
    <row r="349" spans="1:13" ht="15" customHeight="1">
      <c r="A349" s="479">
        <v>16</v>
      </c>
      <c r="B349" s="496" t="str">
        <f t="shared" si="32"/>
        <v>Bairros Tamanduateí</v>
      </c>
      <c r="D349" s="483">
        <v>5</v>
      </c>
      <c r="E349" s="491" t="str">
        <f t="shared" si="34"/>
        <v>Discussão Pública</v>
      </c>
      <c r="H349" s="496" t="s">
        <v>1505</v>
      </c>
      <c r="I349" s="717" t="s">
        <v>1508</v>
      </c>
      <c r="J349" s="498">
        <v>4</v>
      </c>
      <c r="K349" s="492" t="str">
        <f t="shared" si="33"/>
        <v>Audiência Pública</v>
      </c>
      <c r="L349" s="527" t="s">
        <v>1158</v>
      </c>
      <c r="M349" s="520">
        <v>43278</v>
      </c>
    </row>
    <row r="350" spans="1:13">
      <c r="A350" s="479">
        <v>16</v>
      </c>
      <c r="B350" s="496" t="str">
        <f t="shared" si="32"/>
        <v>Bairros Tamanduateí</v>
      </c>
      <c r="D350" s="483">
        <v>5</v>
      </c>
      <c r="E350" s="491" t="str">
        <f t="shared" si="34"/>
        <v>Discussão Pública</v>
      </c>
      <c r="H350" s="496" t="s">
        <v>1506</v>
      </c>
      <c r="I350" s="717" t="s">
        <v>1509</v>
      </c>
      <c r="J350" s="498">
        <v>4</v>
      </c>
      <c r="K350" s="492" t="str">
        <f t="shared" si="33"/>
        <v>Audiência Pública</v>
      </c>
      <c r="L350" s="527" t="s">
        <v>1158</v>
      </c>
      <c r="M350" s="520">
        <v>43278</v>
      </c>
    </row>
    <row r="351" spans="1:13">
      <c r="A351" s="479">
        <v>16</v>
      </c>
      <c r="B351" s="496" t="str">
        <f t="shared" si="32"/>
        <v>Bairros Tamanduateí</v>
      </c>
      <c r="D351" s="483">
        <v>5</v>
      </c>
      <c r="E351" s="491" t="str">
        <f t="shared" si="34"/>
        <v>Discussão Pública</v>
      </c>
      <c r="H351" s="496" t="s">
        <v>1507</v>
      </c>
      <c r="I351" s="717" t="s">
        <v>1510</v>
      </c>
      <c r="J351" s="498">
        <v>4</v>
      </c>
      <c r="K351" s="492" t="str">
        <f t="shared" si="33"/>
        <v>Audiência Pública</v>
      </c>
      <c r="L351" s="527" t="s">
        <v>1158</v>
      </c>
      <c r="M351" s="520">
        <v>43278</v>
      </c>
    </row>
    <row r="352" spans="1:13">
      <c r="A352" s="479">
        <v>16</v>
      </c>
      <c r="B352" s="496" t="str">
        <f t="shared" si="32"/>
        <v>Bairros Tamanduateí</v>
      </c>
      <c r="D352" s="483">
        <v>5</v>
      </c>
      <c r="E352" s="491" t="str">
        <f t="shared" si="34"/>
        <v>Discussão Pública</v>
      </c>
      <c r="H352" s="496" t="s">
        <v>1498</v>
      </c>
      <c r="I352" s="717" t="s">
        <v>1501</v>
      </c>
      <c r="J352" s="498">
        <v>4</v>
      </c>
      <c r="K352" s="492" t="str">
        <f t="shared" si="33"/>
        <v>Audiência Pública</v>
      </c>
      <c r="L352" s="527" t="s">
        <v>1158</v>
      </c>
      <c r="M352" s="520">
        <v>43278</v>
      </c>
    </row>
    <row r="353" spans="1:13">
      <c r="A353" s="479">
        <v>16</v>
      </c>
      <c r="B353" s="496" t="str">
        <f t="shared" si="32"/>
        <v>Bairros Tamanduateí</v>
      </c>
      <c r="D353" s="483">
        <v>5</v>
      </c>
      <c r="E353" s="491" t="str">
        <f t="shared" si="34"/>
        <v>Discussão Pública</v>
      </c>
      <c r="H353" s="496" t="s">
        <v>1504</v>
      </c>
      <c r="I353" s="717" t="s">
        <v>1503</v>
      </c>
      <c r="J353" s="498">
        <v>4</v>
      </c>
      <c r="K353" s="492" t="str">
        <f t="shared" si="33"/>
        <v>Audiência Pública</v>
      </c>
      <c r="L353" s="527" t="s">
        <v>1158</v>
      </c>
      <c r="M353" s="520">
        <v>43278</v>
      </c>
    </row>
    <row r="354" spans="1:13">
      <c r="A354" s="479">
        <v>16</v>
      </c>
      <c r="B354" s="496" t="str">
        <f t="shared" si="32"/>
        <v>Bairros Tamanduateí</v>
      </c>
      <c r="D354" s="483">
        <v>5</v>
      </c>
      <c r="E354" s="491" t="str">
        <f t="shared" si="34"/>
        <v>Discussão Pública</v>
      </c>
      <c r="H354" s="496" t="s">
        <v>1499</v>
      </c>
      <c r="I354" s="717" t="s">
        <v>1497</v>
      </c>
      <c r="J354" s="498">
        <v>4</v>
      </c>
      <c r="K354" s="492" t="str">
        <f t="shared" si="33"/>
        <v>Audiência Pública</v>
      </c>
      <c r="L354" s="527" t="s">
        <v>1158</v>
      </c>
      <c r="M354" s="520">
        <v>43278</v>
      </c>
    </row>
    <row r="355" spans="1:13">
      <c r="A355" s="479">
        <v>16</v>
      </c>
      <c r="B355" s="496" t="str">
        <f t="shared" si="32"/>
        <v>Bairros Tamanduateí</v>
      </c>
      <c r="D355" s="483">
        <v>5</v>
      </c>
      <c r="E355" s="491" t="str">
        <f t="shared" si="34"/>
        <v>Discussão Pública</v>
      </c>
      <c r="H355" s="496" t="s">
        <v>1500</v>
      </c>
      <c r="I355" s="717" t="s">
        <v>1502</v>
      </c>
      <c r="J355" s="498">
        <v>4</v>
      </c>
      <c r="K355" s="492" t="str">
        <f t="shared" si="33"/>
        <v>Audiência Pública</v>
      </c>
      <c r="L355" s="527" t="s">
        <v>1158</v>
      </c>
      <c r="M355" s="520">
        <v>43278</v>
      </c>
    </row>
    <row r="356" spans="1:13">
      <c r="A356" s="479">
        <v>16</v>
      </c>
      <c r="B356" s="496" t="str">
        <f t="shared" si="32"/>
        <v>Bairros Tamanduateí</v>
      </c>
      <c r="D356" s="483">
        <v>5</v>
      </c>
      <c r="E356" s="491" t="str">
        <f t="shared" si="34"/>
        <v>Discussão Pública</v>
      </c>
      <c r="H356" s="726" t="s">
        <v>1511</v>
      </c>
      <c r="J356" s="498">
        <v>5</v>
      </c>
      <c r="K356" s="492" t="str">
        <f t="shared" si="33"/>
        <v>Reuniões Bilateriais</v>
      </c>
      <c r="L356" s="527" t="s">
        <v>1158</v>
      </c>
      <c r="M356" s="520">
        <v>43278</v>
      </c>
    </row>
    <row r="357" spans="1:13">
      <c r="A357" s="479">
        <v>16</v>
      </c>
      <c r="B357" s="496" t="str">
        <f t="shared" si="32"/>
        <v>Bairros Tamanduateí</v>
      </c>
      <c r="D357" s="483">
        <v>5</v>
      </c>
      <c r="E357" s="491" t="str">
        <f t="shared" si="34"/>
        <v>Discussão Pública</v>
      </c>
      <c r="H357" s="728" t="s">
        <v>1597</v>
      </c>
      <c r="I357" s="718" t="s">
        <v>1512</v>
      </c>
      <c r="J357" s="498">
        <v>4</v>
      </c>
      <c r="K357" s="492" t="str">
        <f t="shared" si="33"/>
        <v>Audiência Pública</v>
      </c>
      <c r="L357" s="527" t="s">
        <v>1158</v>
      </c>
      <c r="M357" s="520">
        <v>43278</v>
      </c>
    </row>
    <row r="358" spans="1:13">
      <c r="A358" s="479">
        <v>16</v>
      </c>
      <c r="B358" s="496" t="str">
        <f t="shared" si="32"/>
        <v>Bairros Tamanduateí</v>
      </c>
      <c r="D358" s="483">
        <v>5</v>
      </c>
      <c r="E358" s="491" t="str">
        <f t="shared" si="34"/>
        <v>Discussão Pública</v>
      </c>
      <c r="H358" s="726" t="s">
        <v>1513</v>
      </c>
      <c r="J358" s="498">
        <v>5</v>
      </c>
      <c r="K358" s="492" t="str">
        <f t="shared" si="33"/>
        <v>Reuniões Bilateriais</v>
      </c>
      <c r="L358" s="527" t="s">
        <v>1158</v>
      </c>
      <c r="M358" s="520">
        <v>43278</v>
      </c>
    </row>
    <row r="359" spans="1:13">
      <c r="A359" s="479">
        <v>16</v>
      </c>
      <c r="B359" s="496" t="str">
        <f t="shared" si="32"/>
        <v>Bairros Tamanduateí</v>
      </c>
      <c r="D359" s="483">
        <v>5</v>
      </c>
      <c r="E359" s="491" t="str">
        <f t="shared" si="34"/>
        <v>Discussão Pública</v>
      </c>
      <c r="H359" s="728" t="s">
        <v>1514</v>
      </c>
      <c r="I359" s="718" t="s">
        <v>1514</v>
      </c>
      <c r="J359" s="498">
        <v>5</v>
      </c>
      <c r="K359" s="492" t="str">
        <f t="shared" si="33"/>
        <v>Reuniões Bilateriais</v>
      </c>
      <c r="L359" s="527" t="s">
        <v>1158</v>
      </c>
      <c r="M359" s="520">
        <v>43278</v>
      </c>
    </row>
    <row r="360" spans="1:13">
      <c r="A360" s="479">
        <v>16</v>
      </c>
      <c r="B360" s="496" t="str">
        <f t="shared" si="32"/>
        <v>Bairros Tamanduateí</v>
      </c>
      <c r="D360" s="483">
        <v>5</v>
      </c>
      <c r="E360" s="491" t="str">
        <f t="shared" si="34"/>
        <v>Discussão Pública</v>
      </c>
      <c r="H360" s="726" t="s">
        <v>1515</v>
      </c>
      <c r="J360" s="498">
        <v>1</v>
      </c>
      <c r="K360" s="492" t="str">
        <f t="shared" si="33"/>
        <v>Consulta Instâncias</v>
      </c>
      <c r="L360" s="527" t="s">
        <v>1158</v>
      </c>
      <c r="M360" s="520">
        <v>43278</v>
      </c>
    </row>
    <row r="361" spans="1:13">
      <c r="A361" s="479">
        <v>16</v>
      </c>
      <c r="B361" s="496" t="str">
        <f t="shared" si="32"/>
        <v>Bairros Tamanduateí</v>
      </c>
      <c r="D361" s="483">
        <v>5</v>
      </c>
      <c r="E361" s="491" t="str">
        <f t="shared" si="34"/>
        <v>Discussão Pública</v>
      </c>
      <c r="H361" s="728" t="s">
        <v>1516</v>
      </c>
      <c r="I361" s="718" t="s">
        <v>1516</v>
      </c>
      <c r="J361" s="498">
        <v>1</v>
      </c>
      <c r="K361" s="492" t="str">
        <f t="shared" si="33"/>
        <v>Consulta Instâncias</v>
      </c>
      <c r="L361" s="527" t="s">
        <v>1158</v>
      </c>
      <c r="M361" s="520">
        <v>43278</v>
      </c>
    </row>
    <row r="362" spans="1:13">
      <c r="A362" s="479">
        <v>16</v>
      </c>
      <c r="B362" s="496" t="str">
        <f t="shared" si="32"/>
        <v>Bairros Tamanduateí</v>
      </c>
      <c r="D362" s="483">
        <v>5</v>
      </c>
      <c r="E362" s="491" t="str">
        <f t="shared" si="34"/>
        <v>Discussão Pública</v>
      </c>
      <c r="H362" s="726" t="s">
        <v>1517</v>
      </c>
      <c r="J362" s="498">
        <v>5</v>
      </c>
      <c r="K362" s="492" t="str">
        <f t="shared" si="33"/>
        <v>Reuniões Bilateriais</v>
      </c>
      <c r="L362" s="527" t="s">
        <v>1158</v>
      </c>
      <c r="M362" s="520">
        <v>43278</v>
      </c>
    </row>
    <row r="363" spans="1:13">
      <c r="A363" s="479">
        <v>16</v>
      </c>
      <c r="B363" s="496" t="str">
        <f t="shared" si="32"/>
        <v>Bairros Tamanduateí</v>
      </c>
      <c r="D363" s="483">
        <v>5</v>
      </c>
      <c r="E363" s="491" t="str">
        <f t="shared" si="34"/>
        <v>Discussão Pública</v>
      </c>
      <c r="H363" s="726" t="s">
        <v>1518</v>
      </c>
      <c r="J363" s="498">
        <v>5</v>
      </c>
      <c r="K363" s="492" t="str">
        <f t="shared" si="33"/>
        <v>Reuniões Bilateriais</v>
      </c>
      <c r="L363" s="527" t="s">
        <v>1158</v>
      </c>
      <c r="M363" s="520">
        <v>43278</v>
      </c>
    </row>
    <row r="364" spans="1:13">
      <c r="A364" s="479">
        <v>16</v>
      </c>
      <c r="B364" s="496" t="str">
        <f t="shared" si="32"/>
        <v>Bairros Tamanduateí</v>
      </c>
      <c r="D364" s="483">
        <v>5</v>
      </c>
      <c r="E364" s="491" t="str">
        <f t="shared" si="34"/>
        <v>Discussão Pública</v>
      </c>
      <c r="H364" s="726" t="s">
        <v>1519</v>
      </c>
      <c r="J364" s="498">
        <v>5</v>
      </c>
      <c r="K364" s="492" t="str">
        <f t="shared" si="33"/>
        <v>Reuniões Bilateriais</v>
      </c>
      <c r="L364" s="527" t="s">
        <v>1158</v>
      </c>
      <c r="M364" s="520">
        <v>43278</v>
      </c>
    </row>
    <row r="365" spans="1:13">
      <c r="A365" s="479">
        <v>16</v>
      </c>
      <c r="B365" s="496" t="str">
        <f t="shared" si="32"/>
        <v>Bairros Tamanduateí</v>
      </c>
      <c r="D365" s="483">
        <v>5</v>
      </c>
      <c r="E365" s="491" t="str">
        <f t="shared" si="34"/>
        <v>Discussão Pública</v>
      </c>
      <c r="F365" s="483" t="s">
        <v>758</v>
      </c>
      <c r="G365" s="483" t="s">
        <v>1411</v>
      </c>
      <c r="H365" s="496" t="s">
        <v>221</v>
      </c>
      <c r="J365" s="498">
        <v>4</v>
      </c>
      <c r="K365" s="492" t="str">
        <f t="shared" si="33"/>
        <v>Audiência Pública</v>
      </c>
      <c r="L365" s="527" t="s">
        <v>1158</v>
      </c>
      <c r="M365" s="520">
        <v>43280</v>
      </c>
    </row>
    <row r="366" spans="1:13">
      <c r="A366" s="479">
        <v>16</v>
      </c>
      <c r="B366" s="496" t="str">
        <f t="shared" si="32"/>
        <v>Bairros Tamanduateí</v>
      </c>
      <c r="D366" s="483">
        <v>5</v>
      </c>
      <c r="E366" s="491" t="str">
        <f t="shared" si="34"/>
        <v>Discussão Pública</v>
      </c>
      <c r="H366" s="496" t="s">
        <v>1599</v>
      </c>
      <c r="I366" s="717" t="s">
        <v>1605</v>
      </c>
      <c r="J366" s="498">
        <v>4</v>
      </c>
      <c r="K366" s="492" t="str">
        <f t="shared" si="33"/>
        <v>Audiência Pública</v>
      </c>
      <c r="L366" s="527" t="s">
        <v>1158</v>
      </c>
      <c r="M366" s="520">
        <v>43280</v>
      </c>
    </row>
    <row r="367" spans="1:13">
      <c r="A367" s="479">
        <v>16</v>
      </c>
      <c r="B367" s="496" t="str">
        <f t="shared" si="32"/>
        <v>Bairros Tamanduateí</v>
      </c>
      <c r="D367" s="483">
        <v>5</v>
      </c>
      <c r="E367" s="491" t="str">
        <f t="shared" si="34"/>
        <v>Discussão Pública</v>
      </c>
      <c r="H367" s="496" t="s">
        <v>1600</v>
      </c>
      <c r="I367" s="717" t="s">
        <v>1603</v>
      </c>
      <c r="J367" s="498">
        <v>4</v>
      </c>
      <c r="K367" s="492" t="str">
        <f t="shared" si="33"/>
        <v>Audiência Pública</v>
      </c>
      <c r="L367" s="527" t="s">
        <v>1158</v>
      </c>
      <c r="M367" s="520">
        <v>43280</v>
      </c>
    </row>
    <row r="368" spans="1:13">
      <c r="A368" s="479">
        <v>16</v>
      </c>
      <c r="B368" s="496" t="str">
        <f t="shared" si="32"/>
        <v>Bairros Tamanduateí</v>
      </c>
      <c r="D368" s="483">
        <v>5</v>
      </c>
      <c r="E368" s="491" t="str">
        <f t="shared" si="34"/>
        <v>Discussão Pública</v>
      </c>
      <c r="H368" s="496" t="s">
        <v>1601</v>
      </c>
      <c r="I368" s="717" t="s">
        <v>1605</v>
      </c>
      <c r="J368" s="498">
        <v>4</v>
      </c>
      <c r="K368" s="492" t="str">
        <f t="shared" si="33"/>
        <v>Audiência Pública</v>
      </c>
      <c r="L368" s="527" t="s">
        <v>1158</v>
      </c>
      <c r="M368" s="520">
        <v>43280</v>
      </c>
    </row>
    <row r="369" spans="1:13">
      <c r="A369" s="479">
        <v>16</v>
      </c>
      <c r="B369" s="496" t="str">
        <f t="shared" si="32"/>
        <v>Bairros Tamanduateí</v>
      </c>
      <c r="D369" s="483">
        <v>5</v>
      </c>
      <c r="E369" s="491" t="str">
        <f t="shared" si="34"/>
        <v>Discussão Pública</v>
      </c>
      <c r="H369" s="496" t="s">
        <v>1602</v>
      </c>
      <c r="I369" s="717" t="s">
        <v>1604</v>
      </c>
      <c r="J369" s="498">
        <v>4</v>
      </c>
      <c r="K369" s="492" t="str">
        <f t="shared" si="33"/>
        <v>Audiência Pública</v>
      </c>
      <c r="L369" s="527" t="s">
        <v>1158</v>
      </c>
      <c r="M369" s="520">
        <v>43280</v>
      </c>
    </row>
    <row r="370" spans="1:13">
      <c r="A370" s="479">
        <v>16</v>
      </c>
      <c r="B370" s="496" t="str">
        <f t="shared" si="32"/>
        <v>Bairros Tamanduateí</v>
      </c>
      <c r="D370" s="483">
        <v>6</v>
      </c>
      <c r="E370" s="491" t="str">
        <f t="shared" si="34"/>
        <v>Consolidação PIU</v>
      </c>
      <c r="H370" s="727" t="s">
        <v>1488</v>
      </c>
      <c r="I370" s="717" t="s">
        <v>1487</v>
      </c>
      <c r="J370" s="498">
        <v>6</v>
      </c>
      <c r="K370" s="492" t="str">
        <f t="shared" si="33"/>
        <v>Outros</v>
      </c>
      <c r="L370" s="527" t="s">
        <v>1158</v>
      </c>
      <c r="M370" s="520">
        <v>43278</v>
      </c>
    </row>
    <row r="371" spans="1:13">
      <c r="A371" s="479">
        <v>16</v>
      </c>
      <c r="B371" s="496" t="str">
        <f t="shared" si="32"/>
        <v>Bairros Tamanduateí</v>
      </c>
      <c r="C371" s="483">
        <v>121</v>
      </c>
      <c r="D371" s="483">
        <v>7</v>
      </c>
      <c r="E371" s="491" t="str">
        <f t="shared" si="34"/>
        <v>Encaminhamento Jurídico</v>
      </c>
      <c r="F371" s="483" t="s">
        <v>758</v>
      </c>
      <c r="G371" s="483" t="s">
        <v>1411</v>
      </c>
      <c r="H371" s="496" t="s">
        <v>1409</v>
      </c>
      <c r="I371" s="496" t="s">
        <v>1410</v>
      </c>
      <c r="J371" s="498" t="s">
        <v>145</v>
      </c>
      <c r="K371" s="492" t="e">
        <f t="shared" si="33"/>
        <v>#N/A</v>
      </c>
      <c r="L371" s="527" t="s">
        <v>1398</v>
      </c>
      <c r="M371" s="520">
        <v>43276</v>
      </c>
    </row>
    <row r="372" spans="1:13">
      <c r="A372" s="479">
        <v>16</v>
      </c>
      <c r="B372" s="496" t="str">
        <f t="shared" si="32"/>
        <v>Bairros Tamanduateí</v>
      </c>
      <c r="C372" s="483" t="s">
        <v>898</v>
      </c>
      <c r="D372" s="483">
        <v>100</v>
      </c>
      <c r="E372" s="491" t="e">
        <f t="shared" si="34"/>
        <v>#N/A</v>
      </c>
      <c r="H372" s="521" t="s">
        <v>1384</v>
      </c>
      <c r="I372" s="1010" t="s">
        <v>1392</v>
      </c>
      <c r="J372" s="498" t="s">
        <v>145</v>
      </c>
      <c r="K372" s="492" t="e">
        <f t="shared" si="33"/>
        <v>#N/A</v>
      </c>
      <c r="L372" s="706" t="s">
        <v>1158</v>
      </c>
      <c r="M372" s="520">
        <v>43276</v>
      </c>
    </row>
    <row r="373" spans="1:13">
      <c r="A373" s="479">
        <v>16</v>
      </c>
      <c r="B373" s="496" t="str">
        <f t="shared" si="32"/>
        <v>Bairros Tamanduateí</v>
      </c>
      <c r="D373" s="483" t="s">
        <v>189</v>
      </c>
      <c r="E373" s="491" t="str">
        <f t="shared" si="34"/>
        <v>Descritivo</v>
      </c>
      <c r="H373" s="719" t="s">
        <v>1478</v>
      </c>
      <c r="I373" s="717" t="s">
        <v>1477</v>
      </c>
      <c r="J373" s="498">
        <v>6</v>
      </c>
      <c r="K373" s="492" t="str">
        <f t="shared" si="33"/>
        <v>Outros</v>
      </c>
      <c r="L373" s="527" t="s">
        <v>1158</v>
      </c>
      <c r="M373" s="520">
        <v>43278</v>
      </c>
    </row>
    <row r="374" spans="1:13">
      <c r="A374" s="479">
        <v>16</v>
      </c>
      <c r="B374" s="496" t="str">
        <f t="shared" si="32"/>
        <v>Bairros Tamanduateí</v>
      </c>
      <c r="D374" s="483" t="s">
        <v>189</v>
      </c>
      <c r="E374" s="491" t="str">
        <f t="shared" si="34"/>
        <v>Descritivo</v>
      </c>
      <c r="H374" s="496" t="s">
        <v>1479</v>
      </c>
      <c r="I374" s="717" t="s">
        <v>1483</v>
      </c>
      <c r="J374" s="498">
        <v>6</v>
      </c>
      <c r="K374" s="492" t="str">
        <f t="shared" si="33"/>
        <v>Outros</v>
      </c>
      <c r="L374" s="527" t="s">
        <v>1158</v>
      </c>
      <c r="M374" s="520">
        <v>43278</v>
      </c>
    </row>
    <row r="375" spans="1:13">
      <c r="A375" s="479">
        <v>16</v>
      </c>
      <c r="B375" s="496" t="str">
        <f t="shared" si="32"/>
        <v>Bairros Tamanduateí</v>
      </c>
      <c r="D375" s="483" t="s">
        <v>189</v>
      </c>
      <c r="E375" s="491" t="str">
        <f t="shared" ref="E375:E395" si="35">VLOOKUP(D375,$O$33:$P$44,2,0)</f>
        <v>Descritivo</v>
      </c>
      <c r="H375" s="496" t="s">
        <v>1480</v>
      </c>
      <c r="I375" s="717" t="s">
        <v>1484</v>
      </c>
      <c r="J375" s="498">
        <v>6</v>
      </c>
      <c r="K375" s="492" t="str">
        <f t="shared" si="33"/>
        <v>Outros</v>
      </c>
      <c r="L375" s="527" t="s">
        <v>1158</v>
      </c>
      <c r="M375" s="520">
        <v>43278</v>
      </c>
    </row>
    <row r="376" spans="1:13">
      <c r="A376" s="479">
        <v>16</v>
      </c>
      <c r="B376" s="496" t="str">
        <f t="shared" si="32"/>
        <v>Bairros Tamanduateí</v>
      </c>
      <c r="D376" s="483" t="s">
        <v>189</v>
      </c>
      <c r="E376" s="491" t="str">
        <f t="shared" si="35"/>
        <v>Descritivo</v>
      </c>
      <c r="H376" s="496" t="s">
        <v>1481</v>
      </c>
      <c r="I376" s="717" t="s">
        <v>1485</v>
      </c>
      <c r="J376" s="498">
        <v>6</v>
      </c>
      <c r="K376" s="492" t="str">
        <f t="shared" si="33"/>
        <v>Outros</v>
      </c>
      <c r="L376" s="527" t="s">
        <v>1158</v>
      </c>
      <c r="M376" s="520">
        <v>43278</v>
      </c>
    </row>
    <row r="377" spans="1:13" ht="15" customHeight="1">
      <c r="A377" s="479">
        <v>16</v>
      </c>
      <c r="B377" s="496" t="str">
        <f t="shared" si="32"/>
        <v>Bairros Tamanduateí</v>
      </c>
      <c r="D377" s="483" t="s">
        <v>189</v>
      </c>
      <c r="E377" s="491" t="str">
        <f t="shared" si="35"/>
        <v>Descritivo</v>
      </c>
      <c r="H377" s="496" t="s">
        <v>1482</v>
      </c>
      <c r="I377" s="717" t="s">
        <v>1486</v>
      </c>
      <c r="J377" s="498">
        <v>6</v>
      </c>
      <c r="K377" s="492" t="str">
        <f t="shared" si="33"/>
        <v>Outros</v>
      </c>
      <c r="L377" s="527" t="s">
        <v>1158</v>
      </c>
      <c r="M377" s="520">
        <v>43278</v>
      </c>
    </row>
    <row r="378" spans="1:13">
      <c r="A378" s="479">
        <v>16</v>
      </c>
      <c r="B378" s="496" t="str">
        <f t="shared" si="32"/>
        <v>Bairros Tamanduateí</v>
      </c>
      <c r="C378" s="483" t="s">
        <v>1425</v>
      </c>
      <c r="D378" s="483">
        <v>6</v>
      </c>
      <c r="E378" s="491" t="str">
        <f t="shared" si="35"/>
        <v>Consolidação PIU</v>
      </c>
      <c r="H378" s="496" t="s">
        <v>1429</v>
      </c>
      <c r="I378" s="717" t="s">
        <v>1426</v>
      </c>
      <c r="J378" s="498">
        <v>6</v>
      </c>
      <c r="K378" s="492" t="str">
        <f t="shared" si="33"/>
        <v>Outros</v>
      </c>
      <c r="L378" s="527" t="s">
        <v>1158</v>
      </c>
      <c r="M378" s="520">
        <v>43277</v>
      </c>
    </row>
    <row r="379" spans="1:13">
      <c r="A379" s="479">
        <v>16</v>
      </c>
      <c r="B379" s="496" t="str">
        <f t="shared" si="32"/>
        <v>Bairros Tamanduateí</v>
      </c>
      <c r="D379" s="483">
        <v>6</v>
      </c>
      <c r="E379" s="491" t="str">
        <f t="shared" si="35"/>
        <v>Consolidação PIU</v>
      </c>
      <c r="H379" s="496" t="s">
        <v>1428</v>
      </c>
      <c r="I379" s="717" t="s">
        <v>1427</v>
      </c>
      <c r="J379" s="498">
        <v>6</v>
      </c>
      <c r="K379" s="492" t="str">
        <f t="shared" si="33"/>
        <v>Outros</v>
      </c>
      <c r="L379" s="527" t="s">
        <v>1158</v>
      </c>
      <c r="M379" s="520">
        <v>43277</v>
      </c>
    </row>
    <row r="380" spans="1:13">
      <c r="A380" s="479">
        <v>16</v>
      </c>
      <c r="B380" s="496" t="str">
        <f t="shared" si="32"/>
        <v>Bairros Tamanduateí</v>
      </c>
      <c r="D380" s="483">
        <v>5</v>
      </c>
      <c r="E380" s="491" t="str">
        <f t="shared" si="35"/>
        <v>Discussão Pública</v>
      </c>
      <c r="H380" s="496" t="s">
        <v>331</v>
      </c>
      <c r="I380" s="717" t="s">
        <v>1434</v>
      </c>
      <c r="J380" s="498">
        <v>1</v>
      </c>
      <c r="K380" s="492" t="str">
        <f t="shared" si="33"/>
        <v>Consulta Instâncias</v>
      </c>
      <c r="L380" s="527"/>
      <c r="M380" s="520">
        <v>43278</v>
      </c>
    </row>
    <row r="381" spans="1:13">
      <c r="A381" s="479">
        <v>16</v>
      </c>
      <c r="B381" s="496" t="str">
        <f t="shared" si="32"/>
        <v>Bairros Tamanduateí</v>
      </c>
      <c r="D381" s="483">
        <v>5</v>
      </c>
      <c r="E381" s="491" t="str">
        <f t="shared" si="35"/>
        <v>Discussão Pública</v>
      </c>
      <c r="H381" s="496" t="s">
        <v>1461</v>
      </c>
      <c r="I381" s="717" t="s">
        <v>1435</v>
      </c>
      <c r="J381" s="498">
        <v>1</v>
      </c>
      <c r="K381" s="492" t="str">
        <f t="shared" si="33"/>
        <v>Consulta Instâncias</v>
      </c>
      <c r="L381" s="527"/>
      <c r="M381" s="520">
        <v>43278</v>
      </c>
    </row>
    <row r="382" spans="1:13">
      <c r="A382" s="479">
        <v>16</v>
      </c>
      <c r="B382" s="496" t="str">
        <f t="shared" si="32"/>
        <v>Bairros Tamanduateí</v>
      </c>
      <c r="D382" s="483">
        <v>6</v>
      </c>
      <c r="E382" s="491" t="str">
        <f t="shared" si="35"/>
        <v>Consolidação PIU</v>
      </c>
      <c r="H382" s="726" t="s">
        <v>1437</v>
      </c>
      <c r="I382" s="717" t="s">
        <v>1436</v>
      </c>
      <c r="J382" s="498">
        <v>6</v>
      </c>
      <c r="K382" s="492" t="str">
        <f t="shared" si="33"/>
        <v>Outros</v>
      </c>
      <c r="L382" s="527"/>
      <c r="M382" s="520">
        <v>43278</v>
      </c>
    </row>
    <row r="383" spans="1:13">
      <c r="A383" s="479">
        <v>16</v>
      </c>
      <c r="B383" s="496" t="str">
        <f t="shared" si="32"/>
        <v>Bairros Tamanduateí</v>
      </c>
      <c r="D383" s="483">
        <v>6</v>
      </c>
      <c r="E383" s="491" t="str">
        <f t="shared" si="35"/>
        <v>Consolidação PIU</v>
      </c>
      <c r="H383" s="496" t="s">
        <v>1490</v>
      </c>
      <c r="I383" s="717" t="s">
        <v>1489</v>
      </c>
      <c r="J383" s="498">
        <v>6</v>
      </c>
      <c r="K383" s="492" t="str">
        <f t="shared" si="33"/>
        <v>Outros</v>
      </c>
      <c r="L383" s="527" t="s">
        <v>1158</v>
      </c>
      <c r="M383" s="520">
        <v>43278</v>
      </c>
    </row>
    <row r="384" spans="1:13">
      <c r="A384" s="477">
        <v>17</v>
      </c>
      <c r="B384" s="491" t="str">
        <f t="shared" si="32"/>
        <v>PIU Terminal Capelinha</v>
      </c>
      <c r="C384" s="482"/>
      <c r="D384" s="482">
        <v>2</v>
      </c>
      <c r="E384" s="491" t="str">
        <f t="shared" si="35"/>
        <v>Consulta Pública Inicial</v>
      </c>
      <c r="F384" s="482"/>
      <c r="G384" s="482"/>
      <c r="H384" s="521" t="s">
        <v>1278</v>
      </c>
      <c r="I384" s="522" t="s">
        <v>574</v>
      </c>
      <c r="J384" s="485">
        <v>2</v>
      </c>
      <c r="K384" s="492" t="str">
        <f t="shared" si="33"/>
        <v>Consulta Caderno</v>
      </c>
      <c r="L384" s="519" t="s">
        <v>1158</v>
      </c>
      <c r="M384" s="520">
        <f t="shared" ref="M384:M395" si="36">$M$2</f>
        <v>43271</v>
      </c>
    </row>
    <row r="385" spans="1:13">
      <c r="A385" s="477">
        <v>17</v>
      </c>
      <c r="B385" s="491" t="str">
        <f t="shared" si="32"/>
        <v>PIU Terminal Capelinha</v>
      </c>
      <c r="C385" s="482"/>
      <c r="D385" s="482">
        <v>2</v>
      </c>
      <c r="E385" s="491" t="str">
        <f t="shared" si="35"/>
        <v>Consulta Pública Inicial</v>
      </c>
      <c r="F385" s="482"/>
      <c r="G385" s="482"/>
      <c r="H385" s="521" t="s">
        <v>1014</v>
      </c>
      <c r="I385" s="518" t="s">
        <v>1042</v>
      </c>
      <c r="J385" s="485">
        <v>2</v>
      </c>
      <c r="K385" s="492" t="str">
        <f t="shared" si="33"/>
        <v>Consulta Caderno</v>
      </c>
      <c r="L385" s="519" t="s">
        <v>1158</v>
      </c>
      <c r="M385" s="520">
        <f t="shared" si="36"/>
        <v>43271</v>
      </c>
    </row>
    <row r="386" spans="1:13">
      <c r="A386" s="477">
        <v>17</v>
      </c>
      <c r="B386" s="491" t="str">
        <f t="shared" ref="B386:B433" si="37">VLOOKUP(A386,$O$12:$P$30,2,0)</f>
        <v>PIU Terminal Capelinha</v>
      </c>
      <c r="C386" s="482"/>
      <c r="D386" s="482">
        <v>2</v>
      </c>
      <c r="E386" s="491" t="str">
        <f t="shared" si="35"/>
        <v>Consulta Pública Inicial</v>
      </c>
      <c r="F386" s="482"/>
      <c r="G386" s="482"/>
      <c r="H386" s="521" t="s">
        <v>331</v>
      </c>
      <c r="I386" s="522" t="s">
        <v>577</v>
      </c>
      <c r="J386" s="485">
        <v>2</v>
      </c>
      <c r="K386" s="492" t="str">
        <f t="shared" ref="K386:K433" si="38">VLOOKUP(J386,$O$3:$P$10,2,0)</f>
        <v>Consulta Caderno</v>
      </c>
      <c r="L386" s="519" t="s">
        <v>1158</v>
      </c>
      <c r="M386" s="520">
        <f t="shared" si="36"/>
        <v>43271</v>
      </c>
    </row>
    <row r="387" spans="1:13">
      <c r="A387" s="477">
        <v>17</v>
      </c>
      <c r="B387" s="491" t="str">
        <f t="shared" si="37"/>
        <v>PIU Terminal Capelinha</v>
      </c>
      <c r="C387" s="482"/>
      <c r="D387" s="482">
        <v>2</v>
      </c>
      <c r="E387" s="491" t="str">
        <f t="shared" si="35"/>
        <v>Consulta Pública Inicial</v>
      </c>
      <c r="F387" s="482"/>
      <c r="G387" s="482"/>
      <c r="H387" s="521" t="s">
        <v>224</v>
      </c>
      <c r="I387" s="522" t="s">
        <v>578</v>
      </c>
      <c r="J387" s="485">
        <v>2</v>
      </c>
      <c r="K387" s="492" t="str">
        <f t="shared" si="38"/>
        <v>Consulta Caderno</v>
      </c>
      <c r="L387" s="519" t="s">
        <v>1158</v>
      </c>
      <c r="M387" s="520">
        <f t="shared" si="36"/>
        <v>43271</v>
      </c>
    </row>
    <row r="388" spans="1:13">
      <c r="A388" s="477">
        <v>17</v>
      </c>
      <c r="B388" s="491" t="str">
        <f t="shared" si="37"/>
        <v>PIU Terminal Capelinha</v>
      </c>
      <c r="C388" s="482"/>
      <c r="D388" s="482">
        <v>5</v>
      </c>
      <c r="E388" s="491" t="str">
        <f t="shared" si="35"/>
        <v>Discussão Pública</v>
      </c>
      <c r="F388" s="482"/>
      <c r="G388" s="482"/>
      <c r="H388" s="521" t="s">
        <v>1277</v>
      </c>
      <c r="I388" s="522" t="s">
        <v>1044</v>
      </c>
      <c r="J388" s="485">
        <v>2</v>
      </c>
      <c r="K388" s="492" t="str">
        <f t="shared" si="38"/>
        <v>Consulta Caderno</v>
      </c>
      <c r="L388" s="519" t="s">
        <v>1158</v>
      </c>
      <c r="M388" s="520">
        <f t="shared" si="36"/>
        <v>43271</v>
      </c>
    </row>
    <row r="389" spans="1:13">
      <c r="A389" s="477">
        <v>17</v>
      </c>
      <c r="B389" s="491" t="str">
        <f t="shared" si="37"/>
        <v>PIU Terminal Capelinha</v>
      </c>
      <c r="C389" s="482"/>
      <c r="D389" s="482">
        <v>5</v>
      </c>
      <c r="E389" s="491" t="str">
        <f t="shared" si="35"/>
        <v>Discussão Pública</v>
      </c>
      <c r="F389" s="482"/>
      <c r="G389" s="482"/>
      <c r="H389" s="521" t="s">
        <v>579</v>
      </c>
      <c r="I389" s="522" t="s">
        <v>580</v>
      </c>
      <c r="J389" s="485">
        <v>2</v>
      </c>
      <c r="K389" s="492" t="str">
        <f t="shared" si="38"/>
        <v>Consulta Caderno</v>
      </c>
      <c r="L389" s="519" t="s">
        <v>1158</v>
      </c>
      <c r="M389" s="520">
        <f t="shared" si="36"/>
        <v>43271</v>
      </c>
    </row>
    <row r="390" spans="1:13">
      <c r="A390" s="477">
        <v>17</v>
      </c>
      <c r="B390" s="491" t="str">
        <f t="shared" si="37"/>
        <v>PIU Terminal Capelinha</v>
      </c>
      <c r="C390" s="482"/>
      <c r="D390" s="482">
        <v>5</v>
      </c>
      <c r="E390" s="491" t="str">
        <f t="shared" si="35"/>
        <v>Discussão Pública</v>
      </c>
      <c r="F390" s="482"/>
      <c r="G390" s="482"/>
      <c r="H390" s="521" t="s">
        <v>1279</v>
      </c>
      <c r="I390" s="518" t="s">
        <v>581</v>
      </c>
      <c r="J390" s="485">
        <v>2</v>
      </c>
      <c r="K390" s="492" t="str">
        <f t="shared" si="38"/>
        <v>Consulta Caderno</v>
      </c>
      <c r="L390" s="519" t="s">
        <v>1158</v>
      </c>
      <c r="M390" s="520">
        <f t="shared" si="36"/>
        <v>43271</v>
      </c>
    </row>
    <row r="391" spans="1:13">
      <c r="A391" s="477">
        <v>17</v>
      </c>
      <c r="B391" s="491" t="str">
        <f t="shared" si="37"/>
        <v>PIU Terminal Capelinha</v>
      </c>
      <c r="C391" s="482"/>
      <c r="D391" s="482">
        <v>5</v>
      </c>
      <c r="E391" s="491" t="str">
        <f t="shared" si="35"/>
        <v>Discussão Pública</v>
      </c>
      <c r="F391" s="482"/>
      <c r="G391" s="482"/>
      <c r="H391" s="521" t="s">
        <v>1280</v>
      </c>
      <c r="I391" s="518" t="s">
        <v>584</v>
      </c>
      <c r="J391" s="485">
        <v>2</v>
      </c>
      <c r="K391" s="492" t="str">
        <f t="shared" si="38"/>
        <v>Consulta Caderno</v>
      </c>
      <c r="L391" s="519" t="s">
        <v>1158</v>
      </c>
      <c r="M391" s="520">
        <f t="shared" si="36"/>
        <v>43271</v>
      </c>
    </row>
    <row r="392" spans="1:13">
      <c r="A392" s="477">
        <v>17</v>
      </c>
      <c r="B392" s="491" t="str">
        <f t="shared" si="37"/>
        <v>PIU Terminal Capelinha</v>
      </c>
      <c r="C392" s="482"/>
      <c r="D392" s="482">
        <v>5</v>
      </c>
      <c r="E392" s="491" t="str">
        <f t="shared" si="35"/>
        <v>Discussão Pública</v>
      </c>
      <c r="F392" s="482"/>
      <c r="G392" s="482"/>
      <c r="H392" s="521" t="s">
        <v>1282</v>
      </c>
      <c r="I392" s="518" t="s">
        <v>587</v>
      </c>
      <c r="J392" s="485">
        <v>2</v>
      </c>
      <c r="K392" s="492" t="str">
        <f t="shared" si="38"/>
        <v>Consulta Caderno</v>
      </c>
      <c r="L392" s="519" t="s">
        <v>1158</v>
      </c>
      <c r="M392" s="520">
        <f t="shared" si="36"/>
        <v>43271</v>
      </c>
    </row>
    <row r="393" spans="1:13">
      <c r="A393" s="477">
        <v>17</v>
      </c>
      <c r="B393" s="491" t="str">
        <f t="shared" si="37"/>
        <v>PIU Terminal Capelinha</v>
      </c>
      <c r="C393" s="482"/>
      <c r="D393" s="482">
        <v>5</v>
      </c>
      <c r="E393" s="491" t="str">
        <f t="shared" si="35"/>
        <v>Discussão Pública</v>
      </c>
      <c r="F393" s="482"/>
      <c r="G393" s="482"/>
      <c r="H393" s="521" t="s">
        <v>1284</v>
      </c>
      <c r="I393" s="518" t="s">
        <v>590</v>
      </c>
      <c r="J393" s="485">
        <v>2</v>
      </c>
      <c r="K393" s="492" t="str">
        <f t="shared" si="38"/>
        <v>Consulta Caderno</v>
      </c>
      <c r="L393" s="519" t="s">
        <v>1158</v>
      </c>
      <c r="M393" s="520">
        <f t="shared" si="36"/>
        <v>43271</v>
      </c>
    </row>
    <row r="394" spans="1:13">
      <c r="A394" s="477">
        <v>17</v>
      </c>
      <c r="B394" s="491" t="str">
        <f t="shared" si="37"/>
        <v>PIU Terminal Capelinha</v>
      </c>
      <c r="C394" s="482"/>
      <c r="D394" s="482">
        <v>5</v>
      </c>
      <c r="E394" s="491" t="str">
        <f t="shared" si="35"/>
        <v>Discussão Pública</v>
      </c>
      <c r="F394" s="482"/>
      <c r="G394" s="482"/>
      <c r="H394" s="521" t="s">
        <v>1286</v>
      </c>
      <c r="I394" s="518" t="s">
        <v>592</v>
      </c>
      <c r="J394" s="485">
        <v>2</v>
      </c>
      <c r="K394" s="492" t="str">
        <f t="shared" si="38"/>
        <v>Consulta Caderno</v>
      </c>
      <c r="L394" s="519" t="s">
        <v>1158</v>
      </c>
      <c r="M394" s="520">
        <f t="shared" si="36"/>
        <v>43271</v>
      </c>
    </row>
    <row r="395" spans="1:13">
      <c r="A395" s="478">
        <v>17</v>
      </c>
      <c r="B395" s="493" t="str">
        <f t="shared" si="37"/>
        <v>PIU Terminal Capelinha</v>
      </c>
      <c r="C395" s="486"/>
      <c r="D395" s="486">
        <v>5</v>
      </c>
      <c r="E395" s="491" t="str">
        <f t="shared" si="35"/>
        <v>Discussão Pública</v>
      </c>
      <c r="F395" s="486"/>
      <c r="G395" s="486"/>
      <c r="H395" s="714" t="s">
        <v>1288</v>
      </c>
      <c r="I395" s="524" t="s">
        <v>595</v>
      </c>
      <c r="J395" s="485">
        <v>2</v>
      </c>
      <c r="K395" s="492" t="str">
        <f t="shared" si="38"/>
        <v>Consulta Caderno</v>
      </c>
      <c r="L395" s="519" t="s">
        <v>1158</v>
      </c>
      <c r="M395" s="520">
        <f t="shared" si="36"/>
        <v>43271</v>
      </c>
    </row>
    <row r="396" spans="1:13">
      <c r="A396" s="477">
        <v>17</v>
      </c>
      <c r="B396" s="496" t="str">
        <f t="shared" si="37"/>
        <v>PIU Terminal Capelinha</v>
      </c>
      <c r="C396" s="483" t="s">
        <v>898</v>
      </c>
      <c r="D396" s="482">
        <v>100</v>
      </c>
      <c r="E396" s="491"/>
      <c r="H396" s="521" t="s">
        <v>1384</v>
      </c>
      <c r="I396" s="970" t="s">
        <v>1388</v>
      </c>
      <c r="J396" s="498" t="s">
        <v>145</v>
      </c>
      <c r="K396" s="492" t="e">
        <f t="shared" si="38"/>
        <v>#N/A</v>
      </c>
      <c r="L396" s="706" t="s">
        <v>1158</v>
      </c>
      <c r="M396" s="520">
        <v>43276</v>
      </c>
    </row>
    <row r="397" spans="1:13">
      <c r="A397" s="477">
        <v>18</v>
      </c>
      <c r="B397" s="491" t="str">
        <f t="shared" si="37"/>
        <v>PIU Terminal Campo Limpo</v>
      </c>
      <c r="C397" s="482"/>
      <c r="D397" s="482">
        <v>2</v>
      </c>
      <c r="E397" s="491" t="str">
        <f t="shared" ref="E397:E408" si="39">VLOOKUP(D397,$O$33:$P$44,2,0)</f>
        <v>Consulta Pública Inicial</v>
      </c>
      <c r="F397" s="482"/>
      <c r="G397" s="482"/>
      <c r="H397" s="521" t="s">
        <v>1278</v>
      </c>
      <c r="I397" s="518" t="s">
        <v>575</v>
      </c>
      <c r="J397" s="485">
        <v>2</v>
      </c>
      <c r="K397" s="492" t="str">
        <f t="shared" si="38"/>
        <v>Consulta Caderno</v>
      </c>
      <c r="L397" s="519" t="s">
        <v>1158</v>
      </c>
      <c r="M397" s="520">
        <f t="shared" ref="M397:M408" si="40">$M$2</f>
        <v>43271</v>
      </c>
    </row>
    <row r="398" spans="1:13">
      <c r="A398" s="477">
        <v>18</v>
      </c>
      <c r="B398" s="491" t="str">
        <f t="shared" si="37"/>
        <v>PIU Terminal Campo Limpo</v>
      </c>
      <c r="C398" s="482"/>
      <c r="D398" s="482">
        <v>2</v>
      </c>
      <c r="E398" s="491" t="str">
        <f t="shared" si="39"/>
        <v>Consulta Pública Inicial</v>
      </c>
      <c r="F398" s="482"/>
      <c r="G398" s="482"/>
      <c r="H398" s="521" t="s">
        <v>1014</v>
      </c>
      <c r="I398" s="518" t="s">
        <v>1042</v>
      </c>
      <c r="J398" s="485">
        <v>2</v>
      </c>
      <c r="K398" s="492" t="str">
        <f t="shared" si="38"/>
        <v>Consulta Caderno</v>
      </c>
      <c r="L398" s="519" t="s">
        <v>1158</v>
      </c>
      <c r="M398" s="520">
        <f t="shared" si="40"/>
        <v>43271</v>
      </c>
    </row>
    <row r="399" spans="1:13">
      <c r="A399" s="477">
        <v>18</v>
      </c>
      <c r="B399" s="491" t="str">
        <f t="shared" si="37"/>
        <v>PIU Terminal Campo Limpo</v>
      </c>
      <c r="C399" s="482"/>
      <c r="D399" s="482">
        <v>2</v>
      </c>
      <c r="E399" s="491" t="str">
        <f t="shared" si="39"/>
        <v>Consulta Pública Inicial</v>
      </c>
      <c r="F399" s="482"/>
      <c r="G399" s="482"/>
      <c r="H399" s="521" t="s">
        <v>331</v>
      </c>
      <c r="I399" s="522" t="s">
        <v>577</v>
      </c>
      <c r="J399" s="485">
        <v>2</v>
      </c>
      <c r="K399" s="492" t="str">
        <f t="shared" si="38"/>
        <v>Consulta Caderno</v>
      </c>
      <c r="L399" s="519" t="s">
        <v>1158</v>
      </c>
      <c r="M399" s="520">
        <f t="shared" si="40"/>
        <v>43271</v>
      </c>
    </row>
    <row r="400" spans="1:13">
      <c r="A400" s="477">
        <v>18</v>
      </c>
      <c r="B400" s="491" t="str">
        <f t="shared" si="37"/>
        <v>PIU Terminal Campo Limpo</v>
      </c>
      <c r="C400" s="482"/>
      <c r="D400" s="482">
        <v>2</v>
      </c>
      <c r="E400" s="491" t="str">
        <f t="shared" si="39"/>
        <v>Consulta Pública Inicial</v>
      </c>
      <c r="F400" s="482"/>
      <c r="G400" s="482"/>
      <c r="H400" s="521" t="s">
        <v>224</v>
      </c>
      <c r="I400" s="522" t="s">
        <v>578</v>
      </c>
      <c r="J400" s="485">
        <v>2</v>
      </c>
      <c r="K400" s="492" t="str">
        <f t="shared" si="38"/>
        <v>Consulta Caderno</v>
      </c>
      <c r="L400" s="519" t="s">
        <v>1158</v>
      </c>
      <c r="M400" s="520">
        <f t="shared" si="40"/>
        <v>43271</v>
      </c>
    </row>
    <row r="401" spans="1:13">
      <c r="A401" s="477">
        <v>18</v>
      </c>
      <c r="B401" s="491" t="str">
        <f t="shared" si="37"/>
        <v>PIU Terminal Campo Limpo</v>
      </c>
      <c r="C401" s="482"/>
      <c r="D401" s="482">
        <v>5</v>
      </c>
      <c r="E401" s="491" t="str">
        <f t="shared" si="39"/>
        <v>Discussão Pública</v>
      </c>
      <c r="F401" s="482"/>
      <c r="G401" s="482"/>
      <c r="H401" s="521" t="s">
        <v>1279</v>
      </c>
      <c r="I401" s="522" t="s">
        <v>582</v>
      </c>
      <c r="J401" s="485">
        <v>2</v>
      </c>
      <c r="K401" s="492" t="str">
        <f t="shared" si="38"/>
        <v>Consulta Caderno</v>
      </c>
      <c r="L401" s="519" t="s">
        <v>1158</v>
      </c>
      <c r="M401" s="520">
        <f t="shared" si="40"/>
        <v>43271</v>
      </c>
    </row>
    <row r="402" spans="1:13">
      <c r="A402" s="477">
        <v>18</v>
      </c>
      <c r="B402" s="491" t="str">
        <f t="shared" si="37"/>
        <v>PIU Terminal Campo Limpo</v>
      </c>
      <c r="C402" s="482"/>
      <c r="D402" s="482">
        <v>5</v>
      </c>
      <c r="E402" s="491" t="str">
        <f t="shared" si="39"/>
        <v>Discussão Pública</v>
      </c>
      <c r="F402" s="482"/>
      <c r="G402" s="482"/>
      <c r="H402" s="521" t="s">
        <v>1281</v>
      </c>
      <c r="I402" s="518" t="s">
        <v>585</v>
      </c>
      <c r="J402" s="485">
        <v>2</v>
      </c>
      <c r="K402" s="492" t="str">
        <f t="shared" si="38"/>
        <v>Consulta Caderno</v>
      </c>
      <c r="L402" s="519" t="s">
        <v>1158</v>
      </c>
      <c r="M402" s="520">
        <f t="shared" si="40"/>
        <v>43271</v>
      </c>
    </row>
    <row r="403" spans="1:13">
      <c r="A403" s="477">
        <v>18</v>
      </c>
      <c r="B403" s="491" t="str">
        <f t="shared" si="37"/>
        <v>PIU Terminal Campo Limpo</v>
      </c>
      <c r="C403" s="482"/>
      <c r="D403" s="482">
        <v>5</v>
      </c>
      <c r="E403" s="491" t="str">
        <f t="shared" si="39"/>
        <v>Discussão Pública</v>
      </c>
      <c r="F403" s="482"/>
      <c r="G403" s="482"/>
      <c r="H403" s="521" t="s">
        <v>1283</v>
      </c>
      <c r="I403" s="518" t="s">
        <v>588</v>
      </c>
      <c r="J403" s="485">
        <v>2</v>
      </c>
      <c r="K403" s="492" t="str">
        <f t="shared" si="38"/>
        <v>Consulta Caderno</v>
      </c>
      <c r="L403" s="519" t="s">
        <v>1158</v>
      </c>
      <c r="M403" s="520">
        <f t="shared" si="40"/>
        <v>43271</v>
      </c>
    </row>
    <row r="404" spans="1:13">
      <c r="A404" s="477">
        <v>18</v>
      </c>
      <c r="B404" s="491" t="str">
        <f t="shared" si="37"/>
        <v>PIU Terminal Campo Limpo</v>
      </c>
      <c r="C404" s="482"/>
      <c r="D404" s="482">
        <v>5</v>
      </c>
      <c r="E404" s="491" t="str">
        <f t="shared" si="39"/>
        <v>Discussão Pública</v>
      </c>
      <c r="F404" s="482"/>
      <c r="G404" s="482"/>
      <c r="H404" s="521" t="s">
        <v>1285</v>
      </c>
      <c r="I404" s="518" t="s">
        <v>588</v>
      </c>
      <c r="J404" s="485">
        <v>2</v>
      </c>
      <c r="K404" s="492" t="str">
        <f t="shared" si="38"/>
        <v>Consulta Caderno</v>
      </c>
      <c r="L404" s="519" t="s">
        <v>1158</v>
      </c>
      <c r="M404" s="520">
        <f t="shared" si="40"/>
        <v>43271</v>
      </c>
    </row>
    <row r="405" spans="1:13">
      <c r="A405" s="477">
        <v>18</v>
      </c>
      <c r="B405" s="491" t="str">
        <f t="shared" si="37"/>
        <v>PIU Terminal Campo Limpo</v>
      </c>
      <c r="C405" s="482"/>
      <c r="D405" s="482">
        <v>5</v>
      </c>
      <c r="E405" s="491" t="str">
        <f t="shared" si="39"/>
        <v>Discussão Pública</v>
      </c>
      <c r="F405" s="482"/>
      <c r="G405" s="482"/>
      <c r="H405" s="521" t="s">
        <v>1286</v>
      </c>
      <c r="I405" s="518" t="s">
        <v>593</v>
      </c>
      <c r="J405" s="485">
        <v>2</v>
      </c>
      <c r="K405" s="492" t="str">
        <f t="shared" si="38"/>
        <v>Consulta Caderno</v>
      </c>
      <c r="L405" s="519" t="s">
        <v>1158</v>
      </c>
      <c r="M405" s="520">
        <f t="shared" si="40"/>
        <v>43271</v>
      </c>
    </row>
    <row r="406" spans="1:13">
      <c r="A406" s="477">
        <v>18</v>
      </c>
      <c r="B406" s="491" t="str">
        <f t="shared" si="37"/>
        <v>PIU Terminal Campo Limpo</v>
      </c>
      <c r="C406" s="482"/>
      <c r="D406" s="482">
        <v>5</v>
      </c>
      <c r="E406" s="491" t="str">
        <f t="shared" si="39"/>
        <v>Discussão Pública</v>
      </c>
      <c r="F406" s="482"/>
      <c r="G406" s="482"/>
      <c r="H406" s="521" t="s">
        <v>1289</v>
      </c>
      <c r="I406" s="518" t="s">
        <v>595</v>
      </c>
      <c r="J406" s="485">
        <v>2</v>
      </c>
      <c r="K406" s="492" t="str">
        <f t="shared" si="38"/>
        <v>Consulta Caderno</v>
      </c>
      <c r="L406" s="519" t="s">
        <v>1158</v>
      </c>
      <c r="M406" s="520">
        <f t="shared" si="40"/>
        <v>43271</v>
      </c>
    </row>
    <row r="407" spans="1:13">
      <c r="A407" s="477">
        <v>18</v>
      </c>
      <c r="B407" s="491" t="str">
        <f t="shared" si="37"/>
        <v>PIU Terminal Campo Limpo</v>
      </c>
      <c r="C407" s="482"/>
      <c r="D407" s="482">
        <v>5</v>
      </c>
      <c r="E407" s="491" t="str">
        <f t="shared" si="39"/>
        <v>Discussão Pública</v>
      </c>
      <c r="F407" s="482"/>
      <c r="G407" s="482"/>
      <c r="H407" s="521" t="s">
        <v>579</v>
      </c>
      <c r="I407" s="522" t="s">
        <v>580</v>
      </c>
      <c r="J407" s="485">
        <v>2</v>
      </c>
      <c r="K407" s="492" t="str">
        <f t="shared" si="38"/>
        <v>Consulta Caderno</v>
      </c>
      <c r="L407" s="519" t="s">
        <v>1158</v>
      </c>
      <c r="M407" s="520">
        <f t="shared" si="40"/>
        <v>43271</v>
      </c>
    </row>
    <row r="408" spans="1:13">
      <c r="A408" s="477">
        <v>18</v>
      </c>
      <c r="B408" s="491" t="str">
        <f t="shared" si="37"/>
        <v>PIU Terminal Campo Limpo</v>
      </c>
      <c r="C408" s="482"/>
      <c r="D408" s="482">
        <v>5</v>
      </c>
      <c r="E408" s="491" t="str">
        <f t="shared" si="39"/>
        <v>Discussão Pública</v>
      </c>
      <c r="F408" s="482"/>
      <c r="G408" s="482"/>
      <c r="H408" s="521" t="s">
        <v>1277</v>
      </c>
      <c r="I408" s="522" t="s">
        <v>1044</v>
      </c>
      <c r="J408" s="485">
        <v>2</v>
      </c>
      <c r="K408" s="492" t="str">
        <f t="shared" si="38"/>
        <v>Consulta Caderno</v>
      </c>
      <c r="L408" s="519" t="s">
        <v>1158</v>
      </c>
      <c r="M408" s="520">
        <f t="shared" si="40"/>
        <v>43271</v>
      </c>
    </row>
    <row r="409" spans="1:13">
      <c r="A409" s="477">
        <v>18</v>
      </c>
      <c r="B409" s="496" t="str">
        <f t="shared" si="37"/>
        <v>PIU Terminal Campo Limpo</v>
      </c>
      <c r="C409" s="483" t="s">
        <v>898</v>
      </c>
      <c r="D409" s="482">
        <v>100</v>
      </c>
      <c r="E409" s="491"/>
      <c r="H409" s="521" t="s">
        <v>1384</v>
      </c>
      <c r="I409" s="973" t="s">
        <v>1388</v>
      </c>
      <c r="J409" s="498" t="s">
        <v>145</v>
      </c>
      <c r="K409" s="492" t="e">
        <f t="shared" si="38"/>
        <v>#N/A</v>
      </c>
      <c r="L409" s="706" t="s">
        <v>1158</v>
      </c>
      <c r="M409" s="520">
        <v>43276</v>
      </c>
    </row>
    <row r="410" spans="1:13">
      <c r="A410" s="477">
        <v>19</v>
      </c>
      <c r="B410" s="491" t="str">
        <f t="shared" si="37"/>
        <v>PIU Terminal Princesa Isabel</v>
      </c>
      <c r="C410" s="482"/>
      <c r="D410" s="482">
        <v>2</v>
      </c>
      <c r="E410" s="491" t="str">
        <f t="shared" ref="E410:E421" si="41">VLOOKUP(D410,$O$33:$P$44,2,0)</f>
        <v>Consulta Pública Inicial</v>
      </c>
      <c r="F410" s="482"/>
      <c r="G410" s="482"/>
      <c r="H410" s="521" t="s">
        <v>1278</v>
      </c>
      <c r="I410" s="518" t="s">
        <v>576</v>
      </c>
      <c r="J410" s="485">
        <v>2</v>
      </c>
      <c r="K410" s="492" t="str">
        <f t="shared" si="38"/>
        <v>Consulta Caderno</v>
      </c>
      <c r="L410" s="519" t="s">
        <v>1158</v>
      </c>
      <c r="M410" s="520">
        <f t="shared" ref="M410:M421" si="42">$M$2</f>
        <v>43271</v>
      </c>
    </row>
    <row r="411" spans="1:13">
      <c r="A411" s="477">
        <v>19</v>
      </c>
      <c r="B411" s="491" t="str">
        <f t="shared" si="37"/>
        <v>PIU Terminal Princesa Isabel</v>
      </c>
      <c r="C411" s="482"/>
      <c r="D411" s="482">
        <v>2</v>
      </c>
      <c r="E411" s="491" t="str">
        <f t="shared" si="41"/>
        <v>Consulta Pública Inicial</v>
      </c>
      <c r="F411" s="482"/>
      <c r="G411" s="482"/>
      <c r="H411" s="521" t="s">
        <v>1014</v>
      </c>
      <c r="I411" s="518" t="s">
        <v>1042</v>
      </c>
      <c r="J411" s="485">
        <v>2</v>
      </c>
      <c r="K411" s="492" t="str">
        <f t="shared" si="38"/>
        <v>Consulta Caderno</v>
      </c>
      <c r="L411" s="519" t="s">
        <v>1158</v>
      </c>
      <c r="M411" s="520">
        <f t="shared" si="42"/>
        <v>43271</v>
      </c>
    </row>
    <row r="412" spans="1:13">
      <c r="A412" s="477">
        <v>19</v>
      </c>
      <c r="B412" s="491" t="str">
        <f t="shared" si="37"/>
        <v>PIU Terminal Princesa Isabel</v>
      </c>
      <c r="C412" s="482"/>
      <c r="D412" s="482">
        <v>2</v>
      </c>
      <c r="E412" s="491" t="str">
        <f t="shared" si="41"/>
        <v>Consulta Pública Inicial</v>
      </c>
      <c r="F412" s="482"/>
      <c r="G412" s="482"/>
      <c r="H412" s="521" t="s">
        <v>331</v>
      </c>
      <c r="I412" s="522" t="s">
        <v>577</v>
      </c>
      <c r="J412" s="485">
        <v>2</v>
      </c>
      <c r="K412" s="492" t="str">
        <f t="shared" si="38"/>
        <v>Consulta Caderno</v>
      </c>
      <c r="L412" s="519" t="s">
        <v>1158</v>
      </c>
      <c r="M412" s="520">
        <f t="shared" si="42"/>
        <v>43271</v>
      </c>
    </row>
    <row r="413" spans="1:13">
      <c r="A413" s="477">
        <v>19</v>
      </c>
      <c r="B413" s="491" t="str">
        <f t="shared" si="37"/>
        <v>PIU Terminal Princesa Isabel</v>
      </c>
      <c r="C413" s="482"/>
      <c r="D413" s="482">
        <v>2</v>
      </c>
      <c r="E413" s="491" t="str">
        <f t="shared" si="41"/>
        <v>Consulta Pública Inicial</v>
      </c>
      <c r="F413" s="482"/>
      <c r="G413" s="482"/>
      <c r="H413" s="521" t="s">
        <v>224</v>
      </c>
      <c r="I413" s="522" t="s">
        <v>578</v>
      </c>
      <c r="J413" s="485">
        <v>2</v>
      </c>
      <c r="K413" s="492" t="str">
        <f t="shared" si="38"/>
        <v>Consulta Caderno</v>
      </c>
      <c r="L413" s="519" t="s">
        <v>1158</v>
      </c>
      <c r="M413" s="520">
        <f t="shared" si="42"/>
        <v>43271</v>
      </c>
    </row>
    <row r="414" spans="1:13">
      <c r="A414" s="477">
        <v>19</v>
      </c>
      <c r="B414" s="491" t="str">
        <f t="shared" si="37"/>
        <v>PIU Terminal Princesa Isabel</v>
      </c>
      <c r="C414" s="482"/>
      <c r="D414" s="482">
        <v>5</v>
      </c>
      <c r="E414" s="491" t="str">
        <f t="shared" si="41"/>
        <v>Discussão Pública</v>
      </c>
      <c r="F414" s="482"/>
      <c r="G414" s="482"/>
      <c r="H414" s="521" t="s">
        <v>1279</v>
      </c>
      <c r="I414" s="518" t="s">
        <v>583</v>
      </c>
      <c r="J414" s="485">
        <v>2</v>
      </c>
      <c r="K414" s="492" t="str">
        <f t="shared" si="38"/>
        <v>Consulta Caderno</v>
      </c>
      <c r="L414" s="519" t="s">
        <v>1158</v>
      </c>
      <c r="M414" s="520">
        <f t="shared" si="42"/>
        <v>43271</v>
      </c>
    </row>
    <row r="415" spans="1:13">
      <c r="A415" s="477">
        <v>19</v>
      </c>
      <c r="B415" s="491" t="str">
        <f t="shared" si="37"/>
        <v>PIU Terminal Princesa Isabel</v>
      </c>
      <c r="C415" s="482"/>
      <c r="D415" s="482">
        <v>5</v>
      </c>
      <c r="E415" s="491" t="str">
        <f t="shared" si="41"/>
        <v>Discussão Pública</v>
      </c>
      <c r="F415" s="482"/>
      <c r="G415" s="482"/>
      <c r="H415" s="521" t="s">
        <v>1281</v>
      </c>
      <c r="I415" s="518" t="s">
        <v>586</v>
      </c>
      <c r="J415" s="485">
        <v>2</v>
      </c>
      <c r="K415" s="492" t="str">
        <f t="shared" si="38"/>
        <v>Consulta Caderno</v>
      </c>
      <c r="L415" s="519" t="s">
        <v>1158</v>
      </c>
      <c r="M415" s="520">
        <f t="shared" si="42"/>
        <v>43271</v>
      </c>
    </row>
    <row r="416" spans="1:13">
      <c r="A416" s="477">
        <v>19</v>
      </c>
      <c r="B416" s="491" t="str">
        <f t="shared" si="37"/>
        <v>PIU Terminal Princesa Isabel</v>
      </c>
      <c r="C416" s="482"/>
      <c r="D416" s="482">
        <v>5</v>
      </c>
      <c r="E416" s="491" t="str">
        <f t="shared" si="41"/>
        <v>Discussão Pública</v>
      </c>
      <c r="F416" s="482"/>
      <c r="G416" s="482"/>
      <c r="H416" s="521" t="s">
        <v>1282</v>
      </c>
      <c r="I416" s="518" t="s">
        <v>589</v>
      </c>
      <c r="J416" s="485">
        <v>2</v>
      </c>
      <c r="K416" s="492" t="str">
        <f t="shared" si="38"/>
        <v>Consulta Caderno</v>
      </c>
      <c r="L416" s="519" t="s">
        <v>1158</v>
      </c>
      <c r="M416" s="520">
        <f t="shared" si="42"/>
        <v>43271</v>
      </c>
    </row>
    <row r="417" spans="1:20">
      <c r="A417" s="477">
        <v>19</v>
      </c>
      <c r="B417" s="491" t="str">
        <f t="shared" si="37"/>
        <v>PIU Terminal Princesa Isabel</v>
      </c>
      <c r="C417" s="482"/>
      <c r="D417" s="482">
        <v>5</v>
      </c>
      <c r="E417" s="491" t="str">
        <f t="shared" si="41"/>
        <v>Discussão Pública</v>
      </c>
      <c r="F417" s="482"/>
      <c r="G417" s="482"/>
      <c r="H417" s="521" t="s">
        <v>1285</v>
      </c>
      <c r="I417" s="518" t="s">
        <v>591</v>
      </c>
      <c r="J417" s="485">
        <v>2</v>
      </c>
      <c r="K417" s="492" t="str">
        <f t="shared" si="38"/>
        <v>Consulta Caderno</v>
      </c>
      <c r="L417" s="519" t="s">
        <v>1158</v>
      </c>
      <c r="M417" s="520">
        <f t="shared" si="42"/>
        <v>43271</v>
      </c>
    </row>
    <row r="418" spans="1:20">
      <c r="A418" s="477">
        <v>19</v>
      </c>
      <c r="B418" s="491" t="str">
        <f t="shared" si="37"/>
        <v>PIU Terminal Princesa Isabel</v>
      </c>
      <c r="C418" s="482"/>
      <c r="D418" s="482">
        <v>5</v>
      </c>
      <c r="E418" s="491" t="str">
        <f t="shared" si="41"/>
        <v>Discussão Pública</v>
      </c>
      <c r="F418" s="482"/>
      <c r="G418" s="482"/>
      <c r="H418" s="521" t="s">
        <v>1287</v>
      </c>
      <c r="I418" s="518" t="s">
        <v>594</v>
      </c>
      <c r="J418" s="485">
        <v>2</v>
      </c>
      <c r="K418" s="492" t="str">
        <f t="shared" si="38"/>
        <v>Consulta Caderno</v>
      </c>
      <c r="L418" s="519" t="s">
        <v>1158</v>
      </c>
      <c r="M418" s="520">
        <f t="shared" si="42"/>
        <v>43271</v>
      </c>
    </row>
    <row r="419" spans="1:20">
      <c r="A419" s="477">
        <v>19</v>
      </c>
      <c r="B419" s="491" t="str">
        <f t="shared" si="37"/>
        <v>PIU Terminal Princesa Isabel</v>
      </c>
      <c r="C419" s="482"/>
      <c r="D419" s="482">
        <v>5</v>
      </c>
      <c r="E419" s="491" t="str">
        <f t="shared" si="41"/>
        <v>Discussão Pública</v>
      </c>
      <c r="F419" s="482"/>
      <c r="G419" s="482"/>
      <c r="H419" s="521" t="s">
        <v>1289</v>
      </c>
      <c r="I419" s="518" t="s">
        <v>596</v>
      </c>
      <c r="J419" s="485">
        <v>2</v>
      </c>
      <c r="K419" s="492" t="str">
        <f t="shared" si="38"/>
        <v>Consulta Caderno</v>
      </c>
      <c r="L419" s="519" t="s">
        <v>1158</v>
      </c>
      <c r="M419" s="520">
        <f t="shared" si="42"/>
        <v>43271</v>
      </c>
    </row>
    <row r="420" spans="1:20">
      <c r="A420" s="477">
        <v>19</v>
      </c>
      <c r="B420" s="491" t="str">
        <f t="shared" si="37"/>
        <v>PIU Terminal Princesa Isabel</v>
      </c>
      <c r="C420" s="482"/>
      <c r="D420" s="482">
        <v>5</v>
      </c>
      <c r="E420" s="491" t="str">
        <f t="shared" si="41"/>
        <v>Discussão Pública</v>
      </c>
      <c r="F420" s="482"/>
      <c r="G420" s="482"/>
      <c r="H420" s="521" t="s">
        <v>579</v>
      </c>
      <c r="I420" s="522" t="s">
        <v>580</v>
      </c>
      <c r="J420" s="485">
        <v>2</v>
      </c>
      <c r="K420" s="492" t="str">
        <f t="shared" si="38"/>
        <v>Consulta Caderno</v>
      </c>
      <c r="L420" s="519" t="s">
        <v>1158</v>
      </c>
      <c r="M420" s="520">
        <f t="shared" si="42"/>
        <v>43271</v>
      </c>
    </row>
    <row r="421" spans="1:20">
      <c r="A421" s="477">
        <v>19</v>
      </c>
      <c r="B421" s="491" t="str">
        <f t="shared" si="37"/>
        <v>PIU Terminal Princesa Isabel</v>
      </c>
      <c r="C421" s="482"/>
      <c r="D421" s="482">
        <v>5</v>
      </c>
      <c r="E421" s="491" t="str">
        <f t="shared" si="41"/>
        <v>Discussão Pública</v>
      </c>
      <c r="F421" s="482"/>
      <c r="G421" s="482"/>
      <c r="H421" s="521" t="s">
        <v>1277</v>
      </c>
      <c r="I421" s="522" t="s">
        <v>1044</v>
      </c>
      <c r="J421" s="485">
        <v>2</v>
      </c>
      <c r="K421" s="492" t="str">
        <f t="shared" si="38"/>
        <v>Consulta Caderno</v>
      </c>
      <c r="L421" s="519" t="s">
        <v>1158</v>
      </c>
      <c r="M421" s="520">
        <f t="shared" si="42"/>
        <v>43271</v>
      </c>
    </row>
    <row r="422" spans="1:20">
      <c r="A422" s="477">
        <v>19</v>
      </c>
      <c r="B422" s="496" t="str">
        <f t="shared" si="37"/>
        <v>PIU Terminal Princesa Isabel</v>
      </c>
      <c r="C422" s="483" t="s">
        <v>898</v>
      </c>
      <c r="D422" s="482">
        <v>100</v>
      </c>
      <c r="E422" s="491"/>
      <c r="H422" s="521" t="s">
        <v>1384</v>
      </c>
      <c r="I422" s="970" t="s">
        <v>1388</v>
      </c>
      <c r="J422" s="498" t="s">
        <v>145</v>
      </c>
      <c r="K422" s="492" t="e">
        <f t="shared" si="38"/>
        <v>#N/A</v>
      </c>
      <c r="L422" s="706" t="s">
        <v>1158</v>
      </c>
      <c r="M422" s="520">
        <v>43276</v>
      </c>
    </row>
    <row r="423" spans="1:20">
      <c r="A423" s="479">
        <v>4</v>
      </c>
      <c r="B423" s="496" t="str">
        <f t="shared" si="37"/>
        <v>PIU NESP</v>
      </c>
      <c r="D423" s="483">
        <v>5</v>
      </c>
      <c r="E423" s="491" t="str">
        <f t="shared" ref="E423:E433" si="43">VLOOKUP(D423,$O$33:$P$44,2,0)</f>
        <v>Discussão Pública</v>
      </c>
      <c r="F423" s="483" t="s">
        <v>758</v>
      </c>
      <c r="G423" s="483" t="s">
        <v>1411</v>
      </c>
      <c r="H423" s="496" t="s">
        <v>1621</v>
      </c>
      <c r="I423" s="496" t="s">
        <v>1620</v>
      </c>
      <c r="J423" s="498">
        <v>1</v>
      </c>
      <c r="K423" s="492" t="str">
        <f t="shared" si="38"/>
        <v>Consulta Instâncias</v>
      </c>
      <c r="L423" s="728" t="s">
        <v>1626</v>
      </c>
      <c r="M423" s="520">
        <v>43283</v>
      </c>
    </row>
    <row r="424" spans="1:20">
      <c r="A424" s="479">
        <v>4</v>
      </c>
      <c r="B424" s="496" t="str">
        <f t="shared" si="37"/>
        <v>PIU NESP</v>
      </c>
      <c r="D424" s="483">
        <v>5</v>
      </c>
      <c r="E424" s="491" t="str">
        <f t="shared" si="43"/>
        <v>Discussão Pública</v>
      </c>
      <c r="F424" s="483" t="s">
        <v>758</v>
      </c>
      <c r="G424" s="483" t="s">
        <v>1411</v>
      </c>
      <c r="H424" s="496" t="s">
        <v>1622</v>
      </c>
      <c r="I424" s="496" t="s">
        <v>1624</v>
      </c>
      <c r="J424" s="498">
        <v>1</v>
      </c>
      <c r="K424" s="492" t="str">
        <f t="shared" si="38"/>
        <v>Consulta Instâncias</v>
      </c>
      <c r="L424" s="728" t="s">
        <v>1626</v>
      </c>
      <c r="M424" s="520">
        <v>43283</v>
      </c>
    </row>
    <row r="425" spans="1:20">
      <c r="A425" s="479">
        <v>4</v>
      </c>
      <c r="B425" s="496" t="str">
        <f t="shared" si="37"/>
        <v>PIU NESP</v>
      </c>
      <c r="D425" s="483">
        <v>5</v>
      </c>
      <c r="E425" s="491" t="str">
        <f t="shared" si="43"/>
        <v>Discussão Pública</v>
      </c>
      <c r="F425" s="483" t="s">
        <v>758</v>
      </c>
      <c r="G425" s="483" t="s">
        <v>1411</v>
      </c>
      <c r="H425" s="496" t="s">
        <v>1623</v>
      </c>
      <c r="I425" s="496" t="s">
        <v>1625</v>
      </c>
      <c r="J425" s="498">
        <v>1</v>
      </c>
      <c r="K425" s="492" t="str">
        <f t="shared" si="38"/>
        <v>Consulta Instâncias</v>
      </c>
      <c r="L425" s="728" t="s">
        <v>1626</v>
      </c>
      <c r="M425" s="520">
        <v>43283</v>
      </c>
    </row>
    <row r="426" spans="1:20">
      <c r="A426" s="479">
        <v>13</v>
      </c>
      <c r="B426" s="496" t="str">
        <f t="shared" si="37"/>
        <v>PMI Concessão dos 24 Terminais</v>
      </c>
      <c r="D426" s="483">
        <v>11</v>
      </c>
      <c r="E426" s="491" t="e">
        <f t="shared" si="43"/>
        <v>#N/A</v>
      </c>
      <c r="H426" s="496" t="s">
        <v>1632</v>
      </c>
      <c r="I426" s="717" t="s">
        <v>1631</v>
      </c>
      <c r="K426" s="492" t="e">
        <f t="shared" si="38"/>
        <v>#N/A</v>
      </c>
      <c r="L426" s="728" t="s">
        <v>1635</v>
      </c>
      <c r="M426" s="520">
        <v>43287</v>
      </c>
    </row>
    <row r="427" spans="1:20">
      <c r="A427" s="479">
        <v>14</v>
      </c>
      <c r="B427" s="496" t="str">
        <f t="shared" si="37"/>
        <v>CEAGESP</v>
      </c>
      <c r="D427" s="483">
        <v>11</v>
      </c>
      <c r="E427" s="491" t="e">
        <f t="shared" si="43"/>
        <v>#N/A</v>
      </c>
      <c r="H427" s="496" t="s">
        <v>1632</v>
      </c>
      <c r="I427" s="717" t="s">
        <v>1633</v>
      </c>
      <c r="K427" s="492" t="e">
        <f t="shared" si="38"/>
        <v>#N/A</v>
      </c>
      <c r="L427" s="728" t="s">
        <v>1635</v>
      </c>
      <c r="M427" s="520">
        <v>43287</v>
      </c>
    </row>
    <row r="428" spans="1:20">
      <c r="A428" s="479">
        <v>15</v>
      </c>
      <c r="B428" s="496" t="str">
        <f t="shared" si="37"/>
        <v>Campo de Marte</v>
      </c>
      <c r="D428" s="483">
        <v>11</v>
      </c>
      <c r="E428" s="491" t="e">
        <f t="shared" si="43"/>
        <v>#N/A</v>
      </c>
      <c r="H428" s="496" t="s">
        <v>1632</v>
      </c>
      <c r="I428" s="717" t="s">
        <v>1634</v>
      </c>
      <c r="K428" s="492" t="e">
        <f t="shared" si="38"/>
        <v>#N/A</v>
      </c>
      <c r="L428" s="728" t="s">
        <v>1635</v>
      </c>
      <c r="M428" s="520">
        <v>43287</v>
      </c>
    </row>
    <row r="429" spans="1:20">
      <c r="A429" s="479">
        <v>11</v>
      </c>
      <c r="B429" s="496" t="str">
        <f t="shared" si="37"/>
        <v>PIU Setor Central</v>
      </c>
      <c r="D429" s="483">
        <v>2</v>
      </c>
      <c r="E429" s="491" t="str">
        <f t="shared" si="43"/>
        <v>Consulta Pública Inicial</v>
      </c>
      <c r="H429" s="496" t="s">
        <v>1279</v>
      </c>
      <c r="I429" s="717" t="s">
        <v>1636</v>
      </c>
      <c r="J429" s="498">
        <v>2</v>
      </c>
      <c r="K429" s="492" t="str">
        <f t="shared" si="38"/>
        <v>Consulta Caderno</v>
      </c>
      <c r="L429" s="728" t="s">
        <v>1158</v>
      </c>
      <c r="M429" s="520">
        <v>43291</v>
      </c>
    </row>
    <row r="430" spans="1:20" s="1017" customFormat="1" ht="25.5">
      <c r="A430" s="1011">
        <v>7</v>
      </c>
      <c r="B430" s="496" t="str">
        <f t="shared" si="37"/>
        <v>PIU Anhembi</v>
      </c>
      <c r="C430" s="1012"/>
      <c r="D430" s="490">
        <v>1</v>
      </c>
      <c r="E430" s="495" t="str">
        <f t="shared" si="43"/>
        <v>Proposição</v>
      </c>
      <c r="F430" s="490"/>
      <c r="G430" s="490"/>
      <c r="H430" s="1013" t="s">
        <v>1637</v>
      </c>
      <c r="I430" s="1014" t="s">
        <v>599</v>
      </c>
      <c r="J430" s="1015">
        <v>4</v>
      </c>
      <c r="K430" s="492" t="str">
        <f t="shared" si="38"/>
        <v>Audiência Pública</v>
      </c>
      <c r="L430" s="728" t="s">
        <v>1158</v>
      </c>
      <c r="M430" s="1019">
        <v>43292</v>
      </c>
      <c r="N430" s="1016"/>
      <c r="T430" s="1018"/>
    </row>
    <row r="431" spans="1:20" s="1017" customFormat="1" ht="38.25">
      <c r="A431" s="1011">
        <v>7</v>
      </c>
      <c r="B431" s="496" t="str">
        <f t="shared" si="37"/>
        <v>PIU Anhembi</v>
      </c>
      <c r="C431" s="1012"/>
      <c r="D431" s="490">
        <v>1</v>
      </c>
      <c r="E431" s="495" t="str">
        <f t="shared" si="43"/>
        <v>Proposição</v>
      </c>
      <c r="F431" s="490"/>
      <c r="G431" s="490"/>
      <c r="H431" s="1013" t="s">
        <v>1638</v>
      </c>
      <c r="I431" s="1014" t="s">
        <v>597</v>
      </c>
      <c r="J431" s="1015">
        <v>2</v>
      </c>
      <c r="K431" s="492" t="str">
        <f t="shared" si="38"/>
        <v>Consulta Caderno</v>
      </c>
      <c r="L431" s="728" t="s">
        <v>1158</v>
      </c>
      <c r="M431" s="1019">
        <v>43292</v>
      </c>
      <c r="N431" s="1016"/>
      <c r="T431" s="1018"/>
    </row>
    <row r="432" spans="1:20" s="1017" customFormat="1" ht="25.5">
      <c r="A432" s="1011">
        <v>7</v>
      </c>
      <c r="B432" s="496" t="str">
        <f t="shared" si="37"/>
        <v>PIU Anhembi</v>
      </c>
      <c r="C432" s="1012"/>
      <c r="D432" s="490">
        <v>1</v>
      </c>
      <c r="E432" s="495" t="str">
        <f t="shared" si="43"/>
        <v>Proposição</v>
      </c>
      <c r="F432" s="490"/>
      <c r="G432" s="490"/>
      <c r="H432" s="1013" t="s">
        <v>1639</v>
      </c>
      <c r="I432" s="1014" t="s">
        <v>598</v>
      </c>
      <c r="J432" s="1015">
        <v>2</v>
      </c>
      <c r="K432" s="492" t="str">
        <f t="shared" si="38"/>
        <v>Consulta Caderno</v>
      </c>
      <c r="L432" s="728" t="s">
        <v>1158</v>
      </c>
      <c r="M432" s="1019">
        <v>43292</v>
      </c>
      <c r="N432" s="1016"/>
      <c r="T432" s="1018"/>
    </row>
    <row r="433" spans="1:11">
      <c r="A433" s="479">
        <v>11</v>
      </c>
      <c r="B433" s="496" t="str">
        <f t="shared" si="37"/>
        <v>PIU Setor Central</v>
      </c>
      <c r="D433" s="483">
        <v>2</v>
      </c>
      <c r="E433" s="491" t="str">
        <f t="shared" si="43"/>
        <v>Consulta Pública Inicial</v>
      </c>
      <c r="I433" s="717" t="s">
        <v>1640</v>
      </c>
      <c r="J433" s="498">
        <v>50</v>
      </c>
      <c r="K433" s="500" t="e">
        <f t="shared" si="38"/>
        <v>#N/A</v>
      </c>
    </row>
    <row r="434" spans="1:11">
      <c r="E434" s="491"/>
    </row>
    <row r="435" spans="1:11">
      <c r="E435" s="491"/>
    </row>
    <row r="436" spans="1:11">
      <c r="E436" s="491"/>
    </row>
    <row r="437" spans="1:11">
      <c r="E437" s="491"/>
    </row>
    <row r="438" spans="1:11">
      <c r="E438" s="491"/>
    </row>
    <row r="439" spans="1:11">
      <c r="E439" s="491"/>
    </row>
    <row r="440" spans="1:11">
      <c r="E440" s="491"/>
    </row>
    <row r="441" spans="1:11">
      <c r="E441" s="491"/>
    </row>
    <row r="442" spans="1:11">
      <c r="E442" s="491"/>
    </row>
    <row r="443" spans="1:11">
      <c r="E443" s="491"/>
    </row>
    <row r="444" spans="1:11">
      <c r="E444" s="491"/>
    </row>
    <row r="445" spans="1:11">
      <c r="E445" s="491"/>
    </row>
    <row r="446" spans="1:11">
      <c r="E446" s="491"/>
    </row>
    <row r="447" spans="1:11">
      <c r="E447" s="491"/>
    </row>
    <row r="448" spans="1:11">
      <c r="E448" s="491"/>
    </row>
    <row r="449" spans="5:5">
      <c r="E449" s="491"/>
    </row>
    <row r="450" spans="5:5">
      <c r="E450" s="491"/>
    </row>
    <row r="451" spans="5:5">
      <c r="E451" s="491"/>
    </row>
    <row r="452" spans="5:5">
      <c r="E452" s="491"/>
    </row>
    <row r="453" spans="5:5">
      <c r="E453" s="491"/>
    </row>
    <row r="454" spans="5:5">
      <c r="E454" s="491"/>
    </row>
    <row r="455" spans="5:5">
      <c r="E455" s="491"/>
    </row>
    <row r="456" spans="5:5">
      <c r="E456" s="491"/>
    </row>
    <row r="457" spans="5:5">
      <c r="E457" s="491"/>
    </row>
    <row r="458" spans="5:5">
      <c r="E458" s="491"/>
    </row>
    <row r="459" spans="5:5">
      <c r="E459" s="491"/>
    </row>
    <row r="460" spans="5:5">
      <c r="E460" s="491"/>
    </row>
    <row r="461" spans="5:5">
      <c r="E461" s="491"/>
    </row>
    <row r="462" spans="5:5">
      <c r="E462" s="491"/>
    </row>
    <row r="463" spans="5:5">
      <c r="E463" s="491"/>
    </row>
    <row r="464" spans="5:5">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32">
    <filterColumn colId="0"/>
    <filterColumn colId="1"/>
    <filterColumn colId="2"/>
    <filterColumn colId="3"/>
    <filterColumn colId="4"/>
    <filterColumn colId="6"/>
    <sortState ref="A2:M422">
      <sortCondition ref="A2:A422"/>
      <sortCondition ref="D2:D422"/>
    </sortState>
  </autoFilter>
  <mergeCells count="1">
    <mergeCell ref="R2:S2"/>
  </mergeCells>
  <conditionalFormatting sqref="H288:H299 H254:H263 H271 H235:H247 H41:H74 H120:H164 H172 H180:H217 H224:H225 H228:H231 H307:H308 H2:H34 X3:X4 H431:H432">
    <cfRule type="cellIs" dxfId="32" priority="246" operator="equal">
      <formula>"_"</formula>
    </cfRule>
    <cfRule type="cellIs" dxfId="31" priority="247" operator="equal">
      <formula>"-"</formula>
    </cfRule>
    <cfRule type="cellIs" dxfId="30" priority="248" operator="equal">
      <formula>"w"</formula>
    </cfRule>
    <cfRule type="cellIs" dxfId="29" priority="249" operator="equal">
      <formula>"X"</formula>
    </cfRule>
  </conditionalFormatting>
  <conditionalFormatting sqref="P12:P30">
    <cfRule type="containsText" dxfId="28" priority="130" operator="containsText" text="PIU">
      <formula>NOT(ISERROR(SEARCH("PIU",P12)))</formula>
    </cfRule>
  </conditionalFormatting>
  <conditionalFormatting sqref="P12:P30">
    <cfRule type="containsText" dxfId="27" priority="130" operator="containsText" text="Projeto">
      <formula>NOT(ISERROR(SEARCH("Projeto",P12)))</formula>
    </cfRule>
  </conditionalFormatting>
  <conditionalFormatting sqref="H320:H344 H346:H348 H352:H358 I361 I363 I365:I367 H378:H380 I392 I371:I380 I382:I384 H392:H396 I394:I396 H398:H400 H404 I397:M404 H5:H318 A2:M4 I5:I359 J5:M396 A5:G429 H405:M429 A433:M754 K3:K432 B430:B432">
    <cfRule type="expression" dxfId="26" priority="73">
      <formula>$F2="F"</formula>
    </cfRule>
  </conditionalFormatting>
  <conditionalFormatting sqref="A300:K300 E301">
    <cfRule type="expression" dxfId="25" priority="68">
      <formula>$D300="F"</formula>
    </cfRule>
  </conditionalFormatting>
  <conditionalFormatting sqref="H288:I299 A288:B299 D288:D299 B300 K288:M299 L396:L411">
    <cfRule type="expression" dxfId="24" priority="301">
      <formula>$I288="F"</formula>
    </cfRule>
  </conditionalFormatting>
  <conditionalFormatting sqref="H288:I299 D288:D299 A288:B299 B300 K288:L299 L396:L411">
    <cfRule type="expression" dxfId="23" priority="352">
      <formula>#REF!="F"</formula>
    </cfRule>
  </conditionalFormatting>
  <conditionalFormatting sqref="I393">
    <cfRule type="expression" dxfId="22" priority="408">
      <formula>$F391="F"</formula>
    </cfRule>
  </conditionalFormatting>
  <conditionalFormatting sqref="I381">
    <cfRule type="expression" dxfId="21" priority="528">
      <formula>#REF!="F"</formula>
    </cfRule>
  </conditionalFormatting>
  <conditionalFormatting sqref="A430:C432 G430:M432">
    <cfRule type="expression" dxfId="20" priority="584">
      <formula>$J430="F"</formula>
    </cfRule>
  </conditionalFormatting>
  <conditionalFormatting sqref="L430">
    <cfRule type="expression" dxfId="19" priority="3">
      <formula>$F430="F"</formula>
    </cfRule>
  </conditionalFormatting>
  <conditionalFormatting sqref="L431">
    <cfRule type="expression" dxfId="18" priority="2">
      <formula>$F431="F"</formula>
    </cfRule>
  </conditionalFormatting>
  <conditionalFormatting sqref="L432">
    <cfRule type="expression" dxfId="17" priority="1">
      <formula>$F432="F"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299" r:id="rId149" display="http://www.prefeitura.sp.gov.br/cidade/secretarias/upload/desenvolvimento_urbano/sp_urbanismo/FARIA_LIMA/2018/GGOUCFL_2a_RE_convocacao_2018_05_22.pdf"/>
    <hyperlink ref="I185" r:id="rId150"/>
    <hyperlink ref="I186" r:id="rId151"/>
    <hyperlink ref="I187" r:id="rId152"/>
    <hyperlink ref="I188" r:id="rId153"/>
    <hyperlink ref="I189" r:id="rId154"/>
    <hyperlink ref="I190" r:id="rId155"/>
    <hyperlink ref="I191" r:id="rId156"/>
    <hyperlink ref="I192" r:id="rId157"/>
    <hyperlink ref="I193" r:id="rId158"/>
    <hyperlink ref="I194" r:id="rId159"/>
    <hyperlink ref="I195" r:id="rId160"/>
    <hyperlink ref="I184" r:id="rId161"/>
    <hyperlink ref="I141" r:id="rId162"/>
    <hyperlink ref="O12" r:id="rId163" display="..\01_Documentação\01_PIU_Rio_Branco"/>
    <hyperlink ref="O13" r:id="rId164" display="..\01_Documentação\02_PIU_Vila_Leopoldina"/>
    <hyperlink ref="O14" r:id="rId165" display="..\01_Documentação\03_PIU_Arco_Tiete"/>
    <hyperlink ref="O15" r:id="rId166" display="..\01_Documentação\04_PIU_NESP"/>
    <hyperlink ref="O16" r:id="rId167" display="..\01_Documentação\05_PIU_Arco_Jurubatuba"/>
    <hyperlink ref="O18" r:id="rId168" display="..\01_Documentação\07_PL_Anhembi"/>
    <hyperlink ref="O19" r:id="rId169" display="..\01_Documentação\08_PIU_Pacaembu"/>
    <hyperlink ref="O20" r:id="rId170" display="..\01_Documentação\09_PIU_Vila_Olimpia"/>
    <hyperlink ref="O21" r:id="rId171" display="..\01_Documentação\010_PIU_Nacoes_Unidas"/>
    <hyperlink ref="O22" r:id="rId172" display="..\01_Documentação\011_PIU_Area_Central"/>
    <hyperlink ref="O23" r:id="rId173" display="..\01_Documentação\012_PIU_Arco_Pinheiros"/>
    <hyperlink ref="O24" r:id="rId174" display="..\01_Documentação\16_Bairros_Tamanduateí"/>
    <hyperlink ref="O25" r:id="rId175" display="..\01_Documentação\17_PIU_Terminal_Capelinha"/>
    <hyperlink ref="O26" r:id="rId176" display="..\01_Documentação\18_PIU_Terminal_Campo_Limpo"/>
    <hyperlink ref="O27" r:id="rId177" display="..\01_Documentação\19_PIU_Terminal_Princesa_Isabel"/>
    <hyperlink ref="P13" r:id="rId178"/>
    <hyperlink ref="P20" r:id="rId179"/>
    <hyperlink ref="P18" r:id="rId180"/>
    <hyperlink ref="P19" r:id="rId181"/>
    <hyperlink ref="P14" r:id="rId182"/>
    <hyperlink ref="P21" r:id="rId183"/>
    <hyperlink ref="P12" r:id="rId184"/>
    <hyperlink ref="P15" r:id="rId185"/>
    <hyperlink ref="P16" r:id="rId186"/>
    <hyperlink ref="P22" r:id="rId187"/>
    <hyperlink ref="P23" r:id="rId188"/>
    <hyperlink ref="P24" r:id="rId189"/>
    <hyperlink ref="P25" r:id="rId190"/>
    <hyperlink ref="P26" r:id="rId191"/>
    <hyperlink ref="P27" r:id="rId192"/>
    <hyperlink ref="I301" r:id="rId193"/>
    <hyperlink ref="I372" r:id="rId194"/>
    <hyperlink ref="I291" r:id="rId195"/>
    <hyperlink ref="I308" r:id="rId196" display="http://www.prefeitura.sp.gov.br/cidade/secretarias/upload/desenvolvimento_urbano/sp_urbanismo/FARIA_LIMA/2018/GGOUCFL_2a_RE_convocacao_2018_05_22.pdf"/>
    <hyperlink ref="I378" r:id="rId197"/>
    <hyperlink ref="I379" r:id="rId198"/>
    <hyperlink ref="I336" r:id="rId199"/>
    <hyperlink ref="I337" r:id="rId200"/>
    <hyperlink ref="I338" r:id="rId201"/>
    <hyperlink ref="I380" r:id="rId202"/>
    <hyperlink ref="I381" r:id="rId203"/>
    <hyperlink ref="I382" r:id="rId204"/>
    <hyperlink ref="I339" r:id="rId205"/>
    <hyperlink ref="I340" r:id="rId206"/>
    <hyperlink ref="I341" r:id="rId207"/>
    <hyperlink ref="I342" r:id="rId208"/>
    <hyperlink ref="I317" r:id="rId209"/>
    <hyperlink ref="I324" r:id="rId210"/>
    <hyperlink ref="L339" r:id="rId211"/>
    <hyperlink ref="I343" r:id="rId212"/>
    <hyperlink ref="I312" r:id="rId213"/>
    <hyperlink ref="I313" r:id="rId214"/>
    <hyperlink ref="I314" r:id="rId215"/>
    <hyperlink ref="I315" r:id="rId216"/>
    <hyperlink ref="I316" r:id="rId217"/>
    <hyperlink ref="I318" r:id="rId218"/>
    <hyperlink ref="I319" r:id="rId219"/>
    <hyperlink ref="I320" r:id="rId220"/>
    <hyperlink ref="I321" r:id="rId221"/>
    <hyperlink ref="I322" r:id="rId222"/>
    <hyperlink ref="I323" r:id="rId223"/>
    <hyperlink ref="I325" r:id="rId224"/>
    <hyperlink ref="I383" r:id="rId225"/>
    <hyperlink ref="I350" r:id="rId226"/>
    <hyperlink ref="I351" r:id="rId227"/>
    <hyperlink ref="I352" r:id="rId228"/>
    <hyperlink ref="I353" r:id="rId229"/>
    <hyperlink ref="I354" r:id="rId230"/>
    <hyperlink ref="I355" r:id="rId231"/>
    <hyperlink ref="I344" r:id="rId232"/>
    <hyperlink ref="I357" r:id="rId233" display="http://gestaourbana.prefeitura.sp.gov.br/18120-2/"/>
    <hyperlink ref="I359" r:id="rId234" display="http://gestaourbana.prefeitura.sp.gov.br/reuniao-com-representantes-dos-movimentos-de-moradia-da-regiao/"/>
    <hyperlink ref="I361" r:id="rId235" display="http://gestaourbana.prefeitura.sp.gov.br/noticias/conselho-municipal-de-politica-urbana-realiza-primeira-reuniao-ordinaria-com-novos-integrantes-eleitos/"/>
    <hyperlink ref="I326" r:id="rId236" display="http://gestaourbana.prefeitura.sp.gov.br/noticias/operacao-urbana-mooca-vila-carioca-encerra-ciclo-de-audiencias-publicas/"/>
    <hyperlink ref="I327" r:id="rId237" display="http://gestaourbana.prefeitura.sp.gov.br/noticias/segunda-audiencia-publica-da-operacao-urbana-mooca-vila-carioca-da-continuidade-a-discussao-sobre-o-licenciamento-ambiental-para-os-bairros-do-tamanduatei/"/>
    <hyperlink ref="I328" r:id="rId238" display="http://gestaourbana.prefeitura.sp.gov.br/noticias/primeira-audiencia-publica-da-operacao-urbana-mooca-vila-carioca-reune-180-pessoas/"/>
    <hyperlink ref="I373" r:id="rId239"/>
    <hyperlink ref="I374" r:id="rId240"/>
    <hyperlink ref="I375" r:id="rId241"/>
    <hyperlink ref="I377" r:id="rId242"/>
    <hyperlink ref="I370" r:id="rId243"/>
    <hyperlink ref="I376" r:id="rId244"/>
    <hyperlink ref="I345" r:id="rId245"/>
    <hyperlink ref="I144" r:id="rId246"/>
    <hyperlink ref="I161" r:id="rId247"/>
    <hyperlink ref="I156" r:id="rId248"/>
    <hyperlink ref="I157" r:id="rId249"/>
    <hyperlink ref="I158" r:id="rId250"/>
    <hyperlink ref="I145" r:id="rId251"/>
    <hyperlink ref="I146" r:id="rId252"/>
    <hyperlink ref="I148" r:id="rId253"/>
    <hyperlink ref="I147" r:id="rId254"/>
    <hyperlink ref="I170" r:id="rId255"/>
    <hyperlink ref="I165" r:id="rId256"/>
    <hyperlink ref="I164" r:id="rId257"/>
    <hyperlink ref="I163" r:id="rId258"/>
    <hyperlink ref="I162" r:id="rId259"/>
    <hyperlink ref="I111" r:id="rId260"/>
    <hyperlink ref="I113" r:id="rId261"/>
    <hyperlink ref="I112" r:id="rId262"/>
    <hyperlink ref="I110" r:id="rId263"/>
    <hyperlink ref="I109" r:id="rId264"/>
    <hyperlink ref="I108" r:id="rId265"/>
    <hyperlink ref="I103" r:id="rId266"/>
    <hyperlink ref="I104" r:id="rId267"/>
    <hyperlink ref="I106" r:id="rId268"/>
    <hyperlink ref="I107" r:id="rId269"/>
    <hyperlink ref="I105" r:id="rId270"/>
    <hyperlink ref="I142" r:id="rId271"/>
    <hyperlink ref="I366" r:id="rId272"/>
    <hyperlink ref="I367" r:id="rId273"/>
    <hyperlink ref="I368" r:id="rId274"/>
    <hyperlink ref="I369" r:id="rId275"/>
    <hyperlink ref="I349" r:id="rId276"/>
    <hyperlink ref="I160" r:id="rId277"/>
    <hyperlink ref="I262" r:id="rId278"/>
    <hyperlink ref="I264" r:id="rId279"/>
    <hyperlink ref="Y3" r:id="rId280"/>
    <hyperlink ref="I3" r:id="rId281"/>
    <hyperlink ref="I426" r:id="rId282"/>
    <hyperlink ref="I427" r:id="rId283"/>
    <hyperlink ref="I428" r:id="rId284"/>
    <hyperlink ref="I429" r:id="rId285" location="/"/>
    <hyperlink ref="I432" r:id="rId286"/>
    <hyperlink ref="I431" r:id="rId287"/>
    <hyperlink ref="I433" r:id="rId288"/>
  </hyperlinks>
  <pageMargins left="0.511811024" right="0.511811024" top="0.78740157499999996" bottom="0.78740157499999996" header="0.31496062000000002" footer="0.31496062000000002"/>
  <pageSetup paperSize="9" orientation="portrait" horizontalDpi="4294967294" verticalDpi="4294967294" r:id="rId289"/>
  <legacyDrawing r:id="rId290"/>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1141</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1226</v>
      </c>
      <c r="B2" s="435"/>
      <c r="C2" s="435" t="s">
        <v>1227</v>
      </c>
      <c r="D2" s="435" t="s">
        <v>39</v>
      </c>
      <c r="E2" s="435" t="s">
        <v>1228</v>
      </c>
      <c r="F2" s="435" t="s">
        <v>1230</v>
      </c>
      <c r="G2" s="435" t="s">
        <v>1229</v>
      </c>
      <c r="H2" s="435" t="s">
        <v>1231</v>
      </c>
      <c r="I2" s="435" t="s">
        <v>1232</v>
      </c>
      <c r="J2" s="435" t="s">
        <v>1233</v>
      </c>
      <c r="K2" s="435" t="s">
        <v>1234</v>
      </c>
      <c r="L2" s="435" t="s">
        <v>1234</v>
      </c>
      <c r="M2" s="435" t="s">
        <v>1235</v>
      </c>
      <c r="N2" s="435" t="s">
        <v>1236</v>
      </c>
      <c r="O2" s="435"/>
      <c r="P2" s="435"/>
      <c r="Q2" s="435" t="s">
        <v>1043</v>
      </c>
      <c r="R2" s="435" t="s">
        <v>1245</v>
      </c>
      <c r="S2" s="435" t="s">
        <v>1244</v>
      </c>
      <c r="T2" s="435" t="s">
        <v>1232</v>
      </c>
      <c r="U2" s="435" t="s">
        <v>1246</v>
      </c>
      <c r="V2" s="435" t="s">
        <v>1247</v>
      </c>
      <c r="W2" s="446" t="s">
        <v>1258</v>
      </c>
      <c r="X2" s="435" t="s">
        <v>566</v>
      </c>
      <c r="Y2" s="435" t="s">
        <v>1248</v>
      </c>
      <c r="Z2" s="435"/>
      <c r="AA2" s="435" t="s">
        <v>1249</v>
      </c>
      <c r="AB2" s="435" t="s">
        <v>1250</v>
      </c>
      <c r="AC2" s="435" t="s">
        <v>1251</v>
      </c>
      <c r="AD2" s="435" t="s">
        <v>1015</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1253</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1256</v>
      </c>
      <c r="AF25" t="s">
        <v>17</v>
      </c>
    </row>
    <row r="26" spans="1:32">
      <c r="AE26">
        <v>1</v>
      </c>
      <c r="AF26" t="s">
        <v>1254</v>
      </c>
    </row>
    <row r="27" spans="1:32">
      <c r="AE27">
        <v>1</v>
      </c>
      <c r="AF27" t="s">
        <v>1255</v>
      </c>
    </row>
  </sheetData>
  <autoFilter ref="A5:AC27">
    <filterColumn colId="0"/>
    <filterColumn colId="14"/>
    <filterColumn colId="15"/>
    <filterColumn colId="25"/>
  </autoFilter>
  <conditionalFormatting sqref="AD10 AD13 A6:AC25">
    <cfRule type="cellIs" dxfId="16"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64"/>
      <c r="B2" s="1065"/>
      <c r="C2" s="1065"/>
      <c r="D2" s="1065"/>
      <c r="E2" s="216" t="s">
        <v>287</v>
      </c>
      <c r="F2" s="216" t="s">
        <v>288</v>
      </c>
      <c r="G2" s="216" t="s">
        <v>289</v>
      </c>
      <c r="H2" s="216" t="s">
        <v>290</v>
      </c>
      <c r="I2" s="216" t="s">
        <v>291</v>
      </c>
      <c r="J2" s="216" t="s">
        <v>292</v>
      </c>
      <c r="K2" s="216" t="s">
        <v>293</v>
      </c>
      <c r="M2" s="217" t="s">
        <v>294</v>
      </c>
      <c r="N2" s="1065" t="s">
        <v>295</v>
      </c>
      <c r="O2" s="1065"/>
      <c r="P2" s="1066"/>
      <c r="Q2" s="217" t="s">
        <v>296</v>
      </c>
      <c r="R2" s="217" t="s">
        <v>297</v>
      </c>
      <c r="S2" s="217" t="s">
        <v>298</v>
      </c>
    </row>
    <row r="3" spans="1:19" ht="15.75" customHeight="1">
      <c r="A3" s="1067" t="s">
        <v>209</v>
      </c>
      <c r="B3" s="110" t="s">
        <v>210</v>
      </c>
      <c r="C3" s="218"/>
      <c r="D3" s="219"/>
      <c r="E3" s="220"/>
      <c r="F3" s="220"/>
      <c r="G3" s="220"/>
      <c r="H3" s="220"/>
      <c r="I3" s="220"/>
      <c r="J3" s="220"/>
      <c r="K3" s="220"/>
      <c r="M3" s="107"/>
      <c r="N3" s="1069"/>
      <c r="O3" s="1070"/>
      <c r="P3" s="1071"/>
      <c r="Q3" s="220"/>
      <c r="R3" s="220"/>
      <c r="S3" s="125"/>
    </row>
    <row r="4" spans="1:19" ht="15">
      <c r="A4" s="1068"/>
      <c r="B4" s="99"/>
      <c r="C4" s="98" t="s">
        <v>152</v>
      </c>
      <c r="D4" s="99"/>
      <c r="E4" s="107"/>
      <c r="F4" s="107"/>
      <c r="G4" s="107"/>
      <c r="H4" s="107"/>
      <c r="I4" s="107"/>
      <c r="J4" s="107"/>
      <c r="K4" s="107"/>
      <c r="M4" s="107"/>
      <c r="N4" s="97"/>
      <c r="O4" s="95"/>
      <c r="P4" s="221"/>
      <c r="Q4" s="107"/>
      <c r="R4" s="107"/>
      <c r="S4" s="125"/>
    </row>
    <row r="5" spans="1:19" ht="15.75">
      <c r="A5" s="1068"/>
      <c r="B5" s="99"/>
      <c r="D5" s="106" t="s">
        <v>211</v>
      </c>
      <c r="E5" s="222" t="s">
        <v>299</v>
      </c>
      <c r="F5" s="247" t="s">
        <v>188</v>
      </c>
      <c r="G5" s="247" t="s">
        <v>188</v>
      </c>
      <c r="H5" s="222" t="s">
        <v>299</v>
      </c>
      <c r="I5" s="222" t="s">
        <v>299</v>
      </c>
      <c r="J5" s="247" t="s">
        <v>188</v>
      </c>
      <c r="K5" s="222" t="s">
        <v>299</v>
      </c>
      <c r="M5" s="107"/>
      <c r="N5" s="1061" t="s">
        <v>299</v>
      </c>
      <c r="O5" s="1062"/>
      <c r="P5" s="1063"/>
      <c r="Q5" s="107"/>
      <c r="R5" s="107"/>
      <c r="S5" s="125"/>
    </row>
    <row r="6" spans="1:19">
      <c r="A6" s="1068"/>
      <c r="B6" s="107"/>
      <c r="C6" s="108" t="s">
        <v>212</v>
      </c>
      <c r="D6" s="109"/>
      <c r="E6" s="107"/>
      <c r="F6" s="107"/>
      <c r="G6" s="107"/>
      <c r="H6" s="107"/>
      <c r="I6" s="107"/>
      <c r="J6" s="107"/>
      <c r="K6" s="107"/>
      <c r="L6" s="100"/>
      <c r="M6" s="107"/>
      <c r="N6" s="97"/>
      <c r="O6" s="95"/>
      <c r="P6" s="221"/>
      <c r="Q6" s="107"/>
      <c r="R6" s="107"/>
      <c r="S6" s="125"/>
    </row>
    <row r="7" spans="1:19" ht="15">
      <c r="A7" s="1068"/>
      <c r="B7" s="107"/>
      <c r="C7" s="108"/>
      <c r="D7" s="106" t="s">
        <v>213</v>
      </c>
      <c r="E7" s="223" t="s">
        <v>299</v>
      </c>
      <c r="F7" s="224" t="s">
        <v>299</v>
      </c>
      <c r="G7" s="224" t="s">
        <v>299</v>
      </c>
      <c r="H7" s="223" t="s">
        <v>299</v>
      </c>
      <c r="I7" s="249" t="s">
        <v>188</v>
      </c>
      <c r="J7" s="224" t="s">
        <v>299</v>
      </c>
      <c r="K7" s="223" t="s">
        <v>299</v>
      </c>
      <c r="L7" s="100"/>
      <c r="M7" s="107"/>
      <c r="N7" s="1061" t="s">
        <v>299</v>
      </c>
      <c r="O7" s="1062"/>
      <c r="P7" s="1063"/>
      <c r="Q7" s="107"/>
      <c r="R7" s="107"/>
      <c r="S7" s="125"/>
    </row>
    <row r="8" spans="1:19" ht="15.75">
      <c r="A8" s="1067" t="s">
        <v>214</v>
      </c>
      <c r="B8" s="110" t="s">
        <v>215</v>
      </c>
      <c r="C8" s="111"/>
      <c r="D8" s="112"/>
      <c r="E8" s="225"/>
      <c r="F8" s="226"/>
      <c r="G8" s="226"/>
      <c r="H8" s="226"/>
      <c r="I8" s="226"/>
      <c r="J8" s="226"/>
      <c r="K8" s="226"/>
      <c r="L8" s="100"/>
      <c r="M8" s="220"/>
      <c r="N8" s="227"/>
      <c r="O8" s="228"/>
      <c r="P8" s="229"/>
      <c r="Q8" s="220"/>
      <c r="R8" s="220"/>
      <c r="S8" s="122"/>
    </row>
    <row r="9" spans="1:19" ht="15.75" customHeight="1">
      <c r="A9" s="1068"/>
      <c r="B9" s="107"/>
      <c r="C9" s="113" t="s">
        <v>216</v>
      </c>
      <c r="D9" s="99"/>
      <c r="E9" s="247" t="s">
        <v>241</v>
      </c>
      <c r="F9" s="247" t="s">
        <v>241</v>
      </c>
      <c r="G9" s="222" t="s">
        <v>241</v>
      </c>
      <c r="H9" s="222" t="s">
        <v>145</v>
      </c>
      <c r="I9" s="247" t="s">
        <v>241</v>
      </c>
      <c r="J9" s="222" t="s">
        <v>241</v>
      </c>
      <c r="K9" s="247" t="s">
        <v>188</v>
      </c>
      <c r="L9" s="100"/>
      <c r="M9" s="107"/>
      <c r="N9" s="1058" t="s">
        <v>241</v>
      </c>
      <c r="O9" s="1059"/>
      <c r="P9" s="1060"/>
      <c r="Q9" s="107"/>
      <c r="R9" s="107"/>
      <c r="S9" s="125"/>
    </row>
    <row r="10" spans="1:19" ht="15">
      <c r="A10" s="1068"/>
      <c r="B10" s="107"/>
      <c r="C10" s="114" t="s">
        <v>217</v>
      </c>
      <c r="D10" s="109"/>
      <c r="E10" s="247" t="s">
        <v>188</v>
      </c>
      <c r="F10" s="247" t="s">
        <v>188</v>
      </c>
      <c r="G10" s="222" t="s">
        <v>188</v>
      </c>
      <c r="H10" s="222" t="s">
        <v>145</v>
      </c>
      <c r="I10" s="247" t="s">
        <v>241</v>
      </c>
      <c r="J10" s="247" t="s">
        <v>188</v>
      </c>
      <c r="K10" s="247" t="s">
        <v>188</v>
      </c>
      <c r="L10" s="100"/>
      <c r="M10" s="107"/>
      <c r="N10" s="1058" t="s">
        <v>188</v>
      </c>
      <c r="O10" s="1059"/>
      <c r="P10" s="1060"/>
      <c r="Q10" s="107"/>
      <c r="R10" s="107"/>
      <c r="S10" s="125"/>
    </row>
    <row r="11" spans="1:19" ht="15">
      <c r="A11" s="1068"/>
      <c r="B11" s="107"/>
      <c r="C11" s="114" t="s">
        <v>218</v>
      </c>
      <c r="D11" s="109"/>
      <c r="E11" s="248" t="s">
        <v>188</v>
      </c>
      <c r="F11" s="247" t="s">
        <v>188</v>
      </c>
      <c r="G11" s="222" t="s">
        <v>188</v>
      </c>
      <c r="H11" s="222" t="s">
        <v>145</v>
      </c>
      <c r="I11" s="222" t="s">
        <v>145</v>
      </c>
      <c r="J11" s="247" t="s">
        <v>188</v>
      </c>
      <c r="K11" s="247" t="s">
        <v>241</v>
      </c>
      <c r="L11" s="100"/>
      <c r="M11" s="107"/>
      <c r="N11" s="1058" t="s">
        <v>188</v>
      </c>
      <c r="O11" s="1059"/>
      <c r="P11" s="1060"/>
      <c r="Q11" s="107"/>
      <c r="R11" s="107"/>
      <c r="S11" s="125"/>
    </row>
    <row r="12" spans="1:19" ht="15.75">
      <c r="A12" s="1068"/>
      <c r="B12" s="115" t="s">
        <v>219</v>
      </c>
      <c r="C12" s="116"/>
      <c r="D12" s="99"/>
      <c r="E12" s="222"/>
      <c r="F12" s="222"/>
      <c r="G12" s="222"/>
      <c r="H12" s="222"/>
      <c r="I12" s="222"/>
      <c r="J12" s="222"/>
      <c r="K12" s="222"/>
      <c r="L12" s="100"/>
      <c r="M12" s="107"/>
      <c r="N12" s="97"/>
      <c r="O12" s="95"/>
      <c r="P12" s="221"/>
      <c r="Q12" s="107"/>
      <c r="R12" s="107"/>
      <c r="S12" s="125"/>
    </row>
    <row r="13" spans="1:19" ht="15">
      <c r="A13" s="1068"/>
      <c r="B13" s="99"/>
      <c r="C13" s="114" t="s">
        <v>220</v>
      </c>
      <c r="D13" s="99"/>
      <c r="E13" s="222"/>
      <c r="F13" s="222"/>
      <c r="G13" s="222"/>
      <c r="H13" s="222"/>
      <c r="I13" s="222"/>
      <c r="J13" s="222"/>
      <c r="K13" s="222"/>
      <c r="L13" s="100"/>
      <c r="M13" s="107"/>
      <c r="N13" s="97"/>
      <c r="O13" s="95"/>
      <c r="P13" s="221"/>
      <c r="Q13" s="107"/>
      <c r="R13" s="107"/>
      <c r="S13" s="125"/>
    </row>
    <row r="14" spans="1:19" ht="15.75">
      <c r="A14" s="1068"/>
      <c r="B14" s="99"/>
      <c r="C14" s="114"/>
      <c r="D14" s="117" t="s">
        <v>221</v>
      </c>
      <c r="E14" s="247" t="s">
        <v>188</v>
      </c>
      <c r="F14" s="247" t="s">
        <v>188</v>
      </c>
      <c r="G14" s="222" t="s">
        <v>188</v>
      </c>
      <c r="H14" s="247" t="s">
        <v>188</v>
      </c>
      <c r="I14" s="222" t="s">
        <v>145</v>
      </c>
      <c r="J14" s="247" t="s">
        <v>188</v>
      </c>
      <c r="K14" s="247" t="s">
        <v>188</v>
      </c>
      <c r="L14" s="100"/>
      <c r="M14" s="107"/>
      <c r="N14" s="1058" t="s">
        <v>188</v>
      </c>
      <c r="O14" s="1059"/>
      <c r="P14" s="1060"/>
      <c r="Q14" s="107"/>
      <c r="R14" s="107"/>
      <c r="S14" s="125"/>
    </row>
    <row r="15" spans="1:19" ht="15.75">
      <c r="A15" s="1068"/>
      <c r="B15" s="99"/>
      <c r="C15" s="98"/>
      <c r="D15" s="117" t="s">
        <v>222</v>
      </c>
      <c r="E15" s="247" t="s">
        <v>188</v>
      </c>
      <c r="F15" s="247" t="s">
        <v>188</v>
      </c>
      <c r="G15" s="222" t="s">
        <v>188</v>
      </c>
      <c r="H15" s="247" t="s">
        <v>188</v>
      </c>
      <c r="I15" s="247" t="s">
        <v>188</v>
      </c>
      <c r="J15" s="247" t="s">
        <v>188</v>
      </c>
      <c r="K15" s="247" t="s">
        <v>188</v>
      </c>
      <c r="L15" s="100"/>
      <c r="M15" s="107"/>
      <c r="N15" s="1058" t="s">
        <v>188</v>
      </c>
      <c r="O15" s="1059"/>
      <c r="P15" s="1060"/>
      <c r="Q15" s="107"/>
      <c r="R15" s="107"/>
      <c r="S15" s="125"/>
    </row>
    <row r="16" spans="1:19" ht="15.75">
      <c r="A16" s="1068"/>
      <c r="B16" s="99"/>
      <c r="C16" s="98"/>
      <c r="D16" s="117" t="s">
        <v>223</v>
      </c>
      <c r="E16" s="247" t="s">
        <v>188</v>
      </c>
      <c r="F16" s="247" t="s">
        <v>188</v>
      </c>
      <c r="G16" s="222" t="s">
        <v>145</v>
      </c>
      <c r="H16" s="222"/>
      <c r="I16" s="247" t="s">
        <v>188</v>
      </c>
      <c r="J16" s="222"/>
      <c r="K16" s="222" t="s">
        <v>145</v>
      </c>
      <c r="L16" s="100"/>
      <c r="M16" s="107"/>
      <c r="N16" s="1058" t="s">
        <v>188</v>
      </c>
      <c r="O16" s="1059"/>
      <c r="P16" s="1060"/>
      <c r="Q16" s="107"/>
      <c r="R16" s="107"/>
      <c r="S16" s="125"/>
    </row>
    <row r="17" spans="1:19" ht="15.75">
      <c r="A17" s="1068"/>
      <c r="B17" s="99"/>
      <c r="C17" s="98"/>
      <c r="D17" s="117" t="s">
        <v>224</v>
      </c>
      <c r="E17" s="222" t="s">
        <v>145</v>
      </c>
      <c r="F17" s="222" t="s">
        <v>145</v>
      </c>
      <c r="G17" s="222" t="s">
        <v>145</v>
      </c>
      <c r="H17" s="222"/>
      <c r="I17" s="222" t="s">
        <v>145</v>
      </c>
      <c r="J17" s="222"/>
      <c r="K17" s="222" t="s">
        <v>145</v>
      </c>
      <c r="L17" s="100"/>
      <c r="M17" s="107"/>
      <c r="N17" s="1058" t="s">
        <v>188</v>
      </c>
      <c r="O17" s="1059"/>
      <c r="P17" s="1060"/>
      <c r="Q17" s="107"/>
      <c r="R17" s="107"/>
      <c r="S17" s="125"/>
    </row>
    <row r="18" spans="1:19" ht="15">
      <c r="A18" s="1068"/>
      <c r="B18" s="99"/>
      <c r="C18" s="114" t="s">
        <v>225</v>
      </c>
      <c r="D18" s="99"/>
      <c r="E18" s="222"/>
      <c r="F18" s="222"/>
      <c r="G18" s="222"/>
      <c r="H18" s="222"/>
      <c r="I18" s="222"/>
      <c r="J18" s="222"/>
      <c r="K18" s="222"/>
      <c r="L18" s="100"/>
      <c r="M18" s="107"/>
      <c r="N18" s="97"/>
      <c r="O18" s="95"/>
      <c r="P18" s="221"/>
      <c r="Q18" s="107"/>
      <c r="R18" s="107"/>
      <c r="S18" s="125"/>
    </row>
    <row r="19" spans="1:19" ht="15.75">
      <c r="A19" s="1068"/>
      <c r="B19" s="99"/>
      <c r="C19" s="114"/>
      <c r="D19" s="117" t="s">
        <v>221</v>
      </c>
      <c r="E19" s="222" t="s">
        <v>299</v>
      </c>
      <c r="F19" s="247" t="s">
        <v>188</v>
      </c>
      <c r="G19" s="222" t="s">
        <v>188</v>
      </c>
      <c r="H19" s="247" t="s">
        <v>188</v>
      </c>
      <c r="I19" s="222" t="s">
        <v>299</v>
      </c>
      <c r="J19" s="222"/>
      <c r="K19" s="222"/>
      <c r="L19" s="100"/>
      <c r="M19" s="107"/>
      <c r="N19" s="1061" t="s">
        <v>299</v>
      </c>
      <c r="O19" s="1062"/>
      <c r="P19" s="1063"/>
      <c r="Q19" s="107"/>
      <c r="R19" s="107"/>
      <c r="S19" s="125"/>
    </row>
    <row r="20" spans="1:19" ht="15.75">
      <c r="A20" s="1068"/>
      <c r="B20" s="99"/>
      <c r="C20" s="98"/>
      <c r="D20" s="117" t="s">
        <v>226</v>
      </c>
      <c r="E20" s="222" t="s">
        <v>299</v>
      </c>
      <c r="F20" s="247" t="s">
        <v>188</v>
      </c>
      <c r="G20" s="222" t="s">
        <v>188</v>
      </c>
      <c r="H20" s="222" t="s">
        <v>145</v>
      </c>
      <c r="I20" s="222" t="s">
        <v>299</v>
      </c>
      <c r="J20" s="222"/>
      <c r="K20" s="222"/>
      <c r="L20" s="100"/>
      <c r="M20" s="107"/>
      <c r="N20" s="1061" t="s">
        <v>299</v>
      </c>
      <c r="O20" s="1062"/>
      <c r="P20" s="1063"/>
      <c r="Q20" s="107"/>
      <c r="R20" s="107"/>
      <c r="S20" s="125"/>
    </row>
    <row r="21" spans="1:19" ht="15.75">
      <c r="A21" s="1068"/>
      <c r="B21" s="99"/>
      <c r="C21" s="98"/>
      <c r="D21" s="117" t="s">
        <v>227</v>
      </c>
      <c r="E21" s="222" t="s">
        <v>299</v>
      </c>
      <c r="F21" s="247" t="s">
        <v>188</v>
      </c>
      <c r="G21" s="222" t="s">
        <v>188</v>
      </c>
      <c r="H21" s="222" t="s">
        <v>145</v>
      </c>
      <c r="I21" s="222" t="s">
        <v>299</v>
      </c>
      <c r="J21" s="222"/>
      <c r="K21" s="222"/>
      <c r="L21" s="100"/>
      <c r="M21" s="107"/>
      <c r="N21" s="1061" t="s">
        <v>299</v>
      </c>
      <c r="O21" s="1062"/>
      <c r="P21" s="1063"/>
      <c r="Q21" s="107"/>
      <c r="R21" s="107"/>
      <c r="S21" s="125"/>
    </row>
    <row r="22" spans="1:19" ht="15.75">
      <c r="A22" s="1068"/>
      <c r="B22" s="99"/>
      <c r="C22" s="116"/>
      <c r="D22" s="117" t="s">
        <v>228</v>
      </c>
      <c r="E22" s="222" t="s">
        <v>299</v>
      </c>
      <c r="F22" s="247" t="s">
        <v>188</v>
      </c>
      <c r="G22" s="222" t="s">
        <v>188</v>
      </c>
      <c r="H22" s="247" t="s">
        <v>188</v>
      </c>
      <c r="I22" s="222" t="s">
        <v>299</v>
      </c>
      <c r="J22" s="222"/>
      <c r="K22" s="222"/>
      <c r="L22" s="100"/>
      <c r="M22" s="107"/>
      <c r="N22" s="1061" t="s">
        <v>299</v>
      </c>
      <c r="O22" s="1062"/>
      <c r="P22" s="1063"/>
      <c r="Q22" s="107"/>
      <c r="R22" s="107"/>
      <c r="S22" s="125"/>
    </row>
    <row r="23" spans="1:19" ht="15">
      <c r="A23" s="1068"/>
      <c r="B23" s="99"/>
      <c r="C23" s="116"/>
      <c r="D23" s="117" t="s">
        <v>229</v>
      </c>
      <c r="E23" s="222" t="s">
        <v>299</v>
      </c>
      <c r="F23" s="222" t="s">
        <v>145</v>
      </c>
      <c r="G23" s="222" t="s">
        <v>188</v>
      </c>
      <c r="H23" s="222" t="s">
        <v>145</v>
      </c>
      <c r="I23" s="222" t="s">
        <v>299</v>
      </c>
      <c r="J23" s="222"/>
      <c r="K23" s="222"/>
      <c r="L23" s="100"/>
      <c r="M23" s="107"/>
      <c r="N23" s="1061" t="s">
        <v>299</v>
      </c>
      <c r="O23" s="1062"/>
      <c r="P23" s="1063"/>
      <c r="Q23" s="107"/>
      <c r="R23" s="107"/>
      <c r="S23" s="125"/>
    </row>
    <row r="24" spans="1:19" ht="15">
      <c r="A24" s="1075"/>
      <c r="B24" s="118"/>
      <c r="C24" s="119"/>
      <c r="D24" s="120" t="s">
        <v>224</v>
      </c>
      <c r="E24" s="230" t="s">
        <v>299</v>
      </c>
      <c r="F24" s="224" t="s">
        <v>145</v>
      </c>
      <c r="G24" s="224" t="s">
        <v>145</v>
      </c>
      <c r="H24" s="224" t="s">
        <v>145</v>
      </c>
      <c r="I24" s="224" t="s">
        <v>299</v>
      </c>
      <c r="J24" s="120"/>
      <c r="K24" s="120"/>
      <c r="L24" s="100"/>
      <c r="M24" s="120"/>
      <c r="N24" s="1072" t="s">
        <v>299</v>
      </c>
      <c r="O24" s="1073"/>
      <c r="P24" s="1074"/>
      <c r="Q24" s="120"/>
      <c r="R24" s="120"/>
      <c r="S24" s="105"/>
    </row>
    <row r="25" spans="1:19" ht="15.75" customHeight="1">
      <c r="A25" s="1067" t="s">
        <v>230</v>
      </c>
      <c r="B25" s="121" t="s">
        <v>231</v>
      </c>
      <c r="C25" s="122" t="s">
        <v>311</v>
      </c>
      <c r="D25" s="117"/>
      <c r="E25" s="226"/>
      <c r="F25" s="226" t="s">
        <v>188</v>
      </c>
      <c r="G25" s="226" t="s">
        <v>145</v>
      </c>
      <c r="H25" s="226"/>
      <c r="I25" s="250" t="s">
        <v>241</v>
      </c>
      <c r="J25" s="226"/>
      <c r="K25" s="226"/>
      <c r="L25" s="100"/>
      <c r="M25" s="220"/>
      <c r="N25" s="1069" t="s">
        <v>188</v>
      </c>
      <c r="O25" s="1070"/>
      <c r="P25" s="1071"/>
      <c r="Q25" s="220"/>
      <c r="R25" s="220"/>
      <c r="S25" s="122"/>
    </row>
    <row r="26" spans="1:19" ht="15.75">
      <c r="A26" s="1068"/>
      <c r="B26" s="115" t="s">
        <v>233</v>
      </c>
      <c r="C26" s="123"/>
      <c r="D26" s="99"/>
      <c r="E26" s="222"/>
      <c r="F26" s="222"/>
      <c r="G26" s="222"/>
      <c r="H26" s="222"/>
      <c r="I26" s="222"/>
      <c r="J26" s="222"/>
      <c r="K26" s="222"/>
      <c r="L26" s="100"/>
      <c r="M26" s="107"/>
      <c r="N26" s="97"/>
      <c r="O26" s="95"/>
      <c r="P26" s="221"/>
      <c r="Q26" s="107"/>
      <c r="R26" s="107"/>
      <c r="S26" s="125"/>
    </row>
    <row r="27" spans="1:19" ht="15">
      <c r="A27" s="1068"/>
      <c r="B27" s="107"/>
      <c r="C27" s="124" t="s">
        <v>234</v>
      </c>
      <c r="D27" s="99"/>
      <c r="E27" s="222"/>
      <c r="F27" s="222"/>
      <c r="G27" s="222"/>
      <c r="H27" s="222"/>
      <c r="I27" s="222"/>
      <c r="J27" s="222"/>
      <c r="K27" s="222"/>
      <c r="L27" s="100"/>
      <c r="M27" s="107"/>
      <c r="N27" s="97"/>
      <c r="O27" s="95"/>
      <c r="P27" s="221"/>
      <c r="Q27" s="107"/>
      <c r="R27" s="107"/>
      <c r="S27" s="125"/>
    </row>
    <row r="28" spans="1:19" ht="15">
      <c r="A28" s="1068"/>
      <c r="B28" s="107"/>
      <c r="C28" s="124"/>
      <c r="D28" s="107" t="s">
        <v>221</v>
      </c>
      <c r="E28" s="222"/>
      <c r="F28" s="222"/>
      <c r="G28" s="222" t="s">
        <v>299</v>
      </c>
      <c r="H28" s="222"/>
      <c r="I28" s="247" t="s">
        <v>188</v>
      </c>
      <c r="J28" s="222"/>
      <c r="K28" s="222"/>
      <c r="L28" s="100"/>
      <c r="M28" s="107"/>
      <c r="N28" s="1061" t="s">
        <v>188</v>
      </c>
      <c r="O28" s="1062"/>
      <c r="P28" s="1063"/>
      <c r="Q28" s="107"/>
      <c r="R28" s="107"/>
      <c r="S28" s="125"/>
    </row>
    <row r="29" spans="1:19" ht="15">
      <c r="A29" s="1068"/>
      <c r="B29" s="107"/>
      <c r="C29" s="125"/>
      <c r="D29" s="117" t="s">
        <v>222</v>
      </c>
      <c r="E29" s="222"/>
      <c r="F29" s="222" t="s">
        <v>188</v>
      </c>
      <c r="G29" s="222" t="s">
        <v>299</v>
      </c>
      <c r="H29" s="222"/>
      <c r="I29" s="247" t="s">
        <v>188</v>
      </c>
      <c r="J29" s="222"/>
      <c r="K29" s="222"/>
      <c r="L29" s="100"/>
      <c r="M29" s="107"/>
      <c r="N29" s="1061" t="s">
        <v>188</v>
      </c>
      <c r="O29" s="1062"/>
      <c r="P29" s="1063"/>
      <c r="Q29" s="107"/>
      <c r="R29" s="107"/>
      <c r="S29" s="125"/>
    </row>
    <row r="30" spans="1:19">
      <c r="A30" s="1068"/>
      <c r="B30" s="107"/>
      <c r="C30" s="125"/>
      <c r="D30" s="117" t="s">
        <v>223</v>
      </c>
      <c r="E30" s="222"/>
      <c r="F30" s="222"/>
      <c r="G30" s="222" t="s">
        <v>299</v>
      </c>
      <c r="H30" s="222"/>
      <c r="I30" s="222"/>
      <c r="J30" s="222"/>
      <c r="K30" s="222"/>
      <c r="L30" s="100"/>
      <c r="M30" s="107"/>
      <c r="N30" s="1061"/>
      <c r="O30" s="1062"/>
      <c r="P30" s="1063"/>
      <c r="Q30" s="107"/>
      <c r="R30" s="107"/>
      <c r="S30" s="125"/>
    </row>
    <row r="31" spans="1:19">
      <c r="A31" s="1068"/>
      <c r="B31" s="107"/>
      <c r="C31" s="125"/>
      <c r="D31" s="117" t="s">
        <v>224</v>
      </c>
      <c r="E31" s="222"/>
      <c r="F31" s="222"/>
      <c r="G31" s="222" t="s">
        <v>299</v>
      </c>
      <c r="H31" s="222"/>
      <c r="I31" s="222"/>
      <c r="J31" s="222"/>
      <c r="K31" s="222"/>
      <c r="L31" s="100"/>
      <c r="M31" s="107"/>
      <c r="N31" s="1061"/>
      <c r="O31" s="1062"/>
      <c r="P31" s="1063"/>
      <c r="Q31" s="107"/>
      <c r="R31" s="107"/>
      <c r="S31" s="125"/>
    </row>
    <row r="32" spans="1:19" ht="15">
      <c r="A32" s="1068"/>
      <c r="B32" s="107"/>
      <c r="C32" s="124" t="s">
        <v>225</v>
      </c>
      <c r="D32" s="99"/>
      <c r="E32" s="222"/>
      <c r="F32" s="222"/>
      <c r="G32" s="222"/>
      <c r="H32" s="222"/>
      <c r="I32" s="222"/>
      <c r="J32" s="222"/>
      <c r="K32" s="222"/>
      <c r="L32" s="100"/>
      <c r="M32" s="107"/>
      <c r="N32" s="97"/>
      <c r="O32" s="95"/>
      <c r="P32" s="221"/>
      <c r="Q32" s="107"/>
      <c r="R32" s="107"/>
      <c r="S32" s="125"/>
    </row>
    <row r="33" spans="1:19" ht="15.75" customHeight="1">
      <c r="A33" s="1068"/>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68"/>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68"/>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68"/>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75"/>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 ref="N16:P16"/>
    <mergeCell ref="N17:P17"/>
    <mergeCell ref="N19:P19"/>
    <mergeCell ref="N20:P20"/>
    <mergeCell ref="A2:D2"/>
    <mergeCell ref="N2:P2"/>
    <mergeCell ref="A3:A7"/>
    <mergeCell ref="N3:P3"/>
    <mergeCell ref="N5:P5"/>
    <mergeCell ref="N7:P7"/>
  </mergeCells>
  <conditionalFormatting sqref="E12:E22 E25:K38 E23:K23 F24:H24 E10 F8:K8 F10:K22 E7:K7 E5:K5">
    <cfRule type="cellIs" dxfId="15" priority="13" operator="equal">
      <formula>"x"</formula>
    </cfRule>
  </conditionalFormatting>
  <conditionalFormatting sqref="Q1:S49 O1:P8 O12:P13 O18:P18 O33:P49 O20:P24 O26:P27 B1:N49 A1:A3 A8 A25:A49">
    <cfRule type="cellIs" dxfId="14" priority="9" operator="equal">
      <formula>"_"</formula>
    </cfRule>
    <cfRule type="cellIs" dxfId="13" priority="10" operator="equal">
      <formula>"-"</formula>
    </cfRule>
    <cfRule type="cellIs" dxfId="12" priority="11" operator="equal">
      <formula>"w"</formula>
    </cfRule>
    <cfRule type="cellIs" dxfId="11" priority="12" operator="equal">
      <formula>"X"</formula>
    </cfRule>
  </conditionalFormatting>
  <conditionalFormatting sqref="Q2:S2 M2:N2">
    <cfRule type="cellIs" dxfId="10" priority="8" operator="equal">
      <formula>"_"</formula>
    </cfRule>
  </conditionalFormatting>
  <conditionalFormatting sqref="Q2:S2 M2:N2">
    <cfRule type="cellIs" dxfId="9" priority="7" operator="equal">
      <formula>"-"</formula>
    </cfRule>
  </conditionalFormatting>
  <conditionalFormatting sqref="Q2:S2 M2:N2">
    <cfRule type="cellIs" dxfId="8" priority="5" operator="equal">
      <formula>"w"</formula>
    </cfRule>
    <cfRule type="cellIs" dxfId="7" priority="6" operator="equal">
      <formula>"X"</formula>
    </cfRule>
  </conditionalFormatting>
  <conditionalFormatting sqref="M1">
    <cfRule type="cellIs" dxfId="6" priority="2" operator="equal">
      <formula>"-"</formula>
    </cfRule>
    <cfRule type="cellIs" dxfId="5" priority="3" operator="equal">
      <formula>"w"</formula>
    </cfRule>
    <cfRule type="cellIs" dxfId="4" priority="4" operator="equal">
      <formula>"X"</formula>
    </cfRule>
  </conditionalFormatting>
  <conditionalFormatting sqref="M1">
    <cfRule type="cellIs" dxfId="3"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32" t="s">
        <v>0</v>
      </c>
      <c r="B1" s="1033"/>
      <c r="C1" s="1033"/>
      <c r="D1" s="1033"/>
      <c r="E1" s="1033"/>
      <c r="F1" s="1033"/>
      <c r="G1" s="1033"/>
      <c r="H1" s="1033"/>
      <c r="I1" s="1034"/>
      <c r="J1" s="1077" t="s">
        <v>1</v>
      </c>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c r="CZ1" s="1078"/>
      <c r="DA1" s="1078"/>
      <c r="DB1" s="1078"/>
      <c r="DC1" s="1078"/>
      <c r="DD1" s="1078"/>
      <c r="DE1" s="1078"/>
      <c r="DF1" s="1078"/>
      <c r="DG1" s="1078"/>
      <c r="DH1" s="1078"/>
      <c r="DI1" s="1078"/>
      <c r="DJ1" s="1078"/>
      <c r="DK1" s="1078"/>
      <c r="DL1" s="1078"/>
      <c r="DM1" s="1079"/>
      <c r="DN1" s="1049" t="s">
        <v>2</v>
      </c>
      <c r="DO1" s="1050"/>
      <c r="DP1" s="1050"/>
      <c r="DQ1" s="1051"/>
      <c r="DR1" s="1051"/>
      <c r="DS1" s="1051"/>
      <c r="DT1" s="1051"/>
      <c r="DU1" s="1051"/>
      <c r="DV1" s="1050"/>
      <c r="DW1" s="1050"/>
      <c r="DX1" s="1050"/>
      <c r="DY1" s="1050"/>
      <c r="DZ1" s="1050"/>
      <c r="EA1" s="1050"/>
      <c r="EB1" s="1050"/>
      <c r="EC1" s="1050"/>
      <c r="ED1" s="1050"/>
      <c r="EE1" s="1050"/>
      <c r="EF1" s="1050"/>
      <c r="EG1" s="1050"/>
      <c r="EH1" s="1050"/>
      <c r="EI1" s="1052"/>
      <c r="EJ1" s="1"/>
    </row>
    <row r="2" spans="1:140" ht="31.5">
      <c r="A2" s="1035" t="s">
        <v>3</v>
      </c>
      <c r="B2" s="1036"/>
      <c r="C2" s="1036"/>
      <c r="D2" s="1036"/>
      <c r="E2" s="1036"/>
      <c r="F2" s="1036"/>
      <c r="G2" s="1037"/>
      <c r="H2" s="1035" t="s">
        <v>4</v>
      </c>
      <c r="I2" s="1038"/>
      <c r="J2" s="1035" t="s">
        <v>5</v>
      </c>
      <c r="K2" s="1038"/>
      <c r="L2" s="1035" t="s">
        <v>6</v>
      </c>
      <c r="M2" s="1036"/>
      <c r="N2" s="1036"/>
      <c r="O2" s="1036"/>
      <c r="P2" s="1036"/>
      <c r="Q2" s="1036"/>
      <c r="R2" s="1036"/>
      <c r="S2" s="1036"/>
      <c r="T2" s="1036"/>
      <c r="U2" s="1036"/>
      <c r="V2" s="1038"/>
      <c r="W2" s="1042" t="s">
        <v>7</v>
      </c>
      <c r="X2" s="1044"/>
      <c r="Y2" s="1044"/>
      <c r="Z2" s="1044"/>
      <c r="AA2" s="1044"/>
      <c r="AB2" s="1044"/>
      <c r="AC2" s="1044"/>
      <c r="AD2" s="1044"/>
      <c r="AE2" s="1044"/>
      <c r="AF2" s="1044"/>
      <c r="AG2" s="1044"/>
      <c r="AH2" s="1044"/>
      <c r="AI2" s="1044"/>
      <c r="AJ2" s="1044"/>
      <c r="AK2" s="1044"/>
      <c r="AL2" s="1044"/>
      <c r="AM2" s="1044"/>
      <c r="AN2" s="1044"/>
      <c r="AO2" s="1045"/>
      <c r="AP2" s="1042" t="s">
        <v>8</v>
      </c>
      <c r="AQ2" s="1043"/>
      <c r="AR2" s="1044"/>
      <c r="AS2" s="1044"/>
      <c r="AT2" s="1044"/>
      <c r="AU2" s="1044"/>
      <c r="AV2" s="1044"/>
      <c r="AW2" s="1044"/>
      <c r="AX2" s="1044"/>
      <c r="AY2" s="1044"/>
      <c r="AZ2" s="1044"/>
      <c r="BA2" s="1044"/>
      <c r="BB2" s="1045"/>
      <c r="BC2" s="1042" t="s">
        <v>9</v>
      </c>
      <c r="BD2" s="1044"/>
      <c r="BE2" s="1044"/>
      <c r="BF2" s="1044"/>
      <c r="BG2" s="1044"/>
      <c r="BH2" s="1044"/>
      <c r="BI2" s="1044"/>
      <c r="BJ2" s="1044"/>
      <c r="BK2" s="1044"/>
      <c r="BL2" s="1045"/>
      <c r="BM2" s="1042" t="s">
        <v>10</v>
      </c>
      <c r="BN2" s="1044"/>
      <c r="BO2" s="1044"/>
      <c r="BP2" s="1044"/>
      <c r="BQ2" s="1044"/>
      <c r="BR2" s="1044"/>
      <c r="BS2" s="1044"/>
      <c r="BT2" s="1044"/>
      <c r="BU2" s="1044"/>
      <c r="BV2" s="1044"/>
      <c r="BW2" s="1044"/>
      <c r="BX2" s="1044"/>
      <c r="BY2" s="1044"/>
      <c r="BZ2" s="1044"/>
      <c r="CA2" s="1044"/>
      <c r="CB2" s="1044"/>
      <c r="CC2" s="1044"/>
      <c r="CD2" s="1044"/>
      <c r="CE2" s="1044"/>
      <c r="CF2" s="1044"/>
      <c r="CG2" s="1044"/>
      <c r="CH2" s="1044"/>
      <c r="CI2" s="1044"/>
      <c r="CJ2" s="1044"/>
      <c r="CK2" s="1044"/>
      <c r="CL2" s="1044"/>
      <c r="CM2" s="1044"/>
      <c r="CN2" s="1045"/>
      <c r="CO2" s="1042" t="s">
        <v>11</v>
      </c>
      <c r="CP2" s="1044"/>
      <c r="CQ2" s="1044"/>
      <c r="CR2" s="1044"/>
      <c r="CS2" s="1044"/>
      <c r="CT2" s="1044"/>
      <c r="CU2" s="1044"/>
      <c r="CV2" s="1044"/>
      <c r="CW2" s="1044"/>
      <c r="CX2" s="1044"/>
      <c r="CY2" s="1045"/>
      <c r="CZ2" s="1042" t="s">
        <v>12</v>
      </c>
      <c r="DA2" s="1044"/>
      <c r="DB2" s="1044"/>
      <c r="DC2" s="1044"/>
      <c r="DD2" s="1044"/>
      <c r="DE2" s="1044"/>
      <c r="DF2" s="1044"/>
      <c r="DG2" s="1044"/>
      <c r="DH2" s="1045"/>
      <c r="DI2" s="1042" t="s">
        <v>13</v>
      </c>
      <c r="DJ2" s="1044"/>
      <c r="DK2" s="1044"/>
      <c r="DL2" s="1044"/>
      <c r="DM2" s="1045"/>
      <c r="DN2" s="1042" t="s">
        <v>14</v>
      </c>
      <c r="DO2" s="1044"/>
      <c r="DP2" s="1053"/>
      <c r="DQ2" s="1035" t="s">
        <v>15</v>
      </c>
      <c r="DR2" s="1036"/>
      <c r="DS2" s="1036"/>
      <c r="DT2" s="1036"/>
      <c r="DU2" s="1038"/>
      <c r="DV2" s="1043" t="s">
        <v>16</v>
      </c>
      <c r="DW2" s="1044"/>
      <c r="DX2" s="1044"/>
      <c r="DY2" s="1044"/>
      <c r="DZ2" s="1044"/>
      <c r="EA2" s="1044"/>
      <c r="EB2" s="1044"/>
      <c r="EC2" s="1044"/>
      <c r="ED2" s="1044"/>
      <c r="EE2" s="1044"/>
      <c r="EF2" s="1044"/>
      <c r="EG2" s="1044"/>
      <c r="EH2" s="1044"/>
      <c r="EI2" s="1045"/>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76"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76"/>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76"/>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 ref="DI2:DM2"/>
  </mergeCells>
  <conditionalFormatting sqref="B7:C15">
    <cfRule type="containsText" dxfId="2" priority="4" operator="containsText" text="PIU">
      <formula>NOT(ISERROR(SEARCH("PIU",B7)))</formula>
    </cfRule>
  </conditionalFormatting>
  <conditionalFormatting sqref="B6:C15">
    <cfRule type="containsText" dxfId="1"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0"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x370077</cp:lastModifiedBy>
  <dcterms:created xsi:type="dcterms:W3CDTF">2018-05-14T20:12:51Z</dcterms:created>
  <dcterms:modified xsi:type="dcterms:W3CDTF">2018-07-12T17:04:17Z</dcterms:modified>
</cp:coreProperties>
</file>