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Library/WebServer/Documents/livedune/files/"/>
    </mc:Choice>
  </mc:AlternateContent>
  <xr:revisionPtr revIDLastSave="0" documentId="13_ncr:1_{C18B57E4-496F-FE48-AE40-0A3F66F5BEFD}" xr6:coauthVersionLast="45" xr6:coauthVersionMax="45" xr10:uidLastSave="{00000000-0000-0000-0000-000000000000}"/>
  <bookViews>
    <workbookView xWindow="0" yWindow="460" windowWidth="28800" windowHeight="15940" activeTab="4" xr2:uid="{00000000-000D-0000-FFFF-FFFF00000000}"/>
  </bookViews>
  <sheets>
    <sheet name="Общее" sheetId="1" r:id="rId1"/>
    <sheet name="Посты" sheetId="2" r:id="rId2"/>
    <sheet name="Хештеги" sheetId="3" r:id="rId3"/>
    <sheet name="Аудитория" sheetId="4" r:id="rId4"/>
    <sheet name="Stories" sheetId="5" r:id="rId5"/>
    <sheet name="Упоминания" sheetId="6" r:id="rId6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6" i="5" l="1"/>
  <c r="H136" i="5"/>
  <c r="G136" i="5"/>
  <c r="F136" i="5"/>
  <c r="E136" i="5"/>
  <c r="D136" i="5"/>
  <c r="J135" i="5"/>
  <c r="C135" i="5"/>
  <c r="J134" i="5"/>
  <c r="C134" i="5"/>
  <c r="J133" i="5"/>
  <c r="C133" i="5"/>
  <c r="J132" i="5"/>
  <c r="C132" i="5"/>
  <c r="J131" i="5"/>
  <c r="C131" i="5"/>
  <c r="J130" i="5"/>
  <c r="J129" i="5"/>
  <c r="C129" i="5"/>
  <c r="J128" i="5"/>
  <c r="C128" i="5"/>
  <c r="J127" i="5"/>
  <c r="C127" i="5"/>
  <c r="J126" i="5"/>
  <c r="C126" i="5"/>
  <c r="J125" i="5"/>
  <c r="C125" i="5"/>
  <c r="J124" i="5"/>
  <c r="J123" i="5"/>
  <c r="C123" i="5"/>
  <c r="J122" i="5"/>
  <c r="J121" i="5"/>
  <c r="J120" i="5"/>
  <c r="J119" i="5"/>
  <c r="C119" i="5"/>
  <c r="J118" i="5"/>
  <c r="C118" i="5"/>
  <c r="J117" i="5"/>
  <c r="C117" i="5"/>
  <c r="J116" i="5"/>
  <c r="C116" i="5"/>
  <c r="J115" i="5"/>
  <c r="C115" i="5"/>
  <c r="J114" i="5"/>
  <c r="J113" i="5"/>
  <c r="J112" i="5"/>
  <c r="C112" i="5"/>
  <c r="J111" i="5"/>
  <c r="C111" i="5"/>
  <c r="J110" i="5"/>
  <c r="C110" i="5"/>
  <c r="J109" i="5"/>
  <c r="C109" i="5"/>
  <c r="J108" i="5"/>
  <c r="C108" i="5"/>
  <c r="J107" i="5"/>
  <c r="C107" i="5"/>
  <c r="J106" i="5"/>
  <c r="C106" i="5"/>
  <c r="J105" i="5"/>
  <c r="C105" i="5"/>
  <c r="J104" i="5"/>
  <c r="C104" i="5"/>
  <c r="J103" i="5"/>
  <c r="C103" i="5"/>
  <c r="J102" i="5"/>
  <c r="J101" i="5"/>
  <c r="C101" i="5"/>
  <c r="J100" i="5"/>
  <c r="C100" i="5"/>
  <c r="J99" i="5"/>
  <c r="C99" i="5"/>
  <c r="J98" i="5"/>
  <c r="C98" i="5"/>
  <c r="J97" i="5"/>
  <c r="C97" i="5"/>
  <c r="J96" i="5"/>
  <c r="C96" i="5"/>
  <c r="J95" i="5"/>
  <c r="J94" i="5"/>
  <c r="J93" i="5"/>
  <c r="J92" i="5"/>
  <c r="C92" i="5"/>
  <c r="J91" i="5"/>
  <c r="C91" i="5"/>
  <c r="J90" i="5"/>
  <c r="C90" i="5"/>
  <c r="J89" i="5"/>
  <c r="C89" i="5"/>
  <c r="J88" i="5"/>
  <c r="C88" i="5"/>
  <c r="J87" i="5"/>
  <c r="C87" i="5"/>
  <c r="J86" i="5"/>
  <c r="C86" i="5"/>
  <c r="J85" i="5"/>
  <c r="C85" i="5"/>
  <c r="J84" i="5"/>
  <c r="C84" i="5"/>
  <c r="J83" i="5"/>
  <c r="C83" i="5"/>
  <c r="J82" i="5"/>
  <c r="C82" i="5"/>
  <c r="J81" i="5"/>
  <c r="C81" i="5"/>
  <c r="J80" i="5"/>
  <c r="C80" i="5"/>
  <c r="J79" i="5"/>
  <c r="J78" i="5"/>
  <c r="J77" i="5"/>
  <c r="C77" i="5"/>
  <c r="J76" i="5"/>
  <c r="C76" i="5"/>
  <c r="J75" i="5"/>
  <c r="C75" i="5"/>
  <c r="J74" i="5"/>
  <c r="C74" i="5"/>
  <c r="J73" i="5"/>
  <c r="C73" i="5"/>
  <c r="J72" i="5"/>
  <c r="C72" i="5"/>
  <c r="J71" i="5"/>
  <c r="C71" i="5"/>
  <c r="J70" i="5"/>
  <c r="J69" i="5"/>
  <c r="J68" i="5"/>
  <c r="J67" i="5"/>
  <c r="C67" i="5"/>
  <c r="J66" i="5"/>
  <c r="C66" i="5"/>
  <c r="J65" i="5"/>
  <c r="C65" i="5"/>
  <c r="J64" i="5"/>
  <c r="J63" i="5"/>
  <c r="J62" i="5"/>
  <c r="C62" i="5"/>
  <c r="J61" i="5"/>
  <c r="C61" i="5"/>
  <c r="J60" i="5"/>
  <c r="C60" i="5"/>
  <c r="J59" i="5"/>
  <c r="C59" i="5"/>
  <c r="J58" i="5"/>
  <c r="C58" i="5"/>
  <c r="J57" i="5"/>
  <c r="C57" i="5"/>
  <c r="J56" i="5"/>
  <c r="C56" i="5"/>
  <c r="J55" i="5"/>
  <c r="C55" i="5"/>
  <c r="J54" i="5"/>
  <c r="C54" i="5"/>
  <c r="J53" i="5"/>
  <c r="C53" i="5"/>
  <c r="J52" i="5"/>
  <c r="J51" i="5"/>
  <c r="J50" i="5"/>
  <c r="J49" i="5"/>
  <c r="J48" i="5"/>
  <c r="C48" i="5"/>
  <c r="J47" i="5"/>
  <c r="C47" i="5"/>
  <c r="J46" i="5"/>
  <c r="C46" i="5"/>
  <c r="J45" i="5"/>
  <c r="C45" i="5"/>
  <c r="J44" i="5"/>
  <c r="J43" i="5"/>
  <c r="C43" i="5"/>
  <c r="J42" i="5"/>
  <c r="C42" i="5"/>
  <c r="J41" i="5"/>
  <c r="J40" i="5"/>
  <c r="J39" i="5"/>
  <c r="J38" i="5"/>
  <c r="C38" i="5"/>
  <c r="J37" i="5"/>
  <c r="J36" i="5"/>
  <c r="C36" i="5"/>
  <c r="J35" i="5"/>
  <c r="J34" i="5"/>
  <c r="C34" i="5"/>
  <c r="J33" i="5"/>
  <c r="C33" i="5"/>
  <c r="J32" i="5"/>
  <c r="C32" i="5"/>
  <c r="J31" i="5"/>
  <c r="C31" i="5"/>
  <c r="J30" i="5"/>
  <c r="C30" i="5"/>
  <c r="J29" i="5"/>
  <c r="C29" i="5"/>
  <c r="J28" i="5"/>
  <c r="C28" i="5"/>
  <c r="J27" i="5"/>
  <c r="C27" i="5"/>
  <c r="J26" i="5"/>
  <c r="C26" i="5"/>
  <c r="J25" i="5"/>
  <c r="C25" i="5"/>
  <c r="J24" i="5"/>
  <c r="C24" i="5"/>
  <c r="J23" i="5"/>
  <c r="C23" i="5"/>
  <c r="J22" i="5"/>
  <c r="C22" i="5"/>
  <c r="J21" i="5"/>
  <c r="C21" i="5"/>
  <c r="J20" i="5"/>
  <c r="C20" i="5"/>
  <c r="J19" i="5"/>
  <c r="C19" i="5"/>
  <c r="J18" i="5"/>
  <c r="C18" i="5"/>
  <c r="J17" i="5"/>
  <c r="C17" i="5"/>
  <c r="J16" i="5"/>
  <c r="C16" i="5"/>
  <c r="J15" i="5"/>
  <c r="J14" i="5"/>
  <c r="C14" i="5"/>
  <c r="J13" i="5"/>
  <c r="C13" i="5"/>
  <c r="J12" i="5"/>
  <c r="C12" i="5"/>
  <c r="J11" i="5"/>
  <c r="C11" i="5"/>
  <c r="J10" i="5"/>
  <c r="C10" i="5"/>
  <c r="J9" i="5"/>
  <c r="C9" i="5"/>
  <c r="J8" i="5"/>
  <c r="C8" i="5"/>
  <c r="J7" i="5"/>
  <c r="C7" i="5"/>
  <c r="J6" i="5"/>
  <c r="C6" i="5"/>
  <c r="J5" i="5"/>
  <c r="C5" i="5"/>
  <c r="J4" i="5"/>
  <c r="C4" i="5"/>
  <c r="J3" i="5"/>
  <c r="C3" i="5"/>
  <c r="J2" i="5"/>
  <c r="E47" i="4"/>
  <c r="B47" i="4"/>
  <c r="H41" i="4"/>
  <c r="L9" i="4"/>
  <c r="K9" i="4"/>
  <c r="S11" i="2"/>
  <c r="R11" i="2"/>
  <c r="Q11" i="2"/>
  <c r="P11" i="2"/>
  <c r="O11" i="2"/>
  <c r="N11" i="2"/>
  <c r="J11" i="2"/>
  <c r="I11" i="2"/>
  <c r="H11" i="2"/>
  <c r="G11" i="2"/>
  <c r="F11" i="2"/>
  <c r="E11" i="2"/>
  <c r="M10" i="2"/>
  <c r="L10" i="2"/>
  <c r="K10" i="2"/>
  <c r="C10" i="2"/>
  <c r="M9" i="2"/>
  <c r="L9" i="2"/>
  <c r="K9" i="2"/>
  <c r="C9" i="2"/>
  <c r="M8" i="2"/>
  <c r="L8" i="2"/>
  <c r="K8" i="2"/>
  <c r="C8" i="2"/>
  <c r="M7" i="2"/>
  <c r="L7" i="2"/>
  <c r="K7" i="2"/>
  <c r="C7" i="2"/>
  <c r="M6" i="2"/>
  <c r="L6" i="2"/>
  <c r="K6" i="2"/>
  <c r="C6" i="2"/>
  <c r="M5" i="2"/>
  <c r="L5" i="2"/>
  <c r="K5" i="2"/>
  <c r="C5" i="2"/>
  <c r="M4" i="2"/>
  <c r="L4" i="2"/>
  <c r="K4" i="2"/>
  <c r="C4" i="2"/>
  <c r="M3" i="2"/>
  <c r="L3" i="2"/>
  <c r="K3" i="2"/>
  <c r="C3" i="2"/>
  <c r="AG34" i="1"/>
  <c r="AF34" i="1"/>
  <c r="AE34" i="1"/>
  <c r="AD34" i="1"/>
  <c r="AC34" i="1"/>
  <c r="AB34" i="1"/>
  <c r="AA34" i="1"/>
  <c r="Z34" i="1"/>
  <c r="Y34" i="1"/>
  <c r="X34" i="1"/>
  <c r="U34" i="1"/>
  <c r="T34" i="1"/>
  <c r="M34" i="1"/>
  <c r="L34" i="1"/>
  <c r="K34" i="1"/>
  <c r="J34" i="1"/>
  <c r="I34" i="1"/>
  <c r="G34" i="1"/>
  <c r="E34" i="1"/>
  <c r="D34" i="1"/>
  <c r="C34" i="1"/>
  <c r="L11" i="2" l="1"/>
  <c r="J136" i="5"/>
  <c r="M11" i="2"/>
  <c r="K11" i="2"/>
</calcChain>
</file>

<file path=xl/sharedStrings.xml><?xml version="1.0" encoding="utf-8"?>
<sst xmlns="http://schemas.openxmlformats.org/spreadsheetml/2006/main" count="1329" uniqueCount="746">
  <si>
    <t>Дата</t>
  </si>
  <si>
    <t>Подписчиков</t>
  </si>
  <si>
    <t>Подписок</t>
  </si>
  <si>
    <t>Постов</t>
  </si>
  <si>
    <t>Лайков (ср.)</t>
  </si>
  <si>
    <t>Комментарии (ср.)</t>
  </si>
  <si>
    <t>Engagement Rate (%)</t>
  </si>
  <si>
    <t>Просмотров</t>
  </si>
  <si>
    <t>Охват</t>
  </si>
  <si>
    <t>Просмотров профиля</t>
  </si>
  <si>
    <t>Клики</t>
  </si>
  <si>
    <t>Опубликованные Stories</t>
  </si>
  <si>
    <t>Всего</t>
  </si>
  <si>
    <t>Изменение</t>
  </si>
  <si>
    <t>Отписок</t>
  </si>
  <si>
    <t>Новых</t>
  </si>
  <si>
    <t>Лайков</t>
  </si>
  <si>
    <t>Коммент.</t>
  </si>
  <si>
    <t>Сохранений</t>
  </si>
  <si>
    <t>Дневной</t>
  </si>
  <si>
    <t>Недельный</t>
  </si>
  <si>
    <t>Месячный</t>
  </si>
  <si>
    <t>По ссылке</t>
  </si>
  <si>
    <t>По адресу</t>
  </si>
  <si>
    <t>По e-mail</t>
  </si>
  <si>
    <t>По телефону</t>
  </si>
  <si>
    <t>По ссылке в тексте</t>
  </si>
  <si>
    <t>Ответов</t>
  </si>
  <si>
    <t>01.10.2019</t>
  </si>
  <si>
    <t>02.10.2019</t>
  </si>
  <si>
    <t>03.10.2019</t>
  </si>
  <si>
    <t>04.10.2019</t>
  </si>
  <si>
    <t>05.10.2019</t>
  </si>
  <si>
    <t>06.10.2019</t>
  </si>
  <si>
    <t>07.10.2019</t>
  </si>
  <si>
    <t>08.10.2019</t>
  </si>
  <si>
    <t>09.10.2019</t>
  </si>
  <si>
    <t>10.10.2019</t>
  </si>
  <si>
    <t>11.10.2019</t>
  </si>
  <si>
    <t>12.10.2019</t>
  </si>
  <si>
    <t>13.10.2019</t>
  </si>
  <si>
    <t>14.10.2019</t>
  </si>
  <si>
    <t>15.10.2019</t>
  </si>
  <si>
    <t>16.10.2019</t>
  </si>
  <si>
    <t>17.10.2019</t>
  </si>
  <si>
    <t>18.10.2019</t>
  </si>
  <si>
    <t>19.10.2019</t>
  </si>
  <si>
    <t>20.10.2019</t>
  </si>
  <si>
    <t>21.10.2019</t>
  </si>
  <si>
    <t>22.10.2019</t>
  </si>
  <si>
    <t>23.10.2019</t>
  </si>
  <si>
    <t>24.10.2019</t>
  </si>
  <si>
    <t>25.10.2019</t>
  </si>
  <si>
    <t>26.10.2019</t>
  </si>
  <si>
    <t>27.10.2019</t>
  </si>
  <si>
    <t>28.10.2019</t>
  </si>
  <si>
    <t>29.10.2019</t>
  </si>
  <si>
    <t>30.10.2019</t>
  </si>
  <si>
    <t>31.10.2019</t>
  </si>
  <si>
    <t>Итого:</t>
  </si>
  <si>
    <t>Тип</t>
  </si>
  <si>
    <t>Ссылка</t>
  </si>
  <si>
    <t>Текст</t>
  </si>
  <si>
    <t>Комментариев</t>
  </si>
  <si>
    <t>Сохранено</t>
  </si>
  <si>
    <t>Просмотров видео</t>
  </si>
  <si>
    <t>ER, %</t>
  </si>
  <si>
    <t>ERViews, %</t>
  </si>
  <si>
    <t>ERReach, %</t>
  </si>
  <si>
    <t>Продвижение промопостами</t>
  </si>
  <si>
    <t>Органический охват</t>
  </si>
  <si>
    <t>Год-месяц</t>
  </si>
  <si>
    <t>Кликов</t>
  </si>
  <si>
    <t>Стоимость</t>
  </si>
  <si>
    <t>CPC</t>
  </si>
  <si>
    <t>CPP</t>
  </si>
  <si>
    <t>CPM</t>
  </si>
  <si>
    <t>CTR</t>
  </si>
  <si>
    <t>Фото</t>
  </si>
  <si>
    <t>Не стоит об этом писать
⠀
Практически каждый smm-менеджер, решивший качать свою профессиональную страницу, начинает делать одинаковый контент.
⠀
— что такое SMM?
— кому подходит SMM?
— ... прочая лабуда
⠀
Спец начинает вести свой аккаунт с нуля... И начинает всё объяснять, аналогично, с нуля. Зачем?
⠀
Профиль никто не будет читать как книгу, отматывая всё в самое начало и постепенно потребляя контент. В профиле читают то, что там находится прямо сейчас. Первый пост и далее по нисходящей. И глубина не самая большая.
⠀
Привлекая аудиторию в такой нулевой аккаунт, кого smmщик на себя подпишет? Очень странных людей, которым всё ещё интересно, из каких букв состоит SMM. Вот все остальные были неправильные, теперь ты им объяснишь.
⠀
[ УМОЛЯЮ. НЕ ПИШИТЕ «СКОРО, ТУТ БУДЕТ ИНТЕРЕСНО, А ПОКА ПОДПИСЫВАЙТЕСЬ» И ВСЁ В ТАКОМ СТИЛЕ. ПИШИТЕ ИНТЕРЕСНО СРАЗУ, БЕЗ ОБЕЩАНИЙ]
⠀
Затем начинается переписывание одних и тех же статей, одинаковых тем, поверхностное обучение. А кто ЦА? Ради чего ведётся профиль?
⠀
Продавать курсы? — Таким контентом никому ничего не продать.
Продавать себя? — Таким контентом вы доверие и экспертность к себе не повысите.
⠀
Писать о том, что разобрано «вообще везде», можно в двух случаях:
⠀
1. У вас большая аудитория и вы сделаете это лучше
2. Вы подходите к разбору вопроса с другой стороны
⠀
В остальных случаях вы просто впустую тратите время на контент. Нет, эти посты могут работать. Но «так себе». Сравните, какая тема покажет экспертность лучше:
⠀
— принципы instagramable-дизайна
— как подобрать хэштеги в Instagram
(если вторая тема для вас интереснее, вы не моя ЦА, без обид:)
⠀
Если цель продавать себя, как специалиста, то заметки из практики будут работать лучше, чем «smm — это...» И чем сильнее вы будете закапываться в технические нюансы, тем меньше такой контент интересен реальным клиентам и тем больше вашим коллегам-конкурентам.
⠀
Сегодня каждый SMMщик гордо начинает общение с клиентом с фразы «надо сделать smm-стратегию перед продвижением» (понятия не имея, что это), при этом сам начинает продвигать свой блог без понимания своей ЦА и ЦЕЛИ, ради которой профиль ведёт.
⠀
Так для кого пишите? Если для всех, то для всех и никого одновременно.</t>
  </si>
  <si>
    <t>2019-10</t>
  </si>
  <si>
    <t>Карусель</t>
  </si>
  <si>
    <t>Вы часто пишете в стол?
⠀
Я сильно недооценивал раньше эту возможность, а в последнее время стал всё чаще делать посты, которые либо навсегда, либо надолго остаются в телеграм-боте, в котором я пишу тексты.
⠀
Растут требования к контенту, растёт собственное желание делать лучше, чем раньше.
⠀
Когда я читал советы «пишите в стол и станете лучше» не мог согласиться с ними. Ну как это, писать в стол? Особенно жестко было читать про создание подкастов, когда опытные авторы советовали записать 10-12 подкастов в режиме «для себя» и только потом начинать делать общедоступные выпуски.
⠀
Бред. Представьте записать 10 выпусков? Это дохрена прям работы, ресурсов и времени. С другой стороны, наши подкасты по уровню речи стали намного лучше как раз к 10+ выпуску и из них почти исчезли склейки и удаление лишнего. А одни из моих любимых выпусков 17 и 18, были сделаны после того, как Дима удалил выпуск, в котором и обсуждались эти темы.
⠀
После такого начнёшь задумываться.
⠀
Начал писать посты в стол. Пишу, перечитываю, переписываю, дописываю, даю отлежаться. Результатом доволен. И я наконец понял, почему все мои старые статьи мне всегда не нравятся, всегда вижу, что доделать/улучшить/переписать. С одной стороны, это признак эволюции моего уровня, как блогера.
⠀
С другой же, банальное отсутствие выдержки и взгляда со стороны. Очень сложно вносить правки в материал, если ты его только что написал. Но, когда читаешь статью/презентацию на остывшую голову, замечаешь все косяки и люто их правишь. Поэтому я всегда правлю свои презентации. Они становятся намного лучше к своему второму-третьему прочтению, как минимум лучше для меня.
⠀
И я знаю, что этот совет 100% не найдёт реального отклика в глазах читающего, пока до него не дойдёшь сам. Поэтому и советовать давать отлежаться статьям, повторно перечитывать или вообще писать в стол я не буду. Зачем?
⠀
Лучше начните с плана. Статья/презентация, которая пишется по структуре, над которой вы заранее подумали, на 300% (а может и на 400%) лучше аналогичной, но бесструктурной.
⠀
Капитанские советы, ну а чего вы думали? Что болит, о том и говорю. А о чем точно не стоит писать у меня в профиле, в следующем посте.</t>
  </si>
  <si>
    <t>Хороший спец и плохой руководитель
⠀
Традиционная карьерная лестница: Ты делаешь хорошо свою работу, тебе предлагают должность повыше. Почти любой хороший специалист в итоге становится руководителем отдела, без подготовки.
⠀
Вот это Лёша, вот это отдел, е6и$\' как хочешь дальше. Типичная ситуация.
⠀
Так в отрасли становится всё меньше хороших специалистов и всё больше плохих руководителей. Мельница безжалостного уничтожения кадров.
⠀
Читал интересную теорию: специалист поднимается по карьерной лестнице до максимального уровня своей некомпетенции. Пока он молодец, его повышают. Когда он перестаёт быть таким молодцом, как раньше (компетентность в работе минимальна) он остаётся на этом месте.
⠀
3 ключевые проблемы, с которыми сталкивается новый РО:
Делегирование
Супервайзинг
Обучение
⠀
Хочу поговорить про пункт 3. Я разделяю на обучение вертикальное и горизонтальное. Типичное желание нового РО — заниматься вертикальным обучением. Ведь ты самый умный, самый компетентный и явно сможешь научить отдел всяким штукам.
⠀
Хреновый вариант.
⠀
Пока ты был спец, ты всё делал руками и экспертность была высокой. Постепенно она будет снижаться. Незаметно, с каждым обновлением системы, с каждым изменением кабинета. И ты уже не сможешь учить людей дальше, максимум, до которого сможешь дотянуть отдел (вряд ли), твой прошлый уровень.
⠀
А специалисты постоянно нарабатывают опыт на новых проектах.
⠀
Поэтому надо давать им самим делиться опытом. Одна из самых больших проблем, локализация компетенций в специалисте. Пока он работает в твоём отделе и делает проекты, всё хорошо. Но он может уволиться, не передав свои знания другим сотрудникам.
⠀
Получается, что опыт у отдела как бы есть, но он крайне фрагментирован и сосредотачивается не в отделе, а в каждом конкретном сотруднике.
⠀
Поэтому обязательно устраивать обмен опыта. Закрытие проектов, летучки, статусы, где команда делится факапами и успехами. Ключевое, перейти от вертикального обучения к горизонтальному, чтобы специалистам самим было в кайф обмениваться опытом.
⠀
А руковод может сидеть на обучении и слушать, сам пополняя знания. Второй вариант роста личной экспертности РО — отчёты, но эт отдельная тема, в 2,2к символов не влезаю.</t>
  </si>
  <si>
    <t>Как повысить охват поста в Instagram?
⠀
Обещал, рассказываю. Никак. Но можно качнуть охват профиля. Сейчас объясню.
⠀
По моим наблюдениям алгоритм Instagram давно присвоил базовое значение охвата поста каждому профилю, который наберётся в любом случае.
⠀
Нет вообще никакого смысла пытаться прокачать охват отдельно взятого конкретного поста. Даже если он будет супер-провальным. У моего аккаунта это 10k, при среднем значении охвата 13-16k в последние месяцы.
⠀
Нет прямой корреляции между типами реакций, их количеством и охватом.
⠀
Факт: чем больше пост набирает сохранений/комментариев, тем больше у него охват.
⠀
Факт: много сохранений не значит рекордный охват. К примеру последний мой пост собрал максимальное количество сохранений за всё время — 372 и охват в 13к. Несколько постов назад 120 сохранений = 13,5к охвата и 193 сохранения = 16к охвата.
⠀
При этом есть чёткая связь между сохранениями и охватом всего аккаунта. В практике был пример брендового аккаунта с охватом в 80%. Он публиковал рецепты и сохранений регулярно было больше, чем лайков.
⠀
А какой контент сохраняют люди?
⠀
1. Полезные подборки. Как только вы делаете список/топ чего-то тематического, это сохраняют.
⠀
2. Посты, которые могут быть полезны позже. Пример рецептов привёл не просто так. Люди сохраняют не рецепт, а пользу на будущее.
⠀
3. «Полезный контент». В моём случае статьи с разрушением мифов, умные советы/заметки.
⠀
4. Референсы. Часто «продающий контент» формата маникюр/педикюр и так далее набирает сохранений больше, чем все ваши ухищрения с текстами. Просто потому, что такие посты полезны в будущем, чтобы показать мастеру или выбрать среди них.
⠀
Кроме того, на охват аккаунта, опять же, по моим наблюдениям, очень благоприятно влияет банальный рост аудитории, это является положительным сигналом алгоритму, что контент качественный.
⠀
Упоминания в Stories, репосты. Каждый раз после больших выступлений с сотней+ отметок, охваты ставят рекорды.
⠀
Следовательно, чтобы повысить охват профиля надо соблюдать 2 простых условия:
⠀
1. Делать качественный контент (сюрприз)
2. Наращивать целевую аудиторию в профиле
⠀
Регулярность постинга, его время, и прочая лабуда никоим образом не влияет на охват.</t>
  </si>
  <si>
    <t>Про 10% охвата
⠀
Один из самых живучих и тупых мифов про работу алгоритма Instagram, который оправдывает кучу глупостей.
⠀
Миф: сначала алгоритм показывает пост сначала 10% аудитори, если им зашло, показывает следующим 10% и так далее. Так, например, пишет у себя в блоге крупная платформа по работе с соцсетями Onlypult (почти дословная цитата) и куча инстагуру.
⠀
Этим мифом оправдывают чаты активности, накрутки реакций в первые часы после публикации и подобную дичь. Хрень это всё.
⠀
Почему это миф:
⠀
1. Очень часто Insta-профили убиты гивами и у них охваты меньше 10%. Почему в этом случае «правило 10%» не работает?
⠀
2. Откуда вообще взялась цифра в 10%? Её успел рассказать Кевин Систром после своего увольнения?
⠀
3. Охват — он разный. Очень разный. Даже на «условно единой выборке» ваших подписчиков. Если вы будете внимательны при анализе статистики вовлечения вашего следующего поста, то на старте, в первый час ваш пост  наберёт примерно 30-40% от итогово числа реакций, при этом охват будет далек от такой пропорции.
⠀
А это говорит о чём? Instagram показывает ваш пост в первую очередь самой вовлечённой аудитории. И в чём смысл «правила 10%»? ERR с каждой следующей тысячей охвата будет падать.
⠀
4. Алгоритм, учитывающий не только реакции на контент, но и как часто каждый юзер заходит в ленту, как много её скролит, как потребляет контент и так далее... так вот, можно ли обмануть этот алгоритм тем, что 10-20 салонов красоты и цветов с доставкой на дом зайдут в первые 15 минут (обычно же столько?) и яростно полайкают/посохраняют новый пост? Хера там.
⠀
Охват поста действительно может быть больше. И секрет очень прост. Для этого достаточно сохранить этот пост, потому что в следующем я его раскрою.</t>
  </si>
  <si>
    <t>Звезда во лбу горит
⠀
Чуть больше года назад я уехал из Минска в Питер, чего в принципе не планировал. Я не стремился в «столицы», и в целом вполне комфортно жил в спокойном Минске (как же я был тогда не прав).
⠀
Но в этот момент произошло забавное. Я стал работать ещё больше, много времени уделять блогу, агентству и нашим образовательным мероприятиям. Эта синергия ведёт к росту всех медийных показателей. А чем ты медийнее, тем больше людей тебе что-то предлагает или просит: работу, проекты, помощь, совет и так далее.
⠀
Я давно сформировал принцип, что одно простое НЕТ экономит не только кучу времени, но и энергию, силы и нервы.
⠀
У меня есть /ask, позволяющий разгрузить личку от одинаковых вопросов и куда я прошу задавать вопросы всех, кто пишет.
⠀
Есть  платные консультации или аудит аккаунта.
⠀
И я точно не беру новые проекты «на фриланс», поэтому смело от них отказываюсь.
⠀
История произошла на днях. Недавно мне написала девушка, которую атаковали боты. Ей была нужна срочная помощь и ответы на вопросы. «Я заплачу», говорила она. Я предложил формат консультации через несколько дней и базово объяснил, что делать прямо сейчас.
⠀
Такой формат её не устроил. Ведь после консультации надо делать всё руками, она в этом не разбирается, а я профи и могу это сделать сам (в её понимании, поэтому должен взяться за проект). Я отказал трижды в разных формулировках. После чего получил крутую фразу, что её предупреждали наши общие знакомые: «я зазвездился и точно откажусь». Мол, не ошиблись.
⠀
«Клиенты» в СНГ считают, что если они готовы заплатить, любой исполнитель должен падать ниц и становиться в нужную стойку, ведь у клиента есть деньги.
⠀
«Клиенты» в СНГ считают, что если им срочно надо, значит все должны срочно успеть.
⠀
«Коллеги» в СНГ считают, что как только ты перестаёшь браться за тупую и монотонную работу, ты ловишь звезду. И подменяют понятия «профессиональный рост» и «словить звезду».
⠀
О своих «коллегах», знающих всё и обо всех, я слышу уже пол года, но только от других людей. Жаль у них не хватает смелости высказать о своих претензиях в лицо. Но это в очередной раз подтверждает правильность переезда и роста.
⠀
Не будьте как «коллеги и клиенты».</t>
  </si>
  <si>
    <t>ЛАЙКТАЙМ
⠀
Если есть ещё одна хрень в этом мире, которая выдаёт в «маскирующемся гуру» нулёвого спеца, то я о ней не слышал.
⠀
Лайктаймы это тотально-бесполезное и убогое выманивание реакций от аудитории.
⠀
«Ой, а давайте вы полайкаете мои прошлые посты, а вас полайкают другие люди и все мы вместе отправимся в топ-топ-топ, и в рекомендованное заодно».
⠀
Чушь, хрень и наедалово. Бесполезнейшая активность направленная исключительно на создание мнимой видимости активности.
⠀
Каждый раз, когда вижу такое, внутренне надеюсь, что не подписан на этого человека (а я не подписан).
⠀
Фактически, если вы видите у блогера лайктайм, мысленно отнимайте от его активности на предыдущих постах число лайков, равное числу комментариев.
⠀
Почему они не работают?
⠀
В реакциях нас контент важно не количество, само по себе, а их постоянство и «качество». У какого блогера вы купите рекламу, с лайками от лайктаймов или нормальной и органической реакцией на контент?
⠀
А людям в них участвовать вообще бесполезно. Эти реакции от новой аудитории ничем не отличаются от ботолайков и служат лишь для количества, а не роста охватов и выхода «в топы».
⠀
Обмануть алгоритм учитывающий и поведенческие факторы потребления контента, тупой мотивацией на лайки... Серьезно?
⠀
Лайктаймы говно. Как и лайки ради лайков.</t>
  </si>
  <si>
    <t>Тихая революция?
⠀
Есть важное изменение логики Instagram, в новом интерфейсе камеры. Всю свою историю Instagram был площадкой, на которую ты приходишь и тебе все карты в руки, но подсказывать какой контент делать и публиковать никто не спешил.
⠀
Этим баловался Facebook, придумывая тысячу и один повод опубликовать пост, но Instagram всегда был в стороне от этого.
⠀
Но тут появился TikTok, который сам постоянно подсовывает идеи постов (челленджи и всё такое), начав очень активно расти.
⠀
Есть внутренее ощущение, что один из ключевых факторов успеха TikTok (кроме «минуты славы» для всех), как раз и является простота создания контента, который не надо придумывать. Бери и повторяй, всё просто.
⠀
А что Instagram?
⠀
А Instagram решил пойти +/- по этой же дороге и запихнуть в Stories автоматически сгенерированные шаблоны. Это опросы, таймеры, воспоминания. То есть щёлкай, выбирай, публикуй.
⠀
Для непрофессиональных контент-мейкеров это отличный стимул что-то опубликовать, попробовать новый функционал и вовлечься в него. Следующим шагом мне видится кратное увеличение количества вариантов идей в каждом из разделов, пока четырёх идей явно мало.
⠀
Вот такая, тихая революция и смена логики проходит под «обычным редизайном интерфейса».
⠀
Весь пост является исключительно моими домыслами/фантазиями на тему будущего Instagram и может не иметь ничего общего с реальностью.
⠀
На фотографии я сижу довольный в Киеве в +23 3 октября и делаю контент, потому что Instagram за меня его сам не сделает. Тяжела жизнь контент-мейкера, даже выпить нормально не получается, сначала надо сфоткать.</t>
  </si>
  <si>
    <t>Хештег</t>
  </si>
  <si>
    <t>Кол-во</t>
  </si>
  <si>
    <t>Комментариев (ср.)</t>
  </si>
  <si>
    <t>Сохранений (ср.)</t>
  </si>
  <si>
    <t>Просмотров (ср.)</t>
  </si>
  <si>
    <t>Охват (ср.)</t>
  </si>
  <si>
    <t>рекомендовано</t>
  </si>
  <si>
    <t>сммщик</t>
  </si>
  <si>
    <t>продвижениеинстаграм</t>
  </si>
  <si>
    <t>продвижение</t>
  </si>
  <si>
    <t>модератор</t>
  </si>
  <si>
    <t>комментарии</t>
  </si>
  <si>
    <t>активность</t>
  </si>
  <si>
    <t>smmпродвижение</t>
  </si>
  <si>
    <t>сммпродвижение</t>
  </si>
  <si>
    <t>блогерство</t>
  </si>
  <si>
    <t>smm</t>
  </si>
  <si>
    <t>модерация</t>
  </si>
  <si>
    <t>сммменеджер</t>
  </si>
  <si>
    <t>обучениеинстаграм</t>
  </si>
  <si>
    <t>сммобучение</t>
  </si>
  <si>
    <t>смм</t>
  </si>
  <si>
    <t>работасклиентами</t>
  </si>
  <si>
    <t>реклама</t>
  </si>
  <si>
    <t>интернетмаркетинг</t>
  </si>
  <si>
    <t>маркетингвсоцсетях</t>
  </si>
  <si>
    <t>маркетинг</t>
  </si>
  <si>
    <t>smmщик</t>
  </si>
  <si>
    <t>Страна</t>
  </si>
  <si>
    <t>Подписчики</t>
  </si>
  <si>
    <t>Город</t>
  </si>
  <si>
    <t>Язык</t>
  </si>
  <si>
    <t>Возраст</t>
  </si>
  <si>
    <t>Подписчики, Муж</t>
  </si>
  <si>
    <t>Подписчики, Жен</t>
  </si>
  <si>
    <t>Россия</t>
  </si>
  <si>
    <t>Москва</t>
  </si>
  <si>
    <t>Русский</t>
  </si>
  <si>
    <t>55-64</t>
  </si>
  <si>
    <t>Беларусь</t>
  </si>
  <si>
    <t>Минск</t>
  </si>
  <si>
    <t>Турецкий</t>
  </si>
  <si>
    <t>35-44</t>
  </si>
  <si>
    <t>Украина</t>
  </si>
  <si>
    <t>Киев</t>
  </si>
  <si>
    <t>Украинский</t>
  </si>
  <si>
    <t>45-54</t>
  </si>
  <si>
    <t>Казахстан</t>
  </si>
  <si>
    <t>Санкт-Петербург</t>
  </si>
  <si>
    <t>Индонезийский</t>
  </si>
  <si>
    <t>18-24</t>
  </si>
  <si>
    <t>Турция</t>
  </si>
  <si>
    <t>Екатеринбург</t>
  </si>
  <si>
    <t>Испанский</t>
  </si>
  <si>
    <t>25-34</t>
  </si>
  <si>
    <t>Индия</t>
  </si>
  <si>
    <t>Харьков</t>
  </si>
  <si>
    <t>Арабский</t>
  </si>
  <si>
    <t>65+</t>
  </si>
  <si>
    <t>США</t>
  </si>
  <si>
    <t>Новосибирск</t>
  </si>
  <si>
    <t>Итальянский</t>
  </si>
  <si>
    <t>13-17</t>
  </si>
  <si>
    <t>Индонезия</t>
  </si>
  <si>
    <t>Краснодар</t>
  </si>
  <si>
    <t>Немецкий</t>
  </si>
  <si>
    <t>Итого</t>
  </si>
  <si>
    <t>Молдова</t>
  </si>
  <si>
    <t>Казань</t>
  </si>
  <si>
    <t>Польский</t>
  </si>
  <si>
    <t>Польша</t>
  </si>
  <si>
    <t>Одесса</t>
  </si>
  <si>
    <t>Румынский</t>
  </si>
  <si>
    <t>Германия</t>
  </si>
  <si>
    <t>Алматы</t>
  </si>
  <si>
    <t>Белорусский</t>
  </si>
  <si>
    <t>Италия</t>
  </si>
  <si>
    <t>Челябинск</t>
  </si>
  <si>
    <t>Хинди</t>
  </si>
  <si>
    <t>Кыргызстан</t>
  </si>
  <si>
    <t>Уфа</t>
  </si>
  <si>
    <t>Японский</t>
  </si>
  <si>
    <t>Испания</t>
  </si>
  <si>
    <t>Izhevsk</t>
  </si>
  <si>
    <t>Азербайджанский</t>
  </si>
  <si>
    <t>Азербайджан</t>
  </si>
  <si>
    <t>Dnipro</t>
  </si>
  <si>
    <t>Корейский</t>
  </si>
  <si>
    <t>Англия</t>
  </si>
  <si>
    <t>Гомель</t>
  </si>
  <si>
    <t>Тайский</t>
  </si>
  <si>
    <t>Израиль</t>
  </si>
  <si>
    <t>Rostov-on-Don</t>
  </si>
  <si>
    <t>Португальский</t>
  </si>
  <si>
    <t>Узбекистан</t>
  </si>
  <si>
    <t>Самара</t>
  </si>
  <si>
    <t>Голландский</t>
  </si>
  <si>
    <t>Франция</t>
  </si>
  <si>
    <t>Владивосток</t>
  </si>
  <si>
    <t>Вьетнамский</t>
  </si>
  <si>
    <t>Мексика</t>
  </si>
  <si>
    <t>Chisinau</t>
  </si>
  <si>
    <t>Китайский</t>
  </si>
  <si>
    <t>Бразилия</t>
  </si>
  <si>
    <t>Istanbul</t>
  </si>
  <si>
    <t>Персидский</t>
  </si>
  <si>
    <t>Тайланд</t>
  </si>
  <si>
    <t>Брест</t>
  </si>
  <si>
    <t>Греческий</t>
  </si>
  <si>
    <t>Чехия</t>
  </si>
  <si>
    <t>Львов</t>
  </si>
  <si>
    <t>Чешский</t>
  </si>
  <si>
    <t>Ирак</t>
  </si>
  <si>
    <t>Нижний Новгород</t>
  </si>
  <si>
    <t>Болгарский</t>
  </si>
  <si>
    <t>Египет</t>
  </si>
  <si>
    <t>Калининград</t>
  </si>
  <si>
    <t>Малайский</t>
  </si>
  <si>
    <t>Латвия</t>
  </si>
  <si>
    <t>Красноярск</t>
  </si>
  <si>
    <t>Литовский</t>
  </si>
  <si>
    <t>Канада</t>
  </si>
  <si>
    <t>Гродно</t>
  </si>
  <si>
    <t>Венгерский</t>
  </si>
  <si>
    <t>Объединенные Арабские Эмираты</t>
  </si>
  <si>
    <t>Пермь</t>
  </si>
  <si>
    <t>Албанский</t>
  </si>
  <si>
    <t>Марокко</t>
  </si>
  <si>
    <t>Витебск</t>
  </si>
  <si>
    <t>Сербский</t>
  </si>
  <si>
    <t>Грузия</t>
  </si>
  <si>
    <t>Хабаровск</t>
  </si>
  <si>
    <t>Датский</t>
  </si>
  <si>
    <t>Аргентина</t>
  </si>
  <si>
    <t>Mahilyow</t>
  </si>
  <si>
    <t>Финский</t>
  </si>
  <si>
    <t>Литва</t>
  </si>
  <si>
    <t>Махачкала</t>
  </si>
  <si>
    <t>Иврит</t>
  </si>
  <si>
    <t>Южная Корея</t>
  </si>
  <si>
    <t>Тюмень</t>
  </si>
  <si>
    <t>gu</t>
  </si>
  <si>
    <t>Армения</t>
  </si>
  <si>
    <t>Воронеж</t>
  </si>
  <si>
    <t>Латвийский, латышский</t>
  </si>
  <si>
    <t>Нидерланды</t>
  </si>
  <si>
    <t>Волгоград</t>
  </si>
  <si>
    <t>Каталанский</t>
  </si>
  <si>
    <t>Китай</t>
  </si>
  <si>
    <t>Саратов</t>
  </si>
  <si>
    <t>Шведский</t>
  </si>
  <si>
    <t>Эстония</t>
  </si>
  <si>
    <t>Бишкек</t>
  </si>
  <si>
    <t>mr</t>
  </si>
  <si>
    <t>Пакистан</t>
  </si>
  <si>
    <t>Сочи</t>
  </si>
  <si>
    <t>Французский</t>
  </si>
  <si>
    <t>Алжир</t>
  </si>
  <si>
    <t>Иркутск</t>
  </si>
  <si>
    <t>Английский</t>
  </si>
  <si>
    <t>Бельгия</t>
  </si>
  <si>
    <t>Chernivtsi</t>
  </si>
  <si>
    <t>Колумбия</t>
  </si>
  <si>
    <t>Томск</t>
  </si>
  <si>
    <t>Кипр</t>
  </si>
  <si>
    <t>Mykolayiv</t>
  </si>
  <si>
    <t>Австрия</t>
  </si>
  <si>
    <t>Zaporozhye</t>
  </si>
  <si>
    <t>Греция</t>
  </si>
  <si>
    <t>Nur-Sultan</t>
  </si>
  <si>
    <t>Саудовская Аравия</t>
  </si>
  <si>
    <t>Баку</t>
  </si>
  <si>
    <t>Нажатий Вперед</t>
  </si>
  <si>
    <t>Нажатий Назад</t>
  </si>
  <si>
    <t>Выходов</t>
  </si>
  <si>
    <t>FullViewRate, %</t>
  </si>
  <si>
    <t>Репост</t>
  </si>
  <si>
    <t>Видео</t>
  </si>
  <si>
    <t>Кто упомянул</t>
  </si>
  <si>
    <t>Где упомянул</t>
  </si>
  <si>
    <t>02.10.2019 00:25:20</t>
  </si>
  <si>
    <t>abdulaevbakr</t>
  </si>
  <si>
    <t>Пост</t>
  </si>
  <si>
    <t>Сегодня я приблизился на один шаг к цели, многие из моих знакомых знают что я хочу попасть к самым лучшим — это setters.me.
⠀⠀⠀
Но чтобы быть в их числе надо хотя бы на половину быть похожим на них. Для этого надо работать, много работать, что я и делаю на данном этапе.
⠀⠀⠀
Сегодня меня опубликовал в своём блоге сам Алексей Ткачук (denominant) номер 1 в SMM, за что я ему благодарен.
⠀⠀
Я понял что если решить для себя чем ты хочешь заниматься и пахать, то можно потихоньку прийти к поставленной цели решая задачи которые встречаются на пути.
⠀⠀
Я не самый крутой СММщик, но я пытаюсь им стать.
Спасибо всем кто поддерживает меня, я вас очень ценю ❤️
⠀⠀⠀
Ну а хейтеры и неудачники, догоняйте 😉</t>
  </si>
  <si>
    <t>https://www.instagram.com/p/B3FzDNbohbs/</t>
  </si>
  <si>
    <t>02.10.2019 11:04:08</t>
  </si>
  <si>
    <t>setters_education</t>
  </si>
  <si>
    <t>Первый из двух дальневосточных воркшопов SETTERS Education состоится в Хабаровске 2 ноября. На берега Амура десантируются сооснователь и генеральный директор SETTERS Евгений Давыдов и проектный директор SETTERS Алексей Ткачук ✈️
⠀
О чём расскажут?
⠀
davydovjohn «Стратегия и инструменты в социальных сетях»:
— Правильный выбор между тактикой и стратегией
— Маркетинговые цели и задачи
— Анализ конкурентов и лучшие решения в отрасли
— Гипотезы и анализ целевой аудитории
— Рекламные каналы и виды рекламы
— Стратегии присутствия в социальных сетях
⠀
denominant «Разработка эффективной контент-стратегии для социальных сетей»:
— Цели присутствия в соцсетях, правильное построение задач
— Стратегия продвижения в соцсетях
— Анализ ситуации на рынке, конкурентов и целевой аудитории. Софт
— Разбор стратегий продвижения в SMM
— Разработка рубрикатора, текстов, стратегии продвижения
— Работа с блогерами
⠀
Place: «М-Холл», ул. Фрунзе, 53
⠀
Зарегистрироваться на мероприятие можно в аккаунте организаторов — label_424
#setters_team #setters_agency</t>
  </si>
  <si>
    <t>https://www.instagram.com/p/B3G8FGwFCTD/</t>
  </si>
  <si>
    <t>02.10.2019 18:03:50</t>
  </si>
  <si>
    <t>kambarovartem</t>
  </si>
  <si>
    <t>Пост – благодарность компании setters.me 
Спасибо огромное за этот месяц с вами, ребят. Очень было много информации, рассказанной на понятном языке и с понятными примерами, а это важно😅
Спасибо за возможность поработать с крупным брендом и ОГРОМНОЕ спасибо за вас самих. Этот месяц был очень насыщенный.
Люблюцелую и уезжаю в закат на сапсане😂
sasha_zharkovaa davydovjohn brova ksushazhmud zhavoronok_k lena.igonina denominant qalldino vneshniy_vit 
Отдельное спасибо vladikme и gelladarimaa за помощь в любое время суток и, конечно же, за самое вкусное печенье🌚
Ребята из моей команды, я вас тоже всех очень люблю! Без вас не получилось бы того проекта, который получился. И вы просто пуси, знайте это❤️❤️❤️</t>
  </si>
  <si>
    <t>https://www.instagram.com/p/B3HsMVgAqEH/</t>
  </si>
  <si>
    <t>03.10.2019 00:57:53</t>
  </si>
  <si>
    <t>alena.muss</t>
  </si>
  <si>
    <t>Комментарий</t>
  </si>
  <si>
    <t>нужна помощь малышке 🙏🙏🙏 @denominant</t>
  </si>
  <si>
    <t>https://www.instagram.com/p/B3IZCngH8Ry/</t>
  </si>
  <si>
    <t>03.10.2019 19:39:51</t>
  </si>
  <si>
    <t>ohmylook</t>
  </si>
  <si>
    <t>ААА! Приехали! Самый большой состав SETTERS setters.me за всю историю наших отношений приземлился и уже в отеле Riviera House rivierahousehotel. А значит — уже через 15 часов встречай воркшоп по SMM от Саши sasha_zharkovaa, Жени davydovjohn, Ксюши ksushazhmud и Леши denominant и будь готова к осадкам в виде отвала башки😏😂
⠀⠀⠀⠀
Мы ждали этот день полгода. А ты? Признавайся в комментариях: идешь на SMM. NEW AGE от SETTERS и Big Plans Club ohmybigplan? ⠀⠀⠀⠀
P.S. По ссылке в профиле последние 10 билетов, чтобы ты сказала "дааа!" — поспеши!🌪😅</t>
  </si>
  <si>
    <t>https://www.instagram.com/p/B3Kb99QoTr9/</t>
  </si>
  <si>
    <t>04.10.2019 12:51:47</t>
  </si>
  <si>
    <t>tanya.mart</t>
  </si>
  <si>
    <t>Полусладкий подкаст от @denominant 👍</t>
  </si>
  <si>
    <t>https://www.instagram.com/p/B3L7gP8l9Cn/</t>
  </si>
  <si>
    <t>04.10.2019 21:52:42</t>
  </si>
  <si>
    <t>vladikme</t>
  </si>
  <si>
    <t>@vneshniy_vit да простит меня @denominant 
ФОТО СДЕЛАНО НА 11 АЙФОН</t>
  </si>
  <si>
    <t>https://www.instagram.com/p/B3NFzzYFkTf/</t>
  </si>
  <si>
    <t>05.10.2019 00:38:56</t>
  </si>
  <si>
    <t>vneshniy_vit</t>
  </si>
  <si>
    <t>@vladikme @denominant ХОРОШО СПАСИБО</t>
  </si>
  <si>
    <t>05.10.2019 12:23:37</t>
  </si>
  <si>
    <t>g.bar.kiev</t>
  </si>
  <si>
    <t>Прямое включение с верхних слоев стратосферы!💥 Пристегни ремни. Приготовься к фирменному отвалу башки от setters.me и ohmybigplan — мы уже начали 2 день воркшопа «SMM. New Age»!🌪
Вчера собирали главных инфлюенсеров дня — Сашу sasha_zharkovaa, директора по развитию SETTERS, и Ксюшу ksushazhmud, руководителя отдела копирайтинга. Потому что лэйдис фёрст, ю ноу😎
⠀
А сегодня — уже слушаем Лешу denominant и Женю davydovjohn, все записываем и показываем тебе в Сториз🙌🏼 Ну все, мы погнали. ВСЕМ ХАНАААА!</t>
  </si>
  <si>
    <t>https://www.instagram.com/p/B3OzobMItV2/</t>
  </si>
  <si>
    <t>05.10.2019 12:38:34</t>
  </si>
  <si>
    <t>dianagloster</t>
  </si>
  <si>
    <t>Обожаю эти дни, когда ты сидишь ошарашенный, в диком восторге от спикера, на лекции, а через пару часов сам даёшь лекцию и делаешь других восторженными и ошарашенными😅🤷🏻‍♀️ Жизнь - удивительная!
⠀
При этом страшно хочу есть (как обычно), не выспалась и хорошенько разозлилась с утра, НО уже получила нереально полезный контент на лекции denominant, наржалась (там же), и скоро поеду вести ту самую лекцию из первого абзаца для актёров и телеведущих💃🏻
⠀
Итого: хочу есть (вдруг кто забыл), хочу зарядить людей на действия и пойти в кино на Джокера😋
⠀
А как ваша суббота проходит?</t>
  </si>
  <si>
    <t>https://www.instagram.com/p/B3O1WlaI5G3/</t>
  </si>
  <si>
    <t>05.10.2019 12:40:46</t>
  </si>
  <si>
    <t>juliyaaaaa</t>
  </si>
  <si>
    <t>UGC, SMO и KPI теперь для меня не просто буквы 🤩
Спасибо denominant 🚀
Супер информативно, легкая подача материала и очееееень  интересно слушать 🔥</t>
  </si>
  <si>
    <t>https://www.instagram.com/p/B3O1nAPHSWX/</t>
  </si>
  <si>
    <t>05.10.2019 12:42:00</t>
  </si>
  <si>
    <t>nadiika.pototska</t>
  </si>
  <si>
    <t>📌 Корисні факти та новини про інстаграм. Із лекції про #smm denominant із setters.me.
⠀
▪️ У середньому користувач заходить 26 разів на добу в Instagram. І проводить там 43 хвилини.
⠀
▪️ 1 допис команди #setters займає 4-10 годин роботи. А ціна його - 3200 -..... Над дописом працює ціла команда. У нього входить: стратегія, ідея, планування, написання, підготовка картинки чи відео, затвердження, публікація, супровід, аналіз, обговорення.
⠀
▪️ Алгоритм показує людям те, що їм дійсно цікаво. І задача бренду не кількість публікацій, а їхня якість. Говорити потрібно не регулярно, а те, що дійсно має сенс. ⠀
▪️Час публікації не важливий. Алгоритми працюють дуже глибоко: новизна, цікавість та взаємодія з вашим акаунтом і тд. Будь-який час, коли б ви не публікували пост, ⠀
▪️ Інстаграм аналізує, скільки разів людина заходить у мережу - і від того вирішує, що показувати. Спочатку - найпопулярніше з того, що цікавить людину, а потім ⠀
▪️Інстаграм вирішує популярність дописів за: зберіганням, коментарями і поширенням. Лайки останні.
⠀
▪️ Найбільше зберігають: списки, топи, добірки, корисний контент.
⠀
🎈Типи ситуативного контенту: календарний(дата,свято, подія і день), планований інфопривід(відкриття чогось, концерт, подія і тд), новинний (щось десь відбулось). Закони ситуативного контенту:
▪️ актуальність вашому бізнесу і ЦА. Чи це потрібно і цікаво їм. ▪️ коректність інфоприводу. Толерантність, не порушення кордонів і моралі.
▪️знання вашою аудиторією інфоприводу. Чи зрозумієвона жарт.
⠀
Як робити ситуативний контент?
▪️Робити! Завжди реагувати на щось, вигадувати різні варіанти. Не публікувати відразу, тестувати на колегах і близьких. І коли процес піде - запускати на регулярність.
⠀
👉🏻👉🏻далі буде..
⠀
😬🤔 🙄🤓 знали ці факти? З усім згодні?</t>
  </si>
  <si>
    <t>https://www.instagram.com/p/B3O1v1bHKX9/</t>
  </si>
  <si>
    <t>05.10.2019 12:42:45</t>
  </si>
  <si>
    <t>kramarenkoirina</t>
  </si>
  <si>
    <t>Продолжаю слушать лекцию @denominant 
Очень круто! В восторге от лекции 😍</t>
  </si>
  <si>
    <t>05.10.2019 12:54:27</t>
  </si>
  <si>
    <t>lllbringmehomelll</t>
  </si>
  <si>
    <t>Вся моя боль в одном слайде 😆
Совет дня от denominant
⠀
#newagesmm</t>
  </si>
  <si>
    <t>https://www.instagram.com/p/B3O3LIFnwf6/</t>
  </si>
  <si>
    <t>05.10.2019 13:02:05</t>
  </si>
  <si>
    <t>jenny.gordienko</t>
  </si>
  <si>
    <t>Когда не на лекции, но друзья присылают сториз @denominant и @sasha_zharkovaa , и тоже без смеха никак😅😂</t>
  </si>
  <si>
    <t>05.10.2019 14:43:18</t>
  </si>
  <si>
    <t>kordivskaya</t>
  </si>
  <si>
    <t>Как стать шаманом Инстаграм
⠀
🧠 постить каждый день НЕ надо. Пиши только то, что интересно твоему читателю, не тебе. Но ты должен хотя бы разбираться в том, что написал. Делать такой пост каждый день или даже несколько раз в день сложно.
⠀
🧠 всего за 5-7 секунд человек решает читать твой пост или нет. Придумай классный заголовок, подели на абзацы, сделай текст вкусной конфеткой.
⠀
🧠 делай посты регулярно. Регулярность - старое доброе правило соц сетей.
⠀
🧠 одинаковых стратегий не бывает. Каждый бренд индивидуален, так же и его стратегия.
⠀
🧠 работай с блоггерами и инфлюенсерами, пока можно.
В Америке этот вид рекламного продвижения вымер. Люди понемногу перестают доверять даже тем, на кого подписаны. Поэтому, пока у нас ещё этот вид сотрудничества «ноготочки по бартеру» не вымер - пользуйся, не благодари.
⠀
🧠 SMO, UGS и KPI — не просто ругательство на три буквы  от denominant а очень важные секреты SMM. Об этом в следующий раз ☺️ #newagesmm ohmybigplan</t>
  </si>
  <si>
    <t>https://www.instagram.com/p/B3PDWzqnJoX/</t>
  </si>
  <si>
    <t>05.10.2019 16:29:25</t>
  </si>
  <si>
    <t>sofivds</t>
  </si>
  <si>
    <t>SETTERS ин да хауз!
⠀
взлетаем в стратосферу🚀
визжу кричу прыгаю на месте
⠀
Благодарности 😍:
setters.me
ohmybigplan
sasha_zharkovaa
denominant
ksushazhmud
davydovjohn
borodina ⠀
#newagesmm</t>
  </si>
  <si>
    <t>https://www.instagram.com/p/B3PPwxFIw-p/</t>
  </si>
  <si>
    <t>05.10.2019 18:21:10</t>
  </si>
  <si>
    <t>julia_kliusyk</t>
  </si>
  <si>
    <t>Що це було за останні 2 дні🤔
⠀
Спеціально не постила, щоб скинути вижимку корисної інформації та висновки з #newagesmm ибо, как сказал denominant «нет интересного контента-нефиг постить»😎
⠀
Тренди 2020:
-смм стратегія наше все-з детальним прописанням ЦА виходячи з їх інтересів, а не з того що ми думаємо про них-є велика різниця☝🏼
-модерація-майбутнє всіх комунікацій в інстаграмі! Тільки правильно, вчасно, і з врахуванням TOV аккаунту👌🏻 (чудовий приклад в сторіс, де по відмітках в сторіс організатори побачили, що у дівчат ДН в цей день і привітали їх прямо з сцени під час воркшопу)
-пиши правильно, чітко, в стилі профілю без канцеляризмів і кучерявих фраз☝🏼 но с юморком😁
-гейміфікація та розважальний контент займають більше місце у контенті сторінки, фоловерам не цікаво читати про твою команду і банальні підписи до фото. Соц мережі  це не просто постики👍🏼
-26 (!) разів в день і в середньому 43 хв людина витрачає щодня тільки на Інстаграм.
-час постингу не важливий 😱
-user generated content-ось за що боряться всі прошарені бізнес аккаунти інстіка. Це безкоштовно, це правдиво і це саме важче завоювати (простіше всього запустити таргет і пака👋🏻)
Відмітки в сторіс, фірмові хештеги і все чим сам споживач ділиться у себе в акк про бренд-за це боротьба💪🏻 правильна модерація, ситуативний маркетинг тільки на це і спрямовані. Люди вірять простим людям. Крапка☝🏼
-вчіться правильно переводити людей з оф-лайна в он-лайн і навпаки-про це SMO
-аналітика наше все: правильна, своєчасна і постійна. Все💪🏻
⠀
Чесно, кайфанула дуже! Спікери мега харизматичні, запальні і мотивуючі профіки своєї справи. Я чітко зрозуміла куди рухатись, як і з ким😎
Ну,  ви зрозуміли, у меня #большиепланы 😉</t>
  </si>
  <si>
    <t>https://www.instagram.com/p/B3PckIuHiIH/</t>
  </si>
  <si>
    <t>05.10.2019 18:45:24</t>
  </si>
  <si>
    <t>heygalina</t>
  </si>
  <si>
    <t>#тотсамыйбелорус denominant , спасибо!
⠀
Сильно ждала и сильно счастлива. Зарядилась и взлетаем. Пристегнитесь🚀
⠀
Отдельное спасибо annpiven — за фото, менторство и присутствие в моей жизни 19/7 (пару часов мы таки спим 😂). Ценю и кайфую❤️💃🏼</t>
  </si>
  <si>
    <t>https://www.instagram.com/p/B3PfVjfnEuT/</t>
  </si>
  <si>
    <t>05.10.2019 18:55:52</t>
  </si>
  <si>
    <t>themalinovskaya</t>
  </si>
  <si>
    <t>SMM.
Сохраняем и запоминаем.
Инфа SETTERS EDUCATION ↙️
⠀
◾все очевидное просто;
◾закон 10% охвата миф;
◾время размещения и выставления постов не важно;
◾нет QR кодам;
◾вирусный охват классный, но практически миф;
◾ссылки и бизнес страницы не губят охват;
◾важны комментарии и сохранения;
◾лучше всего сохраняют: списки, подборки, топы, полезный контент, что-то на будущее;
◾постим тогда, когда есть, что сказать, а не каждый день;
◾один час работы специалиста - минимум 800 грн, а дальше - считайте;
◾правила создания конкурсов: меньше условий = больше участников. пример: репост поста в сторис с упоминанием + комментарий под постом + лайк + сохранение;
◾люди читают через жопу, поэтому все делаем проще;
◾модерация - одна из важнейших вещей в smm;
◾smm - это хаб для общения в социальных сетях;
◾включайте осознанность!</t>
  </si>
  <si>
    <t>https://www.instagram.com/p/B3PUqyYhQiZ/</t>
  </si>
  <si>
    <t>05.10.2019 19:24:24</t>
  </si>
  <si>
    <t>nastyaelina</t>
  </si>
  <si>
    <t>1000 людей, вдвое больше горящих глаз и навсегда разоравшееся на части сердце 💔 Энергия сбивающая с ног, крепкие объятия, мощнейшие знания, атмосфера вокруг! Я в ауте, ребята! Ушла в закат 🌅inna.daxter sasha_zharkovaa borodina davydovjohn denominant ksushazhmud setters.me setters_education ohmylook ohmybigplan</t>
  </si>
  <si>
    <t>https://www.instagram.com/p/B3PiSrGFG-E/</t>
  </si>
  <si>
    <t>05.10.2019 21:02:13</t>
  </si>
  <si>
    <t>kbeloborodova</t>
  </si>
  <si>
    <t>7 главных инсайтов от Setters 🔥
⠀
denominant сказал: «Публиковать нужно тогда, когда есть о чем сказать». Так вот сегодня мне есть, что сказать, ведь последние два дня я провела в компании крутых ребят из setters.me
⠀
1. Модерация – это то, как бренд общается со своей аудиторией и она супер важна. В идеале модерация превращается в комьюнити-менеджмент. Бренд, который использует TOV (Tone of Voice), быстро реагирует на  упоминания и отрабатывает негативные комментарии пользуется огромной лояльностью аудитории.
⠀
2. Продающего текста не существует. Нет магии в тексте, волшебных слов или продающих заголовков. Сам текст не продает, продают мысли, заложенные в него. Мысль о том, что продукт/услуга решает проблему потребителя.
⠀
3. Бренды конкурируют за внимание с друзьями, блогерами, пабликами, мемчиками и друг с другом. А их основная цель – попасть в ленту обычного человека. Поэтому не нужно смотреть на то, что делают ваши конкуренты, смотрите на то, что нравится вашей ЦА.
⠀
4. UGC-контент – это классно. Бренд бесплатно получает нативную рекламу, контент и дополнительный охват целевой аудитории. Самый простой способ получить UGC-контент –  попросить рассказать о вас или вашем бренде.
⠀
5. Call to action – про него часто забывают. Объясните человеку, ЧТО вы от него хотите и ПОЧЕМУ ему стоит это делать? Перейти по ссылке, подписаться на ваш профиль, опубликовать фото с хештегом – найдите мотивацию человеку совершить то или иное действие.
⠀
6. SMM не решает бизнес-цели проектов. И если вы все еще ставите продажи за цель для SMM, то вы очень быстро разочаруетесь. Повысить переходы на сайт - да, увеличить охват публикаций - да, поднять вовлеченность профиле - тоже да, но никак не увеличить продажи. Почему? Просто это не его сфера компетенции. Продажи зависят от множества факторов таких как цена, качество товара, наличие на складе, скорость обработки заявки и многое другое.
⠀
7. Нет единой пошаговой стратегии, работающей для любого бизнеса. И прежде, чем начать пользоваться социальными сетями, как инструментом, задайте себе вопрос «Зачем?» и «Что я хочу получить?». Выстраивайте свою стратегию продвижения, в зависимости от вашей ЦА, ваших потребностей и ваших целей.</t>
  </si>
  <si>
    <t>https://www.instagram.com/p/B3Pu-2qiLYD/</t>
  </si>
  <si>
    <t>06.10.2019 11:17:24</t>
  </si>
  <si>
    <t>video______fun</t>
  </si>
  <si>
    <t>942 @denominant</t>
  </si>
  <si>
    <t>https://www.instagram.com/p/B3C-_5LIBXR/</t>
  </si>
  <si>
    <t>06.10.2019 19:25:34</t>
  </si>
  <si>
    <t>oli4katymchyk</t>
  </si>
  <si>
    <t>🖤 у меня большие планы.
⠀ 
а все потому что #newagesmm это были два дня тотального турборежима. и пока я составляю план задач, делюсь главными инсайтами от каждого спикера
⠀
sasha_zharkovaa про smm в наше время. модерации обратной связи - наше все. это лучшая информация ever, что я слышала. хотя вопросом как работать с негативом я задаюсь давно. а сейчас важно отвечать на ВСЕ комментарии, даже на сердечко, ведь человек ждёт, что вы ему ответите
⠀ 
ksushazhmud  про текст - хороший, плохой, злой. оказалось, что 
копирайтерами не рождаются. можно научиться писать! и я правда верю в это, ведь если бы не так, не было бы и этого текста
⠀ 
denominant  про 3 smm из трёх букв. говорите про людей, а не про бренды. и никогда не подписывайтесь на KPI, на которые вы не можете влиять на прямую ⠀
davydovjohn  про стратегию, которая смогла 
не усложняйте. объясняйте сложное простыми словами ⠀
ушла в закат ...</t>
  </si>
  <si>
    <t>https://www.instagram.com/p/B3SIub4HDz8/</t>
  </si>
  <si>
    <t>07.10.2019 16:36:43</t>
  </si>
  <si>
    <t>ohmybigplan</t>
  </si>
  <si>
    <t>Постим только тогда, когда есть что сказать (верно, Алексей denominant ?😎)
Потому — лови важные инсайты лекции Алексея Ткачука!
⠀
🎯Люди подписываются, только если им от вас что-то нужно: польза, халява, харизма, вдохновение. А просто так подписывается только мама и коллеги по работе🤷‍♀️
⠀
🎯Бренды в новостной ленте конкурируют не только между собой, а со всеми!
Чтобы вы увидели новый пост, бренду нужно быть интереснее, чем ваши друзья, блогеры, и десятки пабликов.
⠀
🎯Постим только тогда, когда есть что сказать🙌🏻
А не когда «Доброе утро, сегодня прекрасная погода»😅
⠀
🎯UGC — лучшее, что есть в SMM!
Это контент, который создают пользователи вашего бренда. Почему это хорошо?
Потому что бесплатно, нативно и эффективно🔥
⠀
🎯Время публикации не важно — важен только смысл!
⠀
🎯 Вирусный охват почти бесполезен. Пост попадает в топ — круто, но будь готов, что человек не подпишется и тем более не совершит покупку😌
⠀
🎯Охваты падают только потому, что контент не интересный!
А не из-за таргета, котиков и прочьего.
⠀
🎯Люди читают через 🍑
⠀
Теперь вы знаете всё)</t>
  </si>
  <si>
    <t>https://www.instagram.com/p/B3UaM2ZHoMa/</t>
  </si>
  <si>
    <t>07.10.2019 21:12:46</t>
  </si>
  <si>
    <t>borodina</t>
  </si>
  <si>
    <t>Я хорошо слушала лекцию ksushazhmud 
Поэтому пишу пятый раз и стираю. Пишу и стираю.
⠀
Сначала хотела вам сказать, что я всегда грушу, когда они уезжают.
⠀
Хотела сказать, что мы однажды точно прочитаем их историю в книге.
⠀
Потом думала вам сказать о том, что по-моему я нашла своего бизнес психолога (кстати, почему до сих пор нет такой профессии?!) и davydovjohn попал.
⠀
Хотела рассказать, что эти ребята всегда нас сильно мотивируют и вгоняют в депрессию одновременно😂
⠀
Но решила сосредоточиться на главном: 
как же хорошо, что мы есть друг у друга!
Дорогие мои sasha_zharkovaa 
davydovjohn 
denominant 
ksushazhmud 
Спасибо вам!
За все шутки, за всю съеденную еду (я честно больше никогда не буду есть), за переживания, за ожидание, за вашу невероятную реальность! И за энергию. Обещаю не расплескать. Ну или не сразу:)
Люблю ❤️ и до встречи🙌🏼 (с этой приставкой мне легчает)</t>
  </si>
  <si>
    <t>https://www.instagram.com/p/B3U5x7ICjFU/</t>
  </si>
  <si>
    <t>07.10.2019 21:16:50</t>
  </si>
  <si>
    <t>@denominant только чур с Сашей и мятой👌🏻❤️</t>
  </si>
  <si>
    <t>08.10.2019 03:10:33</t>
  </si>
  <si>
    <t>irinanorna</t>
  </si>
  <si>
    <t>Они очень коутые, и спасибо что нам о них рассказали однажды. Я полностью перестроила много чего в компании просто читая @denominant</t>
  </si>
  <si>
    <t>08.10.2019 13:28:08</t>
  </si>
  <si>
    <t>davydovjohn</t>
  </si>
  <si>
    <t>Формат нашей конференции/тусовки "КОЛЛЕГИ" сильно перевернет представление о том, какими должны быть мероприятия в 2019 году. 
Лайтовые, динамичные, с чувством юмора, с постоянным ощущением "ну почему я до этого не додумался" и с четкой программой-выжимкой под надзором denominant. Впервые на наших массовых мероприятиях выступают не только наши коллеги из агентства, но и приглашенные гости, а само мероприятие к вечеру превратится в вечеринку.
В общем, я вообще не вижу причин не зайти к нам на огонек 30 ноября в субботу. Так что друллеги, присоединяйтесь! Все там будем!
P.S. Как вы поняли моя тема "Агентская Дженга: Как выстраивать структуру, если все постоянно двигается" это просто глоток свежего воздуха для всех, кто хочет расти в digital-сфере.</t>
  </si>
  <si>
    <t>https://www.instagram.com/p/B3WpTDzirmZ/</t>
  </si>
  <si>
    <t>08.10.2019 17:01:25</t>
  </si>
  <si>
    <t>green_vlad_kotiuga</t>
  </si>
  <si>
    <t>@denominant</t>
  </si>
  <si>
    <t>https://www.instagram.com/p/B3WlqgaIxh5/</t>
  </si>
  <si>
    <t>08.10.2019 17:17:16</t>
  </si>
  <si>
    <t>kirilife_com</t>
  </si>
  <si>
    <t>А что если мужчины меня не лайкают..
⠀
..потому что их ревнивые женщины против этого?🤔😂
⠀
Сегодня утром на телеграм-канале у denominant прогремела новость: "В инстаграм ПОЛНОСТЬЮ уберут раздел с уведомлениями от аккаунтов, на которые вы подписаны"😕
⠀
Минуты тупняка... в попытках вспомнить и понять, что это за раздел такой🙄
Читаю дальше: То есть теперь вы не сможете узнать, какой контент лайкают люди, на которых вы подписаны.
😐
⠀
OMG! Этот раздел все еще сущестует? Им все еще ползуются? - подумала я.
⠀
После парочки диалогов выяснилось, что часть девушек/женщин таким образом следит за своими парнями/мужчинами. Мол, каких "других баб" они "отлайкали" в инсте😳
⠀
Штааааа??? ЗАЧЕЕЕМ? что может значить лайк другой женщине? что она ему нравится? что он изменяет? что? ЧТО?🤯
⠀
Нет, возможно мне это не совсем понятно, поскольку никогда не пользовалась этим разделом инсты (особенно в таком ключе). Меня никогда не волновало, кого лайкает/комментирует и на кого подписана моя пассия. Я никогда не лазила в телефон своего молодого человека, чтобы найти там какие-то переписки, фотографии или что-то подобное.
Просто Зачем?! В моем мире либо ты доверяешь человеку либо "ИДИТАНЦУЙ". Нет?🤗
⠀
Я уже даже представила картину: выкладываю я, значицца, фоточку бургера. Получаю лайк от мужчины. И ему тут же прилетает: "таааак!! конееечно!!! фоточку Кирьяновой он лайкает!! что в ней такого особенного? вон, иди на Энзо подпишись и у них бургеры лайкай, а не у kirilife! Или между вами что-то есть?!"🐔
⠀
Ахахахахха это прям какой то абсурд и сюр!🙈😆
⠀
Или нет? 🤨
⠀
❓Вопрос: а вы пользуетесь вот этим разделом, где видно, что лайкают те, на кого вы подписаны?❓
⠀
#kirilife #minskfoodguide
.
.
.
.
.
#minskfood #kinfolktable #minsk #minskgram #foodblogger #foodphoto #instafood #vscofood</t>
  </si>
  <si>
    <t>https://www.instagram.com/p/B3XDZOinrCP/</t>
  </si>
  <si>
    <t>08.10.2019 18:49:51</t>
  </si>
  <si>
    <t>Сенсация! Мы отправляем Алексея Ткачука обратно в Минск 😮 Но только для того, чтобы 16 ноября он выступил на SMM Конференции в Кинотеатре «Октябрь».
⠀
Тема — актуальнее не придумаешь — SMM 2020 🥂
⠀
Подробности и самое важное от denominant:
⠀
— С чего начинается SMM
— Новый взгляд на конкурентов в сети
— Как работают алгоритмы (и давайте их обманем)
— UGC — лучшее, что есть в SMM
— A UGC + SMM топовое комбо
— Тренды 2020
⠀
Заказать билеты и узнать все подробности можно здесь — smminsk_conf.
#setters_team #setters_agency</t>
  </si>
  <si>
    <t>https://www.instagram.com/p/B3XOK_wC2a2/</t>
  </si>
  <si>
    <t>08.10.2019 19:38:14</t>
  </si>
  <si>
    <t>daria_genzel</t>
  </si>
  <si>
    <t>denominant порадив не писати, якщо тобі нічого сказати. Так от! Сказати мені є що 🤣👇🏻
⠀
Мегакруті setters.me заявляють, що звичайний користувач проводить мінімум 43 хв/добу в Instagram. Небагато, правда? А тепер давайте порахуємо: 43 хв за весь рік = 15 695 хв. АЛЯРМ!!! Це майже 11 днів ❌
⠀
При тому, що ці цифри мінімальні і стосуються лише інсти. А інші соц мережі? А месседжери? А сайти з новинами?
⠀
Статистика Instagram показує, що я щодня проводжу в мережі близько 2-х годин. Виправдаю себе роботою 🙈 А ви що скажете? Скільки часу витрачаєте на життя онлайн?</t>
  </si>
  <si>
    <t>https://www.instagram.com/p/B3XTwhnCxdE/</t>
  </si>
  <si>
    <t>09.10.2019 01:37:27</t>
  </si>
  <si>
    <t>marina_zzz</t>
  </si>
  <si>
    <t>Как я не попала на setters.me от ohmybigplan 💥
⠀
Это было супердорогое, но стоящее каждого своего цента мероприятие.
На SMM STAR SHOW съехались инфлюенсеры и инстаграм-гуру со всей страны - ну оно и понятно, ведь приехали пушки ищи-бризи🙌🏻
⠀
sasha_zharkovaa у меня постоянно в ушах - я слушаю подкасты и вдохновляюсь тем что делает эта человечище🚀
⠀
ksushazhmud - о ней я впервые узнала, когда увидела прекраснейший ролик (кстати билеты хотелось купить сразу же после просмотра рекламы - вот она, сила 💪🏻). Но предвкушала, что это было просто фаер 🔥
⠀
denominant - мне кажется, что его телеграм-канал я читаю с пелёнок, а «Полусладкий подкаст» ем на десерт.
Ну а ещё по фотографиям поняла, что Леша мастер презентаций😂
⠀
davydovjohn - батя setters.me. Коротко и ясно🤷🏼‍♀️
Сидя дома и смотря сториз с ведущим vladimirdantes я не сильно поняла, о чем шла речь. Но вероятно, о глобальной стратегии и продвижении как оно есть.
⠀
Если бы ещё и chichinaalina приехала - мое сердечко бы окончательно разорвалось.
Если раньше Алина была для меня идеалом придумывания заумных фразочек и генератором сториз, которые хочется смотреть и пересматривать, то сейчас она ещё и рол модел того, какой мамой стоит быть в 21 веке😍
⠀
Пишу все это и просто в шоке от того, сколько всего я знаю о людях, которых никогда в жизни не видела, и о мероприятии, на котором не была😱
⠀
Ну и конечно, спасибо borodina, за то, что познакомила меня с этими прекрасными людьми, хоть и заочно.
⠀
P.S. Решила откладывать по 5 гривен в день на следующий мастер-класс.
Потому что даже самые нереальные мечты должны сбываться✨</t>
  </si>
  <si>
    <t>https://www.instagram.com/p/B3X83r6HpOr/</t>
  </si>
  <si>
    <t>09.10.2019 13:01:34</t>
  </si>
  <si>
    <t>sofa_kuklova</t>
  </si>
  <si>
    <t>@denominant ахах...точно 😄</t>
  </si>
  <si>
    <t>https://www.instagram.com/p/B3ZG0m9A0fy/</t>
  </si>
  <si>
    <t>09.10.2019 13:04:06</t>
  </si>
  <si>
    <t>daud_pro</t>
  </si>
  <si>
    <t>@denominant 👍</t>
  </si>
  <si>
    <t>12.10.2019 10:54:49</t>
  </si>
  <si>
    <t>setters.me</t>
  </si>
  <si>
    <t>@denominant Digital всемогущий оберегает!</t>
  </si>
  <si>
    <t>https://www.instagram.com/p/B3e_6fmC2dr/</t>
  </si>
  <si>
    <t>12.10.2019 13:43:41</t>
  </si>
  <si>
    <t>gvozdey_malo</t>
  </si>
  <si>
    <t>05.10.19 setters и фото с denominant</t>
  </si>
  <si>
    <t>https://www.instagram.com/p/B3g-XxYBM2L/</t>
  </si>
  <si>
    <t>14.10.2019 03:41:51</t>
  </si>
  <si>
    <t>https://www.instagram.com/p/B3kE8pCn5Yp/</t>
  </si>
  <si>
    <t>14.10.2019 15:37:14</t>
  </si>
  <si>
    <t>melik_92</t>
  </si>
  <si>
    <t>@denominant в след раз повезёт))</t>
  </si>
  <si>
    <t>https://www.instagram.com/p/B3mTYSFAknf/</t>
  </si>
  <si>
    <t>14.10.2019 15:38:18</t>
  </si>
  <si>
    <t>anastasia_shatohina</t>
  </si>
  <si>
    <t>@denominant приучить подписчиков лайкать посты сразу, т.к тогда они автоматически могут выиграть приз) повышение вовлеченности, активности, нет?😅</t>
  </si>
  <si>
    <t>14.10.2019 15:41:50</t>
  </si>
  <si>
    <t>frau_ivanov</t>
  </si>
  <si>
    <t>@denominant ну да, они ж лайкают коммент того кому поставили и в ответ пишут готово. В итоге первые человек 10 получаются самые залайканные и откомментированные. Когда человек в пост заходит, инста ему эти "популярные" комменты и показывает. Естественно он вниз не будет листать. Получаются все лайкают одних и тех же, а кто позже пришел - тем дай бог десяток лайков перепадет)))</t>
  </si>
  <si>
    <t>14.10.2019 15:45:08</t>
  </si>
  <si>
    <t>denny.ratushny</t>
  </si>
  <si>
    <t>@denominant у Инди Гогохия что то подобное видел) даже в последних постах. Но не с продажей курсов</t>
  </si>
  <si>
    <t>14.10.2019 15:45:58</t>
  </si>
  <si>
    <t>@denominant постараюсь найти у кого видел с продажей курсов)</t>
  </si>
  <si>
    <t>14.10.2019 16:32:41</t>
  </si>
  <si>
    <t>tatianarimel</t>
  </si>
  <si>
    <t>@denominant Ой, у меня это случайно получилось)) но не ради лайкоф, а пользы для 😂👍🏼</t>
  </si>
  <si>
    <t>14.10.2019 18:36:56</t>
  </si>
  <si>
    <t>ozeranskaya.k</t>
  </si>
  <si>
    <t>@denominant слишком опасный</t>
  </si>
  <si>
    <t>14.10.2019 21:01:54</t>
  </si>
  <si>
    <t>nika__tokareva</t>
  </si>
  <si>
    <t>@denominant 😂😂😂 жиза</t>
  </si>
  <si>
    <t>14.10.2019 21:02:08</t>
  </si>
  <si>
    <t>chrismalish</t>
  </si>
  <si>
    <t>@denominant нет проблемы, просто те, кто сидят у продвижение в в лайктаймах уже заинтересованы и скорее всего теплые</t>
  </si>
  <si>
    <t>14.10.2019 21:22:39</t>
  </si>
  <si>
    <t>answeetheart</t>
  </si>
  <si>
    <t>@denominant сохраненки уже есть)</t>
  </si>
  <si>
    <t>14.10.2019 21:33:06</t>
  </si>
  <si>
    <t>anasty_smm</t>
  </si>
  <si>
    <t>@denominant ну такое. Нужно ещё и другим удовольствие доставить🤣</t>
  </si>
  <si>
    <t>15.10.2019 08:45:14</t>
  </si>
  <si>
    <t>dlyasvoih_ludei</t>
  </si>
  <si>
    <t>@denominant а если они на тебя подписаны и херачат комменты?🙈 По сути алгоритм понимает же что твоя подписота? Или он хавает что они все по одному линку перешли и комментят?</t>
  </si>
  <si>
    <t>15.10.2019 09:21:22</t>
  </si>
  <si>
    <t>olegkohen</t>
  </si>
  <si>
    <t>@denominant Алексей, как вы считаете, есть смысл включать массфоловинг для личного бренда на старте? или сразу бомбить промо посты на старте? спасибо!</t>
  </si>
  <si>
    <t>15.10.2019 14:26:44</t>
  </si>
  <si>
    <t>katyshka_lapina</t>
  </si>
  <si>
    <t>@denominant 😂😂</t>
  </si>
  <si>
    <t>15.10.2019 19:15:04</t>
  </si>
  <si>
    <t>oi_vesna</t>
  </si>
  <si>
    <t>@denominant спасибо за ответ!</t>
  </si>
  <si>
    <t>15.10.2019 20:22:06</t>
  </si>
  <si>
    <t>lahteeva_knit</t>
  </si>
  <si>
    <t>@denominant так в какое лучше время публиковать?</t>
  </si>
  <si>
    <t>15.10.2019 21:38:42</t>
  </si>
  <si>
    <t>olehpon</t>
  </si>
  <si>
    <t>@denominant лень делать репост и получать лайки под посты</t>
  </si>
  <si>
    <t>16.10.2019 10:24:07</t>
  </si>
  <si>
    <t>kravtsovaannaa</t>
  </si>
  <si>
    <t>@denominant спасибо)</t>
  </si>
  <si>
    <t>17.10.2019 01:12:49</t>
  </si>
  <si>
    <t>ann_derkachevaa</t>
  </si>
  <si>
    <t>Алексей Ткачук и его топ 5 правил.
1. Google в помощь! Базовый быстрый «гуглинг» позволяет сильно упростить выполнение любого проекта, в теме которого ты не разбираешься!
2. ДЕКОМПОЗИЦИЯ!🦈 3. Никогда, никогда, никогда не соглашаться на «что-то дополнительное в проект» без предварительного просчета.
4. Все, что может пойти не так, пойдёт не так. Не паниковать!
5. Самое важное - ОТЧЁТ!  Отчёт должен быть не красивым, а с выводами! Возлюби excel и google docs!
P.S : Этот пост посоветовал сделать denominant , сказал охваты вырастут!
А если честно огромное, огромное, огромное спасибо! Подумываю распечатать правила и поставить на рабочий стол! Они действительно ахрененные!</t>
  </si>
  <si>
    <t>https://www.instagram.com/p/B3sf2T0IFXS/</t>
  </si>
  <si>
    <t>17.10.2019 16:42:35</t>
  </si>
  <si>
    <t>investinudmurtia</t>
  </si>
  <si>
    <t>SETTERS в Ижевске!
⠀
Коммуникационное агентство SETTERS setters.me знает без преувеличение вся Россия. У компании широкий спектр услуг: от разработки digital-стратегий до съемки полноценных YouTube-шоу. На данный момент агентство входит в топ-10 SMM-агентств России по версии Tagline, а клиентами стали L’Oreal loreal, Сбербанк sberbank, Мегафон megafon, Borjomi borjomi_russia.
⠀
За четыре года штат SETTERS увеличился с 3 до 125 человек, офисы компании появились в Москве, Санкт-Петербурге и Майами.
⠀
24 октября проектный директор SETTERS, автор блога про Instagram  dnative.ru, сооснователь аналитического сервиса inblogs.ru Алексей Ткачук denominant станет спикером форума «Сделано в Удмуртии» и расскажет:
- Что такое эффективные тексты и фотографии;
- Про 3 стратегии в Instagram;
- Как провести анализ конкурентов;
- Про 5 инструментов продвижения (от блогеров, до таргета);
- Что такое SMO и UGC.
⠀
Все это — в рамках практической площадки «Инстаграм для регионального бизнеса».
⠀
Когда: 24 октября, с 13:00 до 14:30.
Где: Ижевск, ул. Бородина, 25 (РЕСТОРАН «THE TASTE»).
⠀
Напоминаем, что зарегистрироваться на форум «Сделано в Удмуртии» можно уже сейчас по ссылке в нашем профиле.</t>
  </si>
  <si>
    <t>https://www.instagram.com/p/B3uKzd6i2jT/</t>
  </si>
  <si>
    <t>17.10.2019 22:38:00</t>
  </si>
  <si>
    <t>oxwordeditor</t>
  </si>
  <si>
    <t>Пользователь Инстаграм пропускает 70% контента от профилей брендов и 50% контента от профилей друзей, на которых подписан, потому что постов слишком много или они не интересные. ⠀
⠀
Инстаграм выгодно, чтобы человек проводил здесь больше времени. И это возможно благодаря интересному контенту. Поэтому всё, что не интересно, получает меньший охват. Так работает алгоритм этой сети. ⠀
⠀
[Время публикации не важно] ⠀
Есть часы, когда аудитория в соцсети более активна. В Инстаграм это 9.00-10.00 утра и 22-23.00 вечера. Но, если человек интересуется вашим контентом, Инстаграм покажет его независимо от времени размещения. Если контент неинтересный, время постинга существенно не повлияет на количество взаимодействий. ⠀
⠀
[Самое главное в Инстаграм – комментарии и сохранения, а не лайки] ⠀
Люди комментируют и сохраняют, когда им реально полезно. Инстаграм это знает. ⠀
Лучше всего в Инста сохраняют: списки, ТОПы, подборки, «полезный контент», «что-то на потом» и кулинарные рецепты. ⠀
⠀
[Чистить ботов нужно, но если вы при этом не улучшаете наполнение профиля, на активность это не влияет] ⠀
⠀
📍В общем, если с контентом не взаимодействуют – в профиле не тот контент: плохой или не интересный вашей аудитории. ⠀
⠀
За инсайты и статистику спасибо denominant и воркшопу #newagesmm ⠀
⠀
#oxword #редактура #текстысмм #текстыдляинстаграм #личныйбренд #корректура</t>
  </si>
  <si>
    <t>https://www.instagram.com/p/B3uzfnzliyj/</t>
  </si>
  <si>
    <t>18.10.2019 00:12:45</t>
  </si>
  <si>
    <t>po_wolnam</t>
  </si>
  <si>
    <t>@denominant ахах, я в меньшинстве😁</t>
  </si>
  <si>
    <t>https://www.instagram.com/p/B3ulSrXgH0B/</t>
  </si>
  <si>
    <t>18.10.2019 03:41:28</t>
  </si>
  <si>
    <t>art_inform</t>
  </si>
  <si>
    <t>Энергия и структура личности. 
Внимание это и есть энергия. Вернее наше осознание энергии,  её восприятие.
Фокус нашего внимания и есть точка приложения силы.
Соответственно время нашего внимания,  есть время проявления энергии.
В любой момент времени мы проявляем внимание, это ощущение времени. Мы не можем не проявлять наше внимание  в любой момент времени,  мы можем делать это не осознанно. 
Вопрос. Куда и зачем?
Личность похожа на вихрь или волчек. Это постоянное движение вокруг своей оси. 
И чем больше мы внимания уделяем своей оси, своему стержню, тем стабильней ось и мощней вихрь. Это как центр циклона в котором всегда тишь да гладь, а вокруг все не понятно как… И чем спокойней внутри ,  тем в веселей снаружи. 
Но мы склонны отвлекаться на вокруг от своего центра. Тем самым ослабляя себя и приближая вихрь с его мелочами и проблемами. И закапываемся в них с головой. Еще больше ослабляя себя и приближая вихрь. Который нас раздавит и сомнет. 
Но мы откуда-то понимаем, что вихрь можно отодвинуть , если его ускорить. Начинаем его ускорять, но извне. Тратим на это все наше внимание. И все меньше уделяем времени себе. 
И так пока все внимание не будет снаружи.  Это начало конца. Который страшен и неизбежен. 
Говорят, за все нужно платить. А за что именно , кому и как не уточняется ни кем. Я думаю , ответ очевиден.
Где Ваш стержень, фокус внимания  никто кроме Вас не знает, но он точно есть. Ищите.
Самый простой способ это - аскеза, отсечение лишнего во времени. Он сложный, самый верный. Есть варианты более комфортные , но за все нужно платить . 
Пс:сей опус пришел в голову после прочтения поста denominant.
#владивосток2019 #кинезиология #внимание #поток</t>
  </si>
  <si>
    <t>https://www.instagram.com/p/B3vWN2JoqWd/</t>
  </si>
  <si>
    <t>18.10.2019 04:04:49</t>
  </si>
  <si>
    <t>ruslan_the_chief</t>
  </si>
  <si>
    <t>@denominant мне интересна, я мск собрался</t>
  </si>
  <si>
    <t>18.10.2019 04:11:36</t>
  </si>
  <si>
    <t>@denominant мне тема интересна, я в мск собрался)</t>
  </si>
  <si>
    <t>18.10.2019 11:34:46</t>
  </si>
  <si>
    <t>lady_jeziora</t>
  </si>
  <si>
    <t>@denominant зато сразу отпадут все лишние вопросы! 😉 Как говорится, ничего личного, онли бизнес, рад бы помочь, но не могу поступаться принципами! Потому что по большому счёту такие "клиенты" занимаются чистой манипуляцией, значит и ответ должны получать симметричный.</t>
  </si>
  <si>
    <t>18.10.2019 11:52:32</t>
  </si>
  <si>
    <t>@denominant тогда нужно посмотреть этот выпуск👍</t>
  </si>
  <si>
    <t>18.10.2019 15:12:24</t>
  </si>
  <si>
    <t>alisa.maldo</t>
  </si>
  <si>
    <t>Андрей Добродей, этот пост полностью скопирован у @denominant. Не делай так лучше. Вдохновляйся информацией и пиши свои мысли. На копипасте далеко не уедешь. Думающая аудитория тебя быстро сольёт.</t>
  </si>
  <si>
    <t>https://www.instagram.com/p/B3wdlC_Ieh6/</t>
  </si>
  <si>
    <t>18.10.2019 15:13:35</t>
  </si>
  <si>
    <t>smm_baz</t>
  </si>
  <si>
    <t>ПРАВИЛА - 10% ОХВАТА
Привет smm_baz на связи 👇
⠀
Миф: сначала алгоритм показывает пост 10% аудитории, если им зашло, показывает следующим 10% и так далее. Так, например, пишет у себя в блоге крупная платформа по работе с соцсетями и куча инстагуру.
⠀
Почему это миф:
⠀
1. Очень часто Insta-профили убиты гивами и у них охваты меньше 10%. Почему в этом случае «правило 10%» не работает?
⠀
2. Откуда вообще взялась цифра в 10%?
⠀
3. Охват — он разный. Очень разный. Даже на «условно единой выборке» ваших подписчиков. Если вы будете внимательны при анализе статистики вовлечения вашего следующего поста, то на старте, в первый час ваш пост наберёт примерно 30-40% от итогового числа реакций, при этом охват будет далек от такой пропорции.
⠀
А это говорит о чём? Instagram показывает ваш пост в первую очередь самой вовлечённой аудитории. И в чём смысл «правила 10%»? ERR с каждой следующей тысячей охвата будет падать.
⠀
4. Алгоритм, учитывающий не только реакции на контент, но и как часто каждый юзер заходит в ленту, как много её скролит, как потребляет контент и так далее... так вот, можно ли обмануть этот алгоритм?
⠀
P.S: Охват поста действительно может быть больше. И секрет очень прост. Для этого достаточно сохранить этот пост, и тогда я раскрою тайну охватов. 🧡Ставьте лайки и сохраняйте запись.
P.S: Вы когда нибудь имели дело с такими картами?
#охват #10 #кактак #опятьинста</t>
  </si>
  <si>
    <t>18.10.2019 20:49:45</t>
  </si>
  <si>
    <t>18.10.2019 20:51:05</t>
  </si>
  <si>
    <t>valeriiichu</t>
  </si>
  <si>
    <t>Где БЕСПЛАТНО изучать SMM? И что читать чтобы быть в тренде 📲
⠀
Раньше я подписывалась на всеее где была какая-то информация про smm, но сейчас мой топ, что я реально читаю такой:
⠀
📌Telegram: Setters, DNative, Instagram дайджест обновлённый. Dnative, Checkroi, Главред.
⠀
📌Instagram: denominant bazilik_school nad_morem valeriya.ermilova ⠀ 📌YouTube: Setters On Air, Максим Чернов
⠀
Сейчас сколько крутой информации можно получить бесплатно, поэтому подписывайте и будьте в курсе всех новостей и трендов 👌🏻
⠀
#лерачтотознает</t>
  </si>
  <si>
    <t>https://www.instagram.com/p/B3xL_RhnU-P/</t>
  </si>
  <si>
    <t>20.10.2019 11:50:37</t>
  </si>
  <si>
    <t>vitaliy.krukov</t>
  </si>
  <si>
    <t>@denominant фух, ты только что сэкономил много часов моей жизни ))</t>
  </si>
  <si>
    <t>https://www.instagram.com/p/B31WEfFARhP/</t>
  </si>
  <si>
    <t>20.10.2019 11:55:13</t>
  </si>
  <si>
    <t>rocknroll.ru</t>
  </si>
  <si>
    <t>@denominant как они могут быть, если нет постов? Ещё и отличными?</t>
  </si>
  <si>
    <t>20.10.2019 12:07:50</t>
  </si>
  <si>
    <t>@denominant а сторис как-то влияют ?</t>
  </si>
  <si>
    <t>20.10.2019 12:17:11</t>
  </si>
  <si>
    <t>lena_marblez</t>
  </si>
  <si>
    <t>@denominant полностью согласна) контент во главе угла</t>
  </si>
  <si>
    <t>20.10.2019 12:26:32</t>
  </si>
  <si>
    <t>@denominant понял, спасибо а охват профиля же падать должен, тк редко?</t>
  </si>
  <si>
    <t>20.10.2019 12:27:30</t>
  </si>
  <si>
    <t>artyr_akopyan</t>
  </si>
  <si>
    <t>@denominant я чет думал таргет дает хороший толчок и для поста и для страницы в целом</t>
  </si>
  <si>
    <t>20.10.2019 12:36:31</t>
  </si>
  <si>
    <t>@denominant спасибо Алексей. Вот с первых 2 строк и запутался, охват поста и профиля. Понял, спасибо</t>
  </si>
  <si>
    <t>20.10.2019 12:37:00</t>
  </si>
  <si>
    <t>senya.tsvetkova</t>
  </si>
  <si>
    <t>@denominant спасибо</t>
  </si>
  <si>
    <t>20.10.2019 12:41:43</t>
  </si>
  <si>
    <t>@denominant так там про посты каждый день, а не регулярность. Регулярность может быть и раз в неделю же</t>
  </si>
  <si>
    <t>20.10.2019 13:02:41</t>
  </si>
  <si>
    <t>monair_studio</t>
  </si>
  <si>
    <t>@denominant а то я даже успела обидеться на Инстаграм😂 И таргетом пользуюсь и не нарушаю ничего, а они мне всё срезали🙈 К примеру было 800 просмотров сторис - а стало 100! Может масслукинг умер?</t>
  </si>
  <si>
    <t>20.10.2019 13:20:28</t>
  </si>
  <si>
    <t>@denominant там был в основном масслукинг, думаю, но я буду по ним скучать😇😁 Я напишу вам один вопрос, посмотрите Директ, пожалуйста.</t>
  </si>
  <si>
    <t>20.10.2019 13:31:18</t>
  </si>
  <si>
    <t>@denominant хорошо, скопирую туда👌 Спасибо!</t>
  </si>
  <si>
    <t>20.10.2019 14:29:33</t>
  </si>
  <si>
    <t>😂просто стырили пост у @denominant</t>
  </si>
  <si>
    <t>https://www.instagram.com/p/B31hRBWoTdz/</t>
  </si>
  <si>
    <t>20.10.2019 17:14:31</t>
  </si>
  <si>
    <t>dariya.ilina</t>
  </si>
  <si>
    <t>Правда, что в первый час Ваш пост показывают только 10% охвата Вашей аудитории?
⠀
На самом деле, это МИФ. Сложился он благодаря одному из создателей Instagram Кевин Систром после его увольнения.
⠀
Миф, звучит следующим образом:
сначала алгоритм показывает пост 10% Вашей аудитории, если они отреагировали на пост (поставили лайк, сохранили, написала комент и тд), пост начинает показывать следующим 10% и так далее.
⠀
Из-за этого мифа многие в погоне за охватом делаю накрутку, участвуют в чатах активности и тому подобное.
⠀
Давайте разберёмся почему это МИФ?
⠀
Охват — может быть разным.
Если Вы обратите внимание на статистику вовлечения после выкладки поста, то заметите, что когда пост только появился в ленте Instagram, в первый час он наберёт примерно 30-40% от итогово числа реакций.
Instagram продлил жизнь поста. Раньше учитывалась реакция аудитории в первый день после выхода поста, сейчас пост может набирать охват в течении 2-3х дней и даже залетать в ТОП.
⠀
Доля правды в МИФЕ все же есть.
Instagram действительно показывает ваш пост в первую очередь самой вовлечённой аудитории. Он учитывает не только реакции на контент, но и как часто каждый пользователь заходит к Вам в ленту, как часто ее просматривает, как реагирует на контент. Но это не 10%, это % Вашей вовлечённости аудитории. Он может быть больше или меньше.
⠀
Добивайтесь максимального вовлечения среди Вашей аудитории. Стимулируйте их совершить целевое действие и ловите мощные охваты.
⠀
Спасибо Всем за внимание и если я заслужила, поставьте пожалуйста ❤️ на данный пост :)
⠀</t>
  </si>
  <si>
    <t>21.10.2019 13:26:53</t>
  </si>
  <si>
    <t>24 октября digital-блогер №1 Алексей Ткачук выступит на всероссийском форуме «Сделано в Удмуртии», который пройдёт в Ижевске ✈️
⠀
denominant — «Instagram для регионального бизнеса»
⠀
— Что такое эффективные тексты и фотографии
— 3 стратегии в Instagram
— Анализ конкурентов
— 5 инструментов продвижения (от блогеров до таргета)
— SMO и UGC
⠀
Локация: Park Inn, THE TASTE, ул. Бородина, 25
⠀
Зарегистрироваться на мероприятие можно здесь — investinudmurtia
#setters_team #setters_agency</t>
  </si>
  <si>
    <t>https://www.instagram.com/p/B34HhYfoyVw/</t>
  </si>
  <si>
    <t>21.10.2019 18:05:02</t>
  </si>
  <si>
    <t>__kondratovich__</t>
  </si>
  <si>
    <t>Выпустили вместе с cathrna, denominant с курса ASAP’19! 
Гордимся!😊😅
А если серьезно, то, СПАСИБО, вам огромное, наставники!🖤🖤🖤</t>
  </si>
  <si>
    <t>https://www.instagram.com/p/B34nbPLIuLn/</t>
  </si>
  <si>
    <t>21.10.2019 20:11:35</t>
  </si>
  <si>
    <t>miroxenia</t>
  </si>
  <si>
    <t>@denominant идея для стартапа😂 Хотя полагаю, что это очень сложно.</t>
  </si>
  <si>
    <t>https://www.instagram.com/p/B340rsXAELu/</t>
  </si>
  <si>
    <t>21.10.2019 21:03:41</t>
  </si>
  <si>
    <t>julya_rules</t>
  </si>
  <si>
    <t>@denominant соц пакет и чувство стабильности удивительно сильно могут удерживать кадры даже на самых маленьких местах:/</t>
  </si>
  <si>
    <t>21.10.2019 22:00:02</t>
  </si>
  <si>
    <t>trvl.click</t>
  </si>
  <si>
    <t>@denominant нет, мысль не свежа и я просто привлекаю внимание своим комментарием, чтобы другие подумали, кто этот умник.</t>
  </si>
  <si>
    <t>21.10.2019 22:09:39</t>
  </si>
  <si>
    <t>@denominant я про ту, что человек хороший спец становится плохим руком.</t>
  </si>
  <si>
    <t>22.10.2019 08:34:43</t>
  </si>
  <si>
    <t>victoria_january</t>
  </si>
  <si>
    <t>@denominant вот это правда, но очень хочется 🤣🤣🤣 иногда</t>
  </si>
  <si>
    <t>22.10.2019 11:11:28</t>
  </si>
  <si>
    <t>mr_tony_way</t>
  </si>
  <si>
    <t>@denominant это расширяет границы восприятия контента) экспозиция по кайфу😎👍</t>
  </si>
  <si>
    <t>22.10.2019 11:48:10</t>
  </si>
  <si>
    <t>roma.kolesnikov</t>
  </si>
  <si>
    <t>@denominant 😉👍</t>
  </si>
  <si>
    <t>22.10.2019 12:43:55</t>
  </si>
  <si>
    <t>zolotyxaa</t>
  </si>
  <si>
    <t>@gurovdigital не понимаю почему вы усираетесь) и пытаетесь доказать мне обратное. Про сам Инстаграм всеми первоисточниками новостями являются лишь те, кто работает в этом самом инстаграме. В фирме работает. Не в инете. Всё что выходит на русский рынок делается по принципу «кради как художник». За исключением только тех, кто проводит свои какие-то опыты и анализы как @denominant например</t>
  </si>
  <si>
    <t>https://www.instagram.com/p/B36G75xDNoE/</t>
  </si>
  <si>
    <t>22.10.2019 13:06:06</t>
  </si>
  <si>
    <t>kushnir_ann</t>
  </si>
  <si>
    <t>@denominant прошлый тоже лайкнут, я проверила 😉</t>
  </si>
  <si>
    <t>23.10.2019 23:32:08</t>
  </si>
  <si>
    <t>Как правильно возвращаться из отпуска?
Например, вернуться в Шереметьево в 14:00 и в 17:00 вылетать в Стамбул на лекцию для L’Oreal. С тем же чемоданом😅
А потом побыть два дня в Петербурге и улететь на 5 дней на Дальний Восток для лекций в Хабаровске и Владивостоке с denominant .
Разница между ЛА и Владивостоком в 17 часов. Вопрос — как бороться с джетлагом?</t>
  </si>
  <si>
    <t>https://www.instagram.com/p/B3-Wc5XCJ4q/</t>
  </si>
  <si>
    <t>24.10.2019 14:16:42</t>
  </si>
  <si>
    <t>susanin.news</t>
  </si>
  <si>
    <t>Выделили некоторые тезисы из доклада denominant от setters.me об Инстаграм. Сохраняйте себе и используйте.</t>
  </si>
  <si>
    <t>https://www.instagram.com/p/B3_7rQhqZav/</t>
  </si>
  <si>
    <t>24.10.2019 15:57:27</t>
  </si>
  <si>
    <t>smmvkontakte</t>
  </si>
  <si>
    <t>@denominant в ВК по определению нет органического охвата постов.</t>
  </si>
  <si>
    <t>24.10.2019 16:29:19</t>
  </si>
  <si>
    <t>@denominant нужно понять, что вкладывается в понятие органический. Видимо несколько токований</t>
  </si>
  <si>
    <t>24.10.2019 20:26:40</t>
  </si>
  <si>
    <t>katrin_ozhmegova</t>
  </si>
  <si>
    <t>Последние фишки, тренды и показатели Инстаграм🚀
.
Сегодня была на бизнес-форуме от investinudmurtia
.
Шла на мастер-класс «Инстаграм для регионального бизнеса». Спикер denominant все по полочкам расставил, рассказал без воды. Решила поделиться и с вами частичкой его выступления.
Факты про Инсту:
🗽Люди приходят в соц.сети за: пользой, халявой, харизмой, вдохновением и просто так. Вот вам рубрики для вашего контента. Пожалуйста.
🗽Контент должен нравится вашей целевой аудитории, а не вам или начальнику.
🗽Стилистику подачи текста можно подсмотреть у эффективного маленького блогера с 3-4 тысячами подписчиков из вашей ЦА. Можно даже копирайтером его пригласить для вашего аккаунта.
🗽Россияне по-прежнему одна из самых читающих наций в мире. Мы чаще всего активны на длинные посты. Так что пишем интересные и полезные портянки, как этот пост😄
🗽Пишите заголовки к посту. На них реагируют 73% пользователей! Именно по заголовку люди решают, тратить на чтение вашей писанины время или нет.
🗽Средний охват составляет 20% от численности ваших подписчиков.
🗽Время публикаций уже не важно, так как люди по статистике заходят в инсту каждые пол часа!
🗽Важно- это качественный годный контент, сохраненки и комменты. Тогда алгоритм Инсты будет сам вам помогать быть популярными.
🗽Способы продвижения: таргет, блогеры, конкурсы. Убегаем от масфола и маслайкинга.
🗽СЕКРЕТ современного продвижения: тандем SMO и UGC. SMO-это когда вы дайте все для людей: человеческий сайт, понятную навигацию, что ежу понятно. А UGS- это когда лояльные пользователи делают рекламу за тебя. Как я сейчас сделала, отметив два аккаунта.
Как итог, делайте упор на контент, на его качество, а не количество. Продвигайте естественными способами без накруток. И всегда помните, за каким лешим человек будет тратить время на изучения вашего аккаунта!
Если вы дочитали до конца и было даже интересно полезно, не пожалейте лайка❤️☺️ А в карусели важные слайды, которые лучше сохранить. Особенно последний! Там ссылки на полезные источники🌸
.
#ижевск #жви #бизнесфорум #сделановудмуртии #бизнесфорумижевск #форумижевск</t>
  </si>
  <si>
    <t>https://www.instagram.com/p/B4AmAuhKVxZ/</t>
  </si>
  <si>
    <t>24.10.2019 23:01:16</t>
  </si>
  <si>
    <t>alesyapulya</t>
  </si>
  <si>
    <t>Сегодня выдалась отличная возможность побывать на бизнес-форуме «Сделано в Удмуртии» спасибо olgadomnina, что не забываешь обо мне и держишь в курсе интересных мероприятий в Ижевске, живя в Питере😅🌹
⠀
У кого не было возможности посетить мастер-класс «Инстограм для регионального бизнеса» со спикером denominant или прощёлкал половину от избытка инфы как я, вам к katrin_ozhmegova все разложила, все расписала, не поленись прочти и усвой!
⠀ 
Спасибо investinudmurtia за такого рода мероприятия! Все было на высшем уровне👌</t>
  </si>
  <si>
    <t>https://www.instagram.com/p/B4A2mHCjFvq/</t>
  </si>
  <si>
    <t>25.10.2019 02:10:40</t>
  </si>
  <si>
    <t>mozhnovse.pro</t>
  </si>
  <si>
    <t>У нас такие крутые новости! На Дальний Восток приезжает SETTERS!🥳
⠀
Евгений Давыдов davydovjohn
и Алексей Ткачук aka digital-блогер #1
denominant проведут большой SMM-интенсив, посвященный стратегиям контента и продвижения, инструментам, механикам и их связкам. 2го ноября ребята соберут зал в Хабаровске, а 5го — во Владивостоке.
⠀
Если вы занимаетесь развитием профилей, интересуетесь контентом и любите аналитику – это мероприятие просто создано для вас.🙌🏼 Стоит только пробежаться по постам в setters.me, чтобы понять, эти парни знают своё дело. А если вам и этого мало – чекайте аккаунт образовательного направления setters_education.😎 Там и курсы, и отзывы, и многое-многое другое.
⠀
Мы уже урвали свои счастливые билетики и готовы впитать опыт и знания – теперь черёд за вами (если, конечно, вы хотите вершить большие дела в социальных сетях😉).
⠀
Если вы всё ещё думаете, да или нет, то советуем решать быстрее, потому что билетов на сайте settersdv.ru осталось очень мало, так что торопитесь. Подробнее о мероприятии, программе и кофе-брейках можно узнать в аккаунте организатора label_424.📲</t>
  </si>
  <si>
    <t>https://www.instagram.com/p/B4BNZDGAjr1/</t>
  </si>
  <si>
    <t>25.10.2019 06:21:58</t>
  </si>
  <si>
    <t>bogdankhudiakov01731377</t>
  </si>
  <si>
    <t>Haшu П0БEДИTEЛИ!!!! @elenagerasimova220 @natty_podarki @kristina20004907222 @jimchapman @annazhideckaia @mariainina2 @_mebel_na_zakas @denominant @spektakl_okonchen @annadimua 1325</t>
  </si>
  <si>
    <t>https://www.instagram.com/p/B3_n98pHcfd/</t>
  </si>
  <si>
    <t>25.10.2019 10:25:47</t>
  </si>
  <si>
    <t>izi.l</t>
  </si>
  <si>
    <t>Навеяно четвергом ✊
⠀
В один обычный четверг на территории прекрасной Удмуртии состоялся первый день форума #сделановудмуртии, ссылка на регистрацию в котором была отправлена мне прекрасной vitronigro из потрясной команды sousidea
⠀
Я отношусь к таким мероприятиям очень странно. Потому что они всегда дают сносящий адекватность мозга заряд энергии, а еще уверенность в том, что ты и есть тот самый человек, который способен перевернуть мир. Для начала свой собственный. Но часто случается так, что потом с этой энергией и этим запалом фиг знает что делать. Так вот сегодня я вышла с полным осознанием применения полученной информации.
⠀
Да, я посетила только два выступления. Но этого более чем достаточно, для выжимки концентрата пользы.
Спасибо denominant
sufiyanovae ⠀
И еще спасибо
Ph tatiana_konovalova_photo &amp; fraulisssa
Md sousidea
MUA nastya_kova_makeup
Loc 1moloko.studio
⠀
Ну и красивая фоточка, чеб глазки радовались 😁</t>
  </si>
  <si>
    <t>https://www.instagram.com/p/B4CGDm9D80-/</t>
  </si>
  <si>
    <t>25.10.2019 11:30:56</t>
  </si>
  <si>
    <t>anyaanech</t>
  </si>
  <si>
    <t>Впервые я пришла вовремя, голова кипела, а руки тряслись, но были готовы фотографировать все, что встретится на пути
⠀
Так можно описать день ярой фанатки какой-нибудь группы, которая ждёт начала концерта. Хм, возможно я и есть та самая фанатка, но не группы, а коммуникационного агентства setters
⠀
Четыре года я мечтала попасть на их обучение, каждодневно мониторила каналы и соцсети, и вот, момент настал. Я наконец-то услышала фразу знакомства: «я проектный директор коммуникационного агентства setters». О мой бог, в этот момент знакомства я хотела активно хлопать в ладоши, но разум меня остановил. И приказал внимательно слушать.
⠀
Полтора часа пролетели незаметно, я то и дело кивала головой, делала фотографии, снимала видео и с энтузиазмом в глазах поглощала информацию, при этом тщательно разжёвывая. И черт, мне было мало, я хотела слушать и слушать.
⠀
В следующем году я точно поеду на обучение и буду впитывать информацию, как губка.
⠀
Спасибо olgadomnina, что ты даёшь возможность обучаться и ещё раз спасибо denominant за яркую презентацию 🤗</t>
  </si>
  <si>
    <t>https://www.instagram.com/p/B4CNXy1qzWO/</t>
  </si>
  <si>
    <t>25.10.2019 13:57:13</t>
  </si>
  <si>
    <t>andre_andretty</t>
  </si>
  <si>
    <t>@evgen_instaman дружище! Теплый семейный и полезный  SMM контент)
@denominant Гуру Соцсетей с самым крутым блогом про Digital Marketing🔥
@komyso Гуру Таргета, всё объясняет человеческим языком и по делу))
@dimmano Инста Батя, харизматичный парняга с крутейшим контентом👍🏻 ну и Захарян конечно🤣</t>
  </si>
  <si>
    <t>https://www.instagram.com/p/B4B8SFmi20a/</t>
  </si>
  <si>
    <t>26.10.2019 13:20:34</t>
  </si>
  <si>
    <t>dress_up_izhevsk</t>
  </si>
  <si>
    <t>Мы растём и развиваемся!
На днях я посетила бизнес-форум от investinudmurtia и самым полезным и вдохновляющим стал для меня мастер-класс «Инстограм для регионального бизнеса» со спикером denominant
Вообщем извлекла я для себя много чего нового и сейчас буду воплощать это в жизнь🙌 и делать нашу страничку интересной и полезной в первую очередь для вас!
И здесь у меня возникают вопросы:
Чего бы вы хотели нового на страничке?
Какие акции вы хотите от нас получать! (пишите в комментариях побольше вариантов, а мы будем воплощать их для вас🌹)
Какую полезную информацию вы хотели бы черпать с нашей страницы dress_up_izhevsk?</t>
  </si>
  <si>
    <t>https://www.instagram.com/p/B4E-QgRDS_Z/</t>
  </si>
  <si>
    <t>28.10.2019 11:28:32</t>
  </si>
  <si>
    <t>vostrukhin</t>
  </si>
  <si>
    <t>ДАРЮ "STARBUCKS"
.
Алексей denominant так нативно (и вполне заслуженно) рекламировал сеть "Старбакс" на своем, надо сказать очень полезном, выступлении на форуме investinudmurtia что я решил поделится с вами частью вселенского знания и разыграть это очень крутую, и очень дорогую книгу. Если хотите с моим автографом)
.
Итак, что бы получить книгу нужно всего лишь:
- репостнуть этот пост себе в сториз (нажав на самолетик под постом, если кто не в курсе)
- написать комментарий "хочу книгу" под этим постом
- быть подписанным на меня
📕
Победителя выберу рандомом в пятницу утром.</t>
  </si>
  <si>
    <t>https://www.instagram.com/p/B4J7nJ_KlQv/</t>
  </si>
  <si>
    <t>28.10.2019 11:52:10</t>
  </si>
  <si>
    <t>@denominant участвуй)</t>
  </si>
  <si>
    <t>28.10.2019 22:04:10</t>
  </si>
  <si>
    <t>dernovoyi</t>
  </si>
  <si>
    <t>https://www.instagram.com/p/B4LCh3Sg0xG/</t>
  </si>
  <si>
    <t>28.10.2019 22:21:09</t>
  </si>
  <si>
    <t>denominant</t>
  </si>
  <si>
    <t>@denominant Лех, ну че там? Расскажи, интересно же</t>
  </si>
  <si>
    <t>28.10.2019 22:21:41</t>
  </si>
  <si>
    <t>@denominant не, пока не могу. Попозже расскажу подробности, будет интересно</t>
  </si>
  <si>
    <t>28.10.2019 22:25:40</t>
  </si>
  <si>
    <t>olgaavanesyan</t>
  </si>
  <si>
    <t>@denominant во, ещё один убойный аргумент. Или выдаёшь отличное вино (зачеркнуто), или борматуху🙈</t>
  </si>
  <si>
    <t>28.10.2019 22:32:58</t>
  </si>
  <si>
    <t>elena.plehanova1</t>
  </si>
  <si>
    <t>@denominant таки да))))</t>
  </si>
  <si>
    <t>28.10.2019 22:33:09</t>
  </si>
  <si>
    <t>seitkaliev_r</t>
  </si>
  <si>
    <t>@denominant спасибо 👍</t>
  </si>
  <si>
    <t>28.10.2019 22:44:24</t>
  </si>
  <si>
    <t>fedotova_jenya</t>
  </si>
  <si>
    <t>@denominant тихо сам с собою я веду беседу (с) 😅</t>
  </si>
  <si>
    <t>28.10.2019 23:18:45</t>
  </si>
  <si>
    <t>vlada_psychologist</t>
  </si>
  <si>
    <t>@denominant А меня не напрягает, занимаюсь своими делами) и между делом могу записать 🙌</t>
  </si>
  <si>
    <t>28.10.2019 23:31:08</t>
  </si>
  <si>
    <t>natalya.sukhareva</t>
  </si>
  <si>
    <t>@denominant ага)</t>
  </si>
  <si>
    <t>29.10.2019 04:41:58</t>
  </si>
  <si>
    <t>elena.de.rayos</t>
  </si>
  <si>
    <t>@denominant Ты более продуманный, Алексей. А я женщина. 😁</t>
  </si>
  <si>
    <t>29.10.2019 04:42:34</t>
  </si>
  <si>
    <t>@denominant спасибо 🌞</t>
  </si>
  <si>
    <t>29.10.2019 07:50:01</t>
  </si>
  <si>
    <t>yuliya_lee_</t>
  </si>
  <si>
    <t>🧨 Дарю два билета на воркшопы от агентства SETTERS setters.me setters_education, которые пройдут 2 ноября в Хабаровске и 5 ноября во Владивостоке
⠀
Для участия необходимо:
— быть подписанным на меня
— подписаться на организатора мероприятия label_424
— через @ отметить друга, которому будет полезен SETTERS Workshop
— поставить лайк этой записи
Итоги подведу 1 ноября, случайным образом ☘️
⠀
Информация о событии:
setters.me — коммуникационное агентство, которое входит в топ-10 лучших агентств в России по версии Tagline. Им доверяют такие крупные бренды, как Сбербанк, Borjomi, NYX, Jagermeister, UrbanDecay, WRF, Столото.
⠀
На шестичасовом воркшопе сооснователь и генеральный директор коммуникационного агентства SETTERS Евгений Давыдов (davydovjohn) и проектный директор SETTERS Алексей Ткачук (denominant) расскажут про ​разработку эффективной контент-стратегии для соцсетей и инструменты продвижения в них.
⠀
В рамках воркшопа спикеры поделятся реальными кейсами и ответят на ваши вопросы, а вы получите самый актуальный материал в сфере SMM и digital. SETTERS Workshop будет полезен как владельцам бизнеса и руководителям digital-отделов, маркетологам и новичкам в сфере SMM.
Всю информацию о воркшопе ты можешь найти на settersdv.ru Количество мест на воркшоп ограничено, успей занять свое!
2 ноября / Хабаровск / М Холл
5 ноября / Владивосток / отель «Азимут
⠀
🌐 settersdv.ru
☎️ 8-962-151-66-94
📲 8-924-206-26-66</t>
  </si>
  <si>
    <t>https://www.instagram.com/p/B4MHZutoAm-/</t>
  </si>
  <si>
    <t>29.10.2019 12:11:02</t>
  </si>
  <si>
    <t>oleg_konorev</t>
  </si>
  <si>
    <t>29.10.2019 12:32:15</t>
  </si>
  <si>
    <t>crazy.helper</t>
  </si>
  <si>
    <t>@denominant  согласна 😁</t>
  </si>
  <si>
    <t>29.10.2019 13:48:46</t>
  </si>
  <si>
    <t>zueva_iv</t>
  </si>
  <si>
    <t>@denominant ахахахахах))) лучший пул комментов)))</t>
  </si>
  <si>
    <t>29.10.2019 14:31:12</t>
  </si>
  <si>
    <t>galkaspb</t>
  </si>
  <si>
    <t>@denominant я тоже грешу тем, что пишу в личку об ошибках. Но я - претендую на то, чтобы было всё исправлено. т.к. касается это стихов, в основном. Некоторые сначала злятся, потом благодарят. Может и , правда, спасибо им, ведь в личку пишут...</t>
  </si>
  <si>
    <t>29.10.2019 14:59:02</t>
  </si>
  <si>
    <t>shootnik_fm</t>
  </si>
  <si>
    <t>@denominant Я им уже пользуюсь тоже) Думал какой-то другой еще) А так удобный бот. Еще из той же серии saveasbot, посты в инсте разделять на текст и фото и сохранять</t>
  </si>
  <si>
    <t>29.10.2019 20:48:10</t>
  </si>
  <si>
    <t>sleptcov</t>
  </si>
  <si>
    <t>А вот под заметками из практики, что подразумевается?) Конкретики не хватает 🧐 особенно тем кто только отучился, о чем им писать?) они начинают с малого. Ясен красен, что их инфа не будет интересна челу который возвёл детище в виде Dnative. Получается лучше им вообще не писать? 😅 @denominant</t>
  </si>
  <si>
    <t>https://www.instagram.com/p/B4Nd2XrAGid/</t>
  </si>
  <si>
    <t>29.10.2019 21:28:51</t>
  </si>
  <si>
    <t>enjoy_thesssilence</t>
  </si>
  <si>
    <t>У нас уже 00:25, я сижу читаю все ваши посты🙄. Наткнулась случайно на ваш профиль @denominant . Ахах стыдно даже🙈, я как-то пыталась писать про smm. Боже, как вспомню😂. Мои старания никому не зашли, и я надолго потеряла интерес к этому. И чет знаете, как-то захотелось снова учиться. Спасибо)))</t>
  </si>
  <si>
    <t>29.10.2019 21:31:26</t>
  </si>
  <si>
    <t>kashtanchiik</t>
  </si>
  <si>
    <t>@denominant вот тот же начинающий smm специалист, например. Цель - найти клиентов, оказывать им услуги в сфере маркетинга</t>
  </si>
  <si>
    <t>29.10.2019 21:53:37</t>
  </si>
  <si>
    <t>marketing_smm_photo</t>
  </si>
  <si>
    <t>@denominant посмотрите посты. Кто такой маркетолог? И Кто такой арбитражник? 
Там есть весь спектр эмоций.</t>
  </si>
  <si>
    <t>29.10.2019 22:06:01</t>
  </si>
  <si>
    <t>darytretyakova</t>
  </si>
  <si>
    <t>Эта информация заставит вас задуматься.
⠀
Я перестала обрабатывать фото вообще. Глобальная экономия времени, скажу я вам. Контент должен быть не красивым, а эффективным! Это я такими умными фразочками стала выражаться, так как работаю в mbr_agency и потому что побывала на мастер-классе у denominant и просвятилась. На фото, кстати, он!
⠀
Вот парочка моментов, которые вы хотели знать о современном инстраграме
1. Время публикации не важно
2. Контент тащит!
3. Запуск рекламы не снижает охваты
4. Вирусный охват почти бесполезный
5. Лучше всего сохраняют списки, как этот)</t>
  </si>
  <si>
    <t>https://www.instagram.com/p/B4NpXezI8hh/</t>
  </si>
  <si>
    <t>29.10.2019 22:22:07</t>
  </si>
  <si>
    <t>ginger.content</t>
  </si>
  <si>
    <t>@denominant к сожалению, да. И всегда будет читатель, который какое-то время будет доверять этим темам и людям.</t>
  </si>
  <si>
    <t>29.10.2019 22:31:22</t>
  </si>
  <si>
    <t>sasha_underline</t>
  </si>
  <si>
    <t>@denominant пусть уже создадут чат между собой, а то блог для нескольких человек - это как-то странно 😅</t>
  </si>
  <si>
    <t>29.10.2019 22:42:04</t>
  </si>
  <si>
    <t>mr_whois</t>
  </si>
  <si>
    <t>@denominant я пишу про отношения уже для походивших по тренингам, взрослым 25-35, образованным из крупных городов людям.  Не нужные мне люди отрезаются длинной текста)</t>
  </si>
  <si>
    <t>29.10.2019 23:04:29</t>
  </si>
  <si>
    <t>vladimirlotsmanov</t>
  </si>
  <si>
    <t>@denominant "с ума сошла Людка, небось завтра опять на комбинат опоздает"</t>
  </si>
  <si>
    <t>29.10.2019 23:11:07</t>
  </si>
  <si>
    <t>@denominant да, после тех порошков совсем туго было</t>
  </si>
  <si>
    <t>29.10.2019 23:14:22</t>
  </si>
  <si>
    <t>kristina.lifestyle</t>
  </si>
  <si>
    <t>@denominant только в 99% случаев на вебинара и курсах по теме SMM/личного бренда и прочим прям сильно рекомендуют вести свой профиль, а лучше прямо везде вести свои профили. ВЕЗДЕ и с ежедневным постингом. Только вот работать когда?!😅 особенно в моменты активного комментирования в твоём блоге)) так вот тогда рекомендуют нанимать помощника или smm-спеца на ведение блога smm-спеца🤯..)) весело в общем! Продавать себя можно огромным списком способов. Вести блог точно нужно не в стиле Википедии или энциклопедии.</t>
  </si>
  <si>
    <t>29.10.2019 23:52:18</t>
  </si>
  <si>
    <t>@denominant я про блогеров с небольшим количеством аудитории)) на смм не гоню 😂😅</t>
  </si>
  <si>
    <t>30.10.2019 00:57:17</t>
  </si>
  <si>
    <t>holy_olga_</t>
  </si>
  <si>
    <t>@denominant у меня были подобные. Надо задуматься о возобновлении. Спасибо 🙌</t>
  </si>
  <si>
    <t>30.10.2019 01:04:57</t>
  </si>
  <si>
    <t>@denominant согласна со всем и также благодарю за пост и за блог в целом. Уверена, часть из тех, кто прочитает — поменяет тактику. А это уже большое дело!</t>
  </si>
  <si>
    <t>30.10.2019 01:14:22</t>
  </si>
  <si>
    <t>ssoloview</t>
  </si>
  <si>
    <t>@denominant предположу, что больше только охранников 😂 Впрочем, уже наступают на пятки дизайнеры, фотографы, укладчики тротуарной плитки и чиновники 🤷🏻‍♂️</t>
  </si>
  <si>
    <t>30.10.2019 02:45:57</t>
  </si>
  <si>
    <t>masha_chou</t>
  </si>
  <si>
    <t>@yydghhf к сожалению есть. @denominant писал об этом в своём блоге DNative. Если интересно, погуглите❤️ Тех. поддержка фейсбука говорит, что бан действительно существует, но не разглашает по какому принципу он действует.</t>
  </si>
  <si>
    <t>https://www.instagram.com/p/B36QR6aJLpk/</t>
  </si>
  <si>
    <t>30.10.2019 04:42:31</t>
  </si>
  <si>
    <t>@denominant обязательно👌</t>
  </si>
  <si>
    <t>30.10.2019 12:54:58</t>
  </si>
  <si>
    <t>sarverra</t>
  </si>
  <si>
    <t>@denominant а зачем вообще писать «пользу» про smm, если курс не продаешь? Клиенту, я думаю, не нужны «5 приложений для сторис», ему наверное нужны сами сторис, а лучше «продажи из соцсетей»😱</t>
  </si>
  <si>
    <t>30.10.2019 14:04:20</t>
  </si>
  <si>
    <t>galakezhvatova</t>
  </si>
  <si>
    <t>@denominant спасибо!А вы для кого пишете?)</t>
  </si>
  <si>
    <t>30.10.2019 16:11:01</t>
  </si>
  <si>
    <t>olalsl77</t>
  </si>
  <si>
    <t>@denominant почему руки-ножницы🤔</t>
  </si>
  <si>
    <t>30.10.2019 16:15:26</t>
  </si>
  <si>
    <t>ksunadzene</t>
  </si>
  <si>
    <t>@denominant архитектор - это прям огненно! Тут многие стали называться резиденциями. Digital резиденция ваших соц сетей 😂😂😂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</si>
</sst>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6109"/>
      <name val="Calibri"/>
    </font>
    <font>
      <sz val="11"/>
      <color rgb="FF9C0006"/>
      <name val="Calibri"/>
    </font>
  </fonts>
  <fills count="6">
    <fill>
      <patternFill patternType="none"/>
    </fill>
    <fill>
      <patternFill patternType="gray125"/>
    </fill>
    <fill>
      <patternFill patternType="solid">
        <fgColor rgb="FFA0A0A0"/>
        <bgColor rgb="FFA0A0A0"/>
      </patternFill>
    </fill>
    <fill>
      <patternFill patternType="solid">
        <fgColor rgb="FFE8E8E8"/>
        <bgColor rgb="FFE8E8E8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2" fillId="4" borderId="1" xfId="0" applyFont="1" applyFill="1" applyBorder="1"/>
    <xf numFmtId="0" fontId="3" fillId="5" borderId="1" xfId="0" applyFont="1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4"/>
  <sheetViews>
    <sheetView workbookViewId="0">
      <selection sqref="A1:AG34"/>
    </sheetView>
  </sheetViews>
  <sheetFormatPr baseColWidth="10" defaultColWidth="8.83203125" defaultRowHeight="15" x14ac:dyDescent="0.2"/>
  <cols>
    <col min="1" max="1" width="11" customWidth="1"/>
    <col min="2" max="5" width="10" customWidth="1"/>
    <col min="6" max="7" width="11" customWidth="1"/>
    <col min="8" max="13" width="10" customWidth="1"/>
    <col min="14" max="23" width="11" customWidth="1"/>
    <col min="24" max="24" width="20" customWidth="1"/>
    <col min="25" max="29" width="15.33203125" customWidth="1"/>
    <col min="30" max="33" width="11" customWidth="1"/>
  </cols>
  <sheetData>
    <row r="1" spans="1:33" x14ac:dyDescent="0.2">
      <c r="A1" s="6" t="s">
        <v>0</v>
      </c>
      <c r="B1" s="6" t="s">
        <v>1</v>
      </c>
      <c r="C1" s="6"/>
      <c r="D1" s="6"/>
      <c r="E1" s="6"/>
      <c r="F1" s="6" t="s">
        <v>2</v>
      </c>
      <c r="G1" s="6"/>
      <c r="H1" s="6" t="s">
        <v>3</v>
      </c>
      <c r="I1" s="6"/>
      <c r="J1" s="6"/>
      <c r="K1" s="6"/>
      <c r="L1" s="6"/>
      <c r="M1" s="6"/>
      <c r="N1" s="6" t="s">
        <v>4</v>
      </c>
      <c r="O1" s="6"/>
      <c r="P1" s="6" t="s">
        <v>5</v>
      </c>
      <c r="Q1" s="6"/>
      <c r="R1" s="6" t="s">
        <v>6</v>
      </c>
      <c r="S1" s="6"/>
      <c r="T1" s="6" t="s">
        <v>7</v>
      </c>
      <c r="U1" s="6" t="s">
        <v>8</v>
      </c>
      <c r="V1" s="6"/>
      <c r="W1" s="6"/>
      <c r="X1" s="6" t="s">
        <v>9</v>
      </c>
      <c r="Y1" s="6" t="s">
        <v>10</v>
      </c>
      <c r="Z1" s="6"/>
      <c r="AA1" s="6"/>
      <c r="AB1" s="6"/>
      <c r="AC1" s="6"/>
      <c r="AD1" s="6" t="s">
        <v>11</v>
      </c>
      <c r="AE1" s="6"/>
      <c r="AF1" s="6"/>
      <c r="AG1" s="6"/>
    </row>
    <row r="2" spans="1:33" x14ac:dyDescent="0.2">
      <c r="A2" s="6"/>
      <c r="B2" s="1" t="s">
        <v>12</v>
      </c>
      <c r="C2" s="1" t="s">
        <v>13</v>
      </c>
      <c r="D2" s="1" t="s">
        <v>2</v>
      </c>
      <c r="E2" s="1" t="s">
        <v>14</v>
      </c>
      <c r="F2" s="1" t="s">
        <v>12</v>
      </c>
      <c r="G2" s="1" t="s">
        <v>13</v>
      </c>
      <c r="H2" s="1" t="s">
        <v>12</v>
      </c>
      <c r="I2" s="1" t="s">
        <v>13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12</v>
      </c>
      <c r="O2" s="1" t="s">
        <v>13</v>
      </c>
      <c r="P2" s="1" t="s">
        <v>12</v>
      </c>
      <c r="Q2" s="1" t="s">
        <v>13</v>
      </c>
      <c r="R2" s="1" t="s">
        <v>12</v>
      </c>
      <c r="S2" s="1" t="s">
        <v>13</v>
      </c>
      <c r="T2" s="6"/>
      <c r="U2" s="1" t="s">
        <v>19</v>
      </c>
      <c r="V2" s="1" t="s">
        <v>20</v>
      </c>
      <c r="W2" s="1" t="s">
        <v>21</v>
      </c>
      <c r="X2" s="6"/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15</v>
      </c>
      <c r="AE2" s="1" t="s">
        <v>27</v>
      </c>
      <c r="AF2" s="1" t="s">
        <v>8</v>
      </c>
      <c r="AG2" s="1" t="s">
        <v>7</v>
      </c>
    </row>
    <row r="3" spans="1:33" x14ac:dyDescent="0.2">
      <c r="A3" s="2" t="s">
        <v>28</v>
      </c>
      <c r="B3" s="2">
        <v>25965</v>
      </c>
      <c r="C3" s="3">
        <v>0</v>
      </c>
      <c r="D3" s="2">
        <v>213</v>
      </c>
      <c r="E3" s="2">
        <v>-32</v>
      </c>
      <c r="F3" s="2">
        <v>244</v>
      </c>
      <c r="G3" s="3">
        <v>0</v>
      </c>
      <c r="H3" s="2">
        <v>449</v>
      </c>
      <c r="I3" s="3">
        <v>0</v>
      </c>
      <c r="J3" s="2">
        <v>0</v>
      </c>
      <c r="K3" s="2">
        <v>0</v>
      </c>
      <c r="L3" s="2">
        <v>0</v>
      </c>
      <c r="M3" s="2">
        <v>0</v>
      </c>
      <c r="N3" s="2">
        <v>1367</v>
      </c>
      <c r="O3" s="3">
        <v>0</v>
      </c>
      <c r="P3" s="2">
        <v>52</v>
      </c>
      <c r="Q3" s="3">
        <v>0</v>
      </c>
      <c r="R3" s="2">
        <v>5.4650491045637999</v>
      </c>
      <c r="S3" s="3">
        <v>0</v>
      </c>
      <c r="T3" s="2">
        <v>10120</v>
      </c>
      <c r="U3" s="2">
        <v>3136</v>
      </c>
      <c r="V3" s="2">
        <v>12394</v>
      </c>
      <c r="W3" s="2">
        <v>21190</v>
      </c>
      <c r="X3" s="2">
        <v>1557</v>
      </c>
      <c r="Y3" s="2">
        <v>36</v>
      </c>
      <c r="Z3" s="2">
        <v>0</v>
      </c>
      <c r="AA3" s="2">
        <v>0</v>
      </c>
      <c r="AB3" s="2">
        <v>0</v>
      </c>
      <c r="AC3" s="2">
        <v>0</v>
      </c>
      <c r="AD3" s="2">
        <v>1</v>
      </c>
      <c r="AE3" s="2">
        <v>0</v>
      </c>
      <c r="AF3" s="2">
        <v>3691</v>
      </c>
      <c r="AG3" s="2">
        <v>4468</v>
      </c>
    </row>
    <row r="4" spans="1:33" x14ac:dyDescent="0.2">
      <c r="A4" s="2" t="s">
        <v>29</v>
      </c>
      <c r="B4" s="2">
        <v>26146</v>
      </c>
      <c r="C4" s="4">
        <v>181</v>
      </c>
      <c r="D4" s="2">
        <v>61</v>
      </c>
      <c r="E4" s="2">
        <v>-35</v>
      </c>
      <c r="F4" s="2">
        <v>245</v>
      </c>
      <c r="G4" s="4">
        <v>1</v>
      </c>
      <c r="H4" s="2">
        <v>449</v>
      </c>
      <c r="I4" s="3">
        <v>0</v>
      </c>
      <c r="J4" s="2">
        <v>0</v>
      </c>
      <c r="K4" s="2">
        <v>0</v>
      </c>
      <c r="L4" s="2">
        <v>0</v>
      </c>
      <c r="M4" s="2">
        <v>0</v>
      </c>
      <c r="N4" s="2">
        <v>1368</v>
      </c>
      <c r="O4" s="4">
        <v>1</v>
      </c>
      <c r="P4" s="2">
        <v>52</v>
      </c>
      <c r="Q4" s="3">
        <v>0</v>
      </c>
      <c r="R4" s="2">
        <v>5.4310410770289996</v>
      </c>
      <c r="S4" s="5">
        <v>-0.03</v>
      </c>
      <c r="T4" s="2">
        <v>7216</v>
      </c>
      <c r="U4" s="2">
        <v>2800</v>
      </c>
      <c r="V4" s="2">
        <v>12426</v>
      </c>
      <c r="W4" s="2">
        <v>21230</v>
      </c>
      <c r="X4" s="2">
        <v>525</v>
      </c>
      <c r="Y4" s="2">
        <v>21</v>
      </c>
      <c r="Z4" s="2">
        <v>0</v>
      </c>
      <c r="AA4" s="2">
        <v>0</v>
      </c>
      <c r="AB4" s="2">
        <v>0</v>
      </c>
      <c r="AC4" s="2">
        <v>0</v>
      </c>
      <c r="AD4" s="2">
        <v>1</v>
      </c>
      <c r="AE4" s="2">
        <v>2</v>
      </c>
      <c r="AF4" s="2">
        <v>3063</v>
      </c>
      <c r="AG4" s="2">
        <v>3514</v>
      </c>
    </row>
    <row r="5" spans="1:33" x14ac:dyDescent="0.2">
      <c r="A5" s="2" t="s">
        <v>30</v>
      </c>
      <c r="B5" s="2">
        <v>26172</v>
      </c>
      <c r="C5" s="4">
        <v>26</v>
      </c>
      <c r="D5" s="2">
        <v>99</v>
      </c>
      <c r="E5" s="2">
        <v>-45</v>
      </c>
      <c r="F5" s="2">
        <v>245</v>
      </c>
      <c r="G5" s="3">
        <v>0</v>
      </c>
      <c r="H5" s="2">
        <v>449</v>
      </c>
      <c r="I5" s="3">
        <v>0</v>
      </c>
      <c r="J5" s="2">
        <v>0</v>
      </c>
      <c r="K5" s="2">
        <v>0</v>
      </c>
      <c r="L5" s="2">
        <v>0</v>
      </c>
      <c r="M5" s="2">
        <v>0</v>
      </c>
      <c r="N5" s="2">
        <v>1369</v>
      </c>
      <c r="O5" s="4">
        <v>1</v>
      </c>
      <c r="P5" s="2">
        <v>52</v>
      </c>
      <c r="Q5" s="3">
        <v>0</v>
      </c>
      <c r="R5" s="2">
        <v>5.4294666055325997</v>
      </c>
      <c r="S5" s="3">
        <v>0</v>
      </c>
      <c r="T5" s="2">
        <v>64400</v>
      </c>
      <c r="U5" s="2">
        <v>4827</v>
      </c>
      <c r="V5" s="2">
        <v>13113</v>
      </c>
      <c r="W5" s="2">
        <v>21669</v>
      </c>
      <c r="X5" s="2">
        <v>1518</v>
      </c>
      <c r="Y5" s="2">
        <v>21</v>
      </c>
      <c r="Z5" s="2">
        <v>0</v>
      </c>
      <c r="AA5" s="2">
        <v>0</v>
      </c>
      <c r="AB5" s="2">
        <v>0</v>
      </c>
      <c r="AC5" s="2">
        <v>0</v>
      </c>
      <c r="AD5" s="2">
        <v>21</v>
      </c>
      <c r="AE5" s="2">
        <v>21</v>
      </c>
      <c r="AF5" s="2">
        <v>83745</v>
      </c>
      <c r="AG5" s="2">
        <v>93846</v>
      </c>
    </row>
    <row r="6" spans="1:33" x14ac:dyDescent="0.2">
      <c r="A6" s="2" t="s">
        <v>31</v>
      </c>
      <c r="B6" s="2">
        <v>26226</v>
      </c>
      <c r="C6" s="4">
        <v>54</v>
      </c>
      <c r="D6" s="2">
        <v>97</v>
      </c>
      <c r="E6" s="2">
        <v>-55</v>
      </c>
      <c r="F6" s="2">
        <v>245</v>
      </c>
      <c r="G6" s="3">
        <v>0</v>
      </c>
      <c r="H6" s="2">
        <v>449</v>
      </c>
      <c r="I6" s="3">
        <v>0</v>
      </c>
      <c r="J6" s="2">
        <v>0</v>
      </c>
      <c r="K6" s="2">
        <v>0</v>
      </c>
      <c r="L6" s="2">
        <v>0</v>
      </c>
      <c r="M6" s="2">
        <v>0</v>
      </c>
      <c r="N6" s="2">
        <v>1369</v>
      </c>
      <c r="O6" s="3">
        <v>0</v>
      </c>
      <c r="P6" s="2">
        <v>52</v>
      </c>
      <c r="Q6" s="3">
        <v>0</v>
      </c>
      <c r="R6" s="2">
        <v>5.4182871959124999</v>
      </c>
      <c r="S6" s="5">
        <v>-0.01</v>
      </c>
      <c r="T6" s="2">
        <v>24333</v>
      </c>
      <c r="U6" s="2">
        <v>3555</v>
      </c>
      <c r="V6" s="2">
        <v>13384</v>
      </c>
      <c r="W6" s="2">
        <v>21920</v>
      </c>
      <c r="X6" s="2">
        <v>927</v>
      </c>
      <c r="Y6" s="2">
        <v>12</v>
      </c>
      <c r="Z6" s="2">
        <v>0</v>
      </c>
      <c r="AA6" s="2">
        <v>0</v>
      </c>
      <c r="AB6" s="2">
        <v>0</v>
      </c>
      <c r="AC6" s="2">
        <v>0</v>
      </c>
      <c r="AD6" s="2">
        <v>1</v>
      </c>
      <c r="AE6" s="2">
        <v>4</v>
      </c>
      <c r="AF6" s="2">
        <v>2920</v>
      </c>
      <c r="AG6" s="2">
        <v>3469</v>
      </c>
    </row>
    <row r="7" spans="1:33" x14ac:dyDescent="0.2">
      <c r="A7" s="2" t="s">
        <v>32</v>
      </c>
      <c r="B7" s="2">
        <v>26268</v>
      </c>
      <c r="C7" s="4">
        <v>42</v>
      </c>
      <c r="D7" s="2">
        <v>783</v>
      </c>
      <c r="E7" s="2">
        <v>-60</v>
      </c>
      <c r="F7" s="2">
        <v>245</v>
      </c>
      <c r="G7" s="3">
        <v>0</v>
      </c>
      <c r="H7" s="2">
        <v>449</v>
      </c>
      <c r="I7" s="3">
        <v>0</v>
      </c>
      <c r="J7" s="2">
        <v>0</v>
      </c>
      <c r="K7" s="2">
        <v>0</v>
      </c>
      <c r="L7" s="2">
        <v>0</v>
      </c>
      <c r="M7" s="2">
        <v>0</v>
      </c>
      <c r="N7" s="2">
        <v>1369</v>
      </c>
      <c r="O7" s="3">
        <v>0</v>
      </c>
      <c r="P7" s="2">
        <v>52</v>
      </c>
      <c r="Q7" s="3">
        <v>0</v>
      </c>
      <c r="R7" s="2">
        <v>5.4096238769606</v>
      </c>
      <c r="S7" s="5">
        <v>-0.01</v>
      </c>
      <c r="T7" s="2">
        <v>66055</v>
      </c>
      <c r="U7" s="2">
        <v>6409</v>
      </c>
      <c r="V7" s="2">
        <v>14986</v>
      </c>
      <c r="W7" s="2">
        <v>23710</v>
      </c>
      <c r="X7" s="2">
        <v>3735</v>
      </c>
      <c r="Y7" s="2">
        <v>80</v>
      </c>
      <c r="Z7" s="2">
        <v>0</v>
      </c>
      <c r="AA7" s="2">
        <v>0</v>
      </c>
      <c r="AB7" s="2">
        <v>0</v>
      </c>
      <c r="AC7" s="2">
        <v>0</v>
      </c>
      <c r="AD7" s="2">
        <v>5</v>
      </c>
      <c r="AE7" s="2">
        <v>12</v>
      </c>
      <c r="AF7" s="2">
        <v>21891</v>
      </c>
      <c r="AG7" s="2">
        <v>25118</v>
      </c>
    </row>
    <row r="8" spans="1:33" x14ac:dyDescent="0.2">
      <c r="A8" s="2" t="s">
        <v>33</v>
      </c>
      <c r="B8" s="2">
        <v>26991</v>
      </c>
      <c r="C8" s="4">
        <v>723</v>
      </c>
      <c r="D8" s="2">
        <v>197</v>
      </c>
      <c r="E8" s="2">
        <v>-76</v>
      </c>
      <c r="F8" s="2">
        <v>246</v>
      </c>
      <c r="G8" s="4">
        <v>1</v>
      </c>
      <c r="H8" s="2">
        <v>449</v>
      </c>
      <c r="I8" s="3">
        <v>0</v>
      </c>
      <c r="J8" s="2">
        <v>0</v>
      </c>
      <c r="K8" s="2">
        <v>0</v>
      </c>
      <c r="L8" s="2">
        <v>0</v>
      </c>
      <c r="M8" s="2">
        <v>0</v>
      </c>
      <c r="N8" s="2">
        <v>1376</v>
      </c>
      <c r="O8" s="4">
        <v>7</v>
      </c>
      <c r="P8" s="2">
        <v>52</v>
      </c>
      <c r="Q8" s="3">
        <v>0</v>
      </c>
      <c r="R8" s="2">
        <v>5.2906524397021002</v>
      </c>
      <c r="S8" s="5">
        <v>-0.12</v>
      </c>
      <c r="T8" s="2">
        <v>71462</v>
      </c>
      <c r="U8" s="2">
        <v>5974</v>
      </c>
      <c r="V8" s="2">
        <v>15314</v>
      </c>
      <c r="W8" s="2">
        <v>24124</v>
      </c>
      <c r="X8" s="2">
        <v>1255</v>
      </c>
      <c r="Y8" s="2">
        <v>42</v>
      </c>
      <c r="Z8" s="2">
        <v>0</v>
      </c>
      <c r="AA8" s="2">
        <v>0</v>
      </c>
      <c r="AB8" s="2">
        <v>0</v>
      </c>
      <c r="AC8" s="2">
        <v>0</v>
      </c>
      <c r="AD8" s="2">
        <v>22</v>
      </c>
      <c r="AE8" s="2">
        <v>49</v>
      </c>
      <c r="AF8" s="2">
        <v>103939</v>
      </c>
      <c r="AG8" s="2">
        <v>121886</v>
      </c>
    </row>
    <row r="9" spans="1:33" x14ac:dyDescent="0.2">
      <c r="A9" s="2" t="s">
        <v>34</v>
      </c>
      <c r="B9" s="2">
        <v>27112</v>
      </c>
      <c r="C9" s="4">
        <v>121</v>
      </c>
      <c r="D9" s="2">
        <v>174</v>
      </c>
      <c r="E9" s="2">
        <v>-36</v>
      </c>
      <c r="F9" s="2">
        <v>247</v>
      </c>
      <c r="G9" s="4">
        <v>1</v>
      </c>
      <c r="H9" s="2">
        <v>449</v>
      </c>
      <c r="I9" s="3">
        <v>0</v>
      </c>
      <c r="J9" s="2">
        <v>0</v>
      </c>
      <c r="K9" s="2">
        <v>0</v>
      </c>
      <c r="L9" s="2">
        <v>0</v>
      </c>
      <c r="M9" s="2">
        <v>0</v>
      </c>
      <c r="N9" s="2">
        <v>1390</v>
      </c>
      <c r="O9" s="4">
        <v>14</v>
      </c>
      <c r="P9" s="2">
        <v>52</v>
      </c>
      <c r="Q9" s="3">
        <v>0</v>
      </c>
      <c r="R9" s="2">
        <v>5.3186780761287</v>
      </c>
      <c r="S9" s="4">
        <v>0.03</v>
      </c>
      <c r="T9" s="2">
        <v>60698</v>
      </c>
      <c r="U9" s="2">
        <v>6171</v>
      </c>
      <c r="V9" s="2">
        <v>13173</v>
      </c>
      <c r="W9" s="2">
        <v>24545</v>
      </c>
      <c r="X9" s="2">
        <v>2528</v>
      </c>
      <c r="Y9" s="2">
        <v>24</v>
      </c>
      <c r="Z9" s="2">
        <v>0</v>
      </c>
      <c r="AA9" s="2">
        <v>0</v>
      </c>
      <c r="AB9" s="2">
        <v>0</v>
      </c>
      <c r="AC9" s="2">
        <v>0</v>
      </c>
      <c r="AD9" s="2">
        <v>10</v>
      </c>
      <c r="AE9" s="2">
        <v>97</v>
      </c>
      <c r="AF9" s="2">
        <v>49315</v>
      </c>
      <c r="AG9" s="2">
        <v>63096</v>
      </c>
    </row>
    <row r="10" spans="1:33" x14ac:dyDescent="0.2">
      <c r="A10" s="2" t="s">
        <v>35</v>
      </c>
      <c r="B10" s="2">
        <v>27250</v>
      </c>
      <c r="C10" s="4">
        <v>138</v>
      </c>
      <c r="D10" s="2">
        <v>106</v>
      </c>
      <c r="E10" s="2">
        <v>-37</v>
      </c>
      <c r="F10" s="2">
        <v>247</v>
      </c>
      <c r="G10" s="3">
        <v>0</v>
      </c>
      <c r="H10" s="2">
        <v>449</v>
      </c>
      <c r="I10" s="3">
        <v>0</v>
      </c>
      <c r="J10" s="2">
        <v>0</v>
      </c>
      <c r="K10" s="2">
        <v>0</v>
      </c>
      <c r="L10" s="2">
        <v>0</v>
      </c>
      <c r="M10" s="2">
        <v>0</v>
      </c>
      <c r="N10" s="2">
        <v>1397</v>
      </c>
      <c r="O10" s="4">
        <v>7</v>
      </c>
      <c r="P10" s="2">
        <v>52</v>
      </c>
      <c r="Q10" s="3">
        <v>0</v>
      </c>
      <c r="R10" s="2">
        <v>5.3174311926606004</v>
      </c>
      <c r="S10" s="3">
        <v>0</v>
      </c>
      <c r="T10" s="2">
        <v>12064</v>
      </c>
      <c r="U10" s="2">
        <v>1956</v>
      </c>
      <c r="V10" s="2">
        <v>12143</v>
      </c>
      <c r="W10" s="2">
        <v>24533</v>
      </c>
      <c r="X10" s="2">
        <v>807</v>
      </c>
      <c r="Y10" s="2">
        <v>20</v>
      </c>
      <c r="Z10" s="2">
        <v>0</v>
      </c>
      <c r="AA10" s="2">
        <v>0</v>
      </c>
      <c r="AB10" s="2">
        <v>0</v>
      </c>
      <c r="AC10" s="2">
        <v>0</v>
      </c>
      <c r="AD10" s="2">
        <v>2</v>
      </c>
      <c r="AE10" s="2">
        <v>0</v>
      </c>
      <c r="AF10" s="2">
        <v>8189</v>
      </c>
      <c r="AG10" s="2">
        <v>9901</v>
      </c>
    </row>
    <row r="11" spans="1:33" x14ac:dyDescent="0.2">
      <c r="A11" s="2" t="s">
        <v>36</v>
      </c>
      <c r="B11" s="2">
        <v>27319</v>
      </c>
      <c r="C11" s="4">
        <v>69</v>
      </c>
      <c r="D11" s="2">
        <v>110</v>
      </c>
      <c r="E11" s="2">
        <v>-74</v>
      </c>
      <c r="F11" s="2">
        <v>248</v>
      </c>
      <c r="G11" s="4">
        <v>1</v>
      </c>
      <c r="H11" s="2">
        <v>449</v>
      </c>
      <c r="I11" s="3">
        <v>0</v>
      </c>
      <c r="J11" s="2">
        <v>1</v>
      </c>
      <c r="K11" s="2">
        <v>1861</v>
      </c>
      <c r="L11" s="2">
        <v>15</v>
      </c>
      <c r="M11" s="2">
        <v>69</v>
      </c>
      <c r="N11" s="2">
        <v>1404</v>
      </c>
      <c r="O11" s="4">
        <v>7</v>
      </c>
      <c r="P11" s="2">
        <v>52</v>
      </c>
      <c r="Q11" s="3">
        <v>0</v>
      </c>
      <c r="R11" s="2">
        <v>5.3296240711592997</v>
      </c>
      <c r="S11" s="4">
        <v>0.01</v>
      </c>
      <c r="T11" s="2">
        <v>36520</v>
      </c>
      <c r="U11" s="2">
        <v>11592</v>
      </c>
      <c r="V11" s="2">
        <v>16156</v>
      </c>
      <c r="W11" s="2">
        <v>25593</v>
      </c>
      <c r="X11" s="2">
        <v>1328</v>
      </c>
      <c r="Y11" s="2">
        <v>23</v>
      </c>
      <c r="Z11" s="2">
        <v>0</v>
      </c>
      <c r="AA11" s="2">
        <v>0</v>
      </c>
      <c r="AB11" s="2">
        <v>0</v>
      </c>
      <c r="AC11" s="2">
        <v>0</v>
      </c>
      <c r="AD11" s="2">
        <v>3</v>
      </c>
      <c r="AE11" s="2">
        <v>20</v>
      </c>
      <c r="AF11" s="2">
        <v>10531</v>
      </c>
      <c r="AG11" s="2">
        <v>13107</v>
      </c>
    </row>
    <row r="12" spans="1:33" x14ac:dyDescent="0.2">
      <c r="A12" s="2" t="s">
        <v>37</v>
      </c>
      <c r="B12" s="2">
        <v>27355</v>
      </c>
      <c r="C12" s="4">
        <v>36</v>
      </c>
      <c r="D12" s="2">
        <v>76</v>
      </c>
      <c r="E12" s="2">
        <v>-41</v>
      </c>
      <c r="F12" s="2">
        <v>248</v>
      </c>
      <c r="G12" s="3">
        <v>0</v>
      </c>
      <c r="H12" s="2">
        <v>450</v>
      </c>
      <c r="I12" s="4">
        <v>1</v>
      </c>
      <c r="J12" s="2">
        <v>0</v>
      </c>
      <c r="K12" s="2">
        <v>0</v>
      </c>
      <c r="L12" s="2">
        <v>0</v>
      </c>
      <c r="M12" s="2">
        <v>0</v>
      </c>
      <c r="N12" s="2">
        <v>1411</v>
      </c>
      <c r="O12" s="4">
        <v>7</v>
      </c>
      <c r="P12" s="2">
        <v>52</v>
      </c>
      <c r="Q12" s="3">
        <v>0</v>
      </c>
      <c r="R12" s="2">
        <v>5.3481995978796997</v>
      </c>
      <c r="S12" s="4">
        <v>0.02</v>
      </c>
      <c r="T12" s="2">
        <v>11522</v>
      </c>
      <c r="U12" s="2">
        <v>3802</v>
      </c>
      <c r="V12" s="2">
        <v>16402</v>
      </c>
      <c r="W12" s="2">
        <v>25776</v>
      </c>
      <c r="X12" s="2">
        <v>528</v>
      </c>
      <c r="Y12" s="2">
        <v>18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</row>
    <row r="13" spans="1:33" x14ac:dyDescent="0.2">
      <c r="A13" s="2" t="s">
        <v>38</v>
      </c>
      <c r="B13" s="2">
        <v>27390</v>
      </c>
      <c r="C13" s="4">
        <v>35</v>
      </c>
      <c r="D13" s="2">
        <v>62</v>
      </c>
      <c r="E13" s="2">
        <v>-33</v>
      </c>
      <c r="F13" s="2">
        <v>248</v>
      </c>
      <c r="G13" s="3">
        <v>0</v>
      </c>
      <c r="H13" s="2">
        <v>450</v>
      </c>
      <c r="I13" s="3">
        <v>0</v>
      </c>
      <c r="J13" s="2">
        <v>0</v>
      </c>
      <c r="K13" s="2">
        <v>0</v>
      </c>
      <c r="L13" s="2">
        <v>0</v>
      </c>
      <c r="M13" s="2">
        <v>0</v>
      </c>
      <c r="N13" s="2">
        <v>1413</v>
      </c>
      <c r="O13" s="4">
        <v>2</v>
      </c>
      <c r="P13" s="2">
        <v>52</v>
      </c>
      <c r="Q13" s="3">
        <v>0</v>
      </c>
      <c r="R13" s="2">
        <v>5.3486673968601997</v>
      </c>
      <c r="S13" s="3">
        <v>0</v>
      </c>
      <c r="T13" s="2">
        <v>5674</v>
      </c>
      <c r="U13" s="2">
        <v>2645</v>
      </c>
      <c r="V13" s="2">
        <v>16294</v>
      </c>
      <c r="W13" s="2">
        <v>25755</v>
      </c>
      <c r="X13" s="2">
        <v>384</v>
      </c>
      <c r="Y13" s="2">
        <v>6</v>
      </c>
      <c r="Z13" s="2">
        <v>0</v>
      </c>
      <c r="AA13" s="2">
        <v>0</v>
      </c>
      <c r="AB13" s="2">
        <v>0</v>
      </c>
      <c r="AC13" s="2">
        <v>0</v>
      </c>
      <c r="AD13" s="2">
        <v>4</v>
      </c>
      <c r="AE13" s="2">
        <v>7</v>
      </c>
      <c r="AF13" s="2">
        <v>12609</v>
      </c>
      <c r="AG13" s="2">
        <v>15170</v>
      </c>
    </row>
    <row r="14" spans="1:33" x14ac:dyDescent="0.2">
      <c r="A14" s="2" t="s">
        <v>39</v>
      </c>
      <c r="B14" s="2">
        <v>27419</v>
      </c>
      <c r="C14" s="4">
        <v>29</v>
      </c>
      <c r="D14" s="2">
        <v>50</v>
      </c>
      <c r="E14" s="2">
        <v>-26</v>
      </c>
      <c r="F14" s="2">
        <v>246</v>
      </c>
      <c r="G14" s="5">
        <v>-2</v>
      </c>
      <c r="H14" s="2">
        <v>450</v>
      </c>
      <c r="I14" s="3">
        <v>0</v>
      </c>
      <c r="J14" s="2">
        <v>0</v>
      </c>
      <c r="K14" s="2">
        <v>0</v>
      </c>
      <c r="L14" s="2">
        <v>0</v>
      </c>
      <c r="M14" s="2">
        <v>0</v>
      </c>
      <c r="N14" s="2">
        <v>1415</v>
      </c>
      <c r="O14" s="4">
        <v>2</v>
      </c>
      <c r="P14" s="2">
        <v>52</v>
      </c>
      <c r="Q14" s="3">
        <v>0</v>
      </c>
      <c r="R14" s="2">
        <v>5.3503045333527997</v>
      </c>
      <c r="S14" s="3">
        <v>0</v>
      </c>
      <c r="T14" s="2">
        <v>13503</v>
      </c>
      <c r="U14" s="2">
        <v>3982</v>
      </c>
      <c r="V14" s="2">
        <v>15289</v>
      </c>
      <c r="W14" s="2">
        <v>25856</v>
      </c>
      <c r="X14" s="2">
        <v>339</v>
      </c>
      <c r="Y14" s="2">
        <v>10</v>
      </c>
      <c r="Z14" s="2">
        <v>0</v>
      </c>
      <c r="AA14" s="2">
        <v>0</v>
      </c>
      <c r="AB14" s="2">
        <v>0</v>
      </c>
      <c r="AC14" s="2">
        <v>0</v>
      </c>
      <c r="AD14" s="2">
        <v>3</v>
      </c>
      <c r="AE14" s="2">
        <v>9</v>
      </c>
      <c r="AF14" s="2">
        <v>11153</v>
      </c>
      <c r="AG14" s="2">
        <v>14047</v>
      </c>
    </row>
    <row r="15" spans="1:33" x14ac:dyDescent="0.2">
      <c r="A15" s="2" t="s">
        <v>40</v>
      </c>
      <c r="B15" s="2">
        <v>27443</v>
      </c>
      <c r="C15" s="4">
        <v>24</v>
      </c>
      <c r="D15" s="2">
        <v>40</v>
      </c>
      <c r="E15" s="2">
        <v>-35</v>
      </c>
      <c r="F15" s="2">
        <v>246</v>
      </c>
      <c r="G15" s="3">
        <v>0</v>
      </c>
      <c r="H15" s="2">
        <v>450</v>
      </c>
      <c r="I15" s="3">
        <v>0</v>
      </c>
      <c r="J15" s="2">
        <v>0</v>
      </c>
      <c r="K15" s="2">
        <v>0</v>
      </c>
      <c r="L15" s="2">
        <v>0</v>
      </c>
      <c r="M15" s="2">
        <v>0</v>
      </c>
      <c r="N15" s="2">
        <v>1420</v>
      </c>
      <c r="O15" s="4">
        <v>5</v>
      </c>
      <c r="P15" s="2">
        <v>52</v>
      </c>
      <c r="Q15" s="3">
        <v>0</v>
      </c>
      <c r="R15" s="2">
        <v>5.3638450606712</v>
      </c>
      <c r="S15" s="4">
        <v>0.01</v>
      </c>
      <c r="T15" s="2">
        <v>1918</v>
      </c>
      <c r="U15" s="2">
        <v>709</v>
      </c>
      <c r="V15" s="2">
        <v>14827</v>
      </c>
      <c r="W15" s="2">
        <v>24639</v>
      </c>
      <c r="X15" s="2">
        <v>242</v>
      </c>
      <c r="Y15" s="2">
        <v>11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">
      <c r="A16" s="2" t="s">
        <v>41</v>
      </c>
      <c r="B16" s="2">
        <v>27448</v>
      </c>
      <c r="C16" s="4">
        <v>5</v>
      </c>
      <c r="D16" s="2">
        <v>356</v>
      </c>
      <c r="E16" s="2">
        <v>-57</v>
      </c>
      <c r="F16" s="2">
        <v>246</v>
      </c>
      <c r="G16" s="3">
        <v>0</v>
      </c>
      <c r="H16" s="2">
        <v>450</v>
      </c>
      <c r="I16" s="3">
        <v>0</v>
      </c>
      <c r="J16" s="2">
        <v>1</v>
      </c>
      <c r="K16" s="2">
        <v>2274</v>
      </c>
      <c r="L16" s="2">
        <v>141</v>
      </c>
      <c r="M16" s="2">
        <v>257</v>
      </c>
      <c r="N16" s="2">
        <v>1424</v>
      </c>
      <c r="O16" s="4">
        <v>4</v>
      </c>
      <c r="P16" s="2">
        <v>52</v>
      </c>
      <c r="Q16" s="3">
        <v>0</v>
      </c>
      <c r="R16" s="2">
        <v>5.3774409793063001</v>
      </c>
      <c r="S16" s="4">
        <v>0.01</v>
      </c>
      <c r="T16" s="2">
        <v>36781</v>
      </c>
      <c r="U16" s="2">
        <v>15085</v>
      </c>
      <c r="V16" s="2">
        <v>18538</v>
      </c>
      <c r="W16" s="2">
        <v>27407</v>
      </c>
      <c r="X16" s="2">
        <v>1479</v>
      </c>
      <c r="Y16" s="2">
        <v>34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</row>
    <row r="17" spans="1:33" x14ac:dyDescent="0.2">
      <c r="A17" s="2" t="s">
        <v>42</v>
      </c>
      <c r="B17" s="2">
        <v>27747</v>
      </c>
      <c r="C17" s="4">
        <v>299</v>
      </c>
      <c r="D17" s="2">
        <v>101</v>
      </c>
      <c r="E17" s="2">
        <v>-32</v>
      </c>
      <c r="F17" s="2">
        <v>247</v>
      </c>
      <c r="G17" s="4">
        <v>1</v>
      </c>
      <c r="H17" s="2">
        <v>451</v>
      </c>
      <c r="I17" s="4">
        <v>1</v>
      </c>
      <c r="J17" s="2">
        <v>0</v>
      </c>
      <c r="K17" s="2">
        <v>0</v>
      </c>
      <c r="L17" s="2">
        <v>0</v>
      </c>
      <c r="M17" s="2">
        <v>0</v>
      </c>
      <c r="N17" s="2">
        <v>1454</v>
      </c>
      <c r="O17" s="4">
        <v>30</v>
      </c>
      <c r="P17" s="2">
        <v>53</v>
      </c>
      <c r="Q17" s="4">
        <v>1</v>
      </c>
      <c r="R17" s="2">
        <v>5.4312177893106002</v>
      </c>
      <c r="S17" s="4">
        <v>0.05</v>
      </c>
      <c r="T17" s="2">
        <v>21739</v>
      </c>
      <c r="U17" s="2">
        <v>5723</v>
      </c>
      <c r="V17" s="2">
        <v>19498</v>
      </c>
      <c r="W17" s="2">
        <v>28226</v>
      </c>
      <c r="X17" s="2">
        <v>525</v>
      </c>
      <c r="Y17" s="2">
        <v>12</v>
      </c>
      <c r="Z17" s="2">
        <v>0</v>
      </c>
      <c r="AA17" s="2">
        <v>0</v>
      </c>
      <c r="AB17" s="2">
        <v>0</v>
      </c>
      <c r="AC17" s="2">
        <v>0</v>
      </c>
      <c r="AD17" s="2">
        <v>3</v>
      </c>
      <c r="AE17" s="2">
        <v>21</v>
      </c>
      <c r="AF17" s="2">
        <v>12719</v>
      </c>
      <c r="AG17" s="2">
        <v>16987</v>
      </c>
    </row>
    <row r="18" spans="1:33" x14ac:dyDescent="0.2">
      <c r="A18" s="2" t="s">
        <v>43</v>
      </c>
      <c r="B18" s="2">
        <v>27816</v>
      </c>
      <c r="C18" s="4">
        <v>69</v>
      </c>
      <c r="D18" s="2">
        <v>94</v>
      </c>
      <c r="E18" s="2">
        <v>-27</v>
      </c>
      <c r="F18" s="2">
        <v>247</v>
      </c>
      <c r="G18" s="3">
        <v>0</v>
      </c>
      <c r="H18" s="2">
        <v>451</v>
      </c>
      <c r="I18" s="3">
        <v>0</v>
      </c>
      <c r="J18" s="2">
        <v>0</v>
      </c>
      <c r="K18" s="2">
        <v>0</v>
      </c>
      <c r="L18" s="2">
        <v>0</v>
      </c>
      <c r="M18" s="2">
        <v>0</v>
      </c>
      <c r="N18" s="2">
        <v>1455</v>
      </c>
      <c r="O18" s="4">
        <v>1</v>
      </c>
      <c r="P18" s="2">
        <v>53</v>
      </c>
      <c r="Q18" s="3">
        <v>0</v>
      </c>
      <c r="R18" s="2">
        <v>5.4213402358355003</v>
      </c>
      <c r="S18" s="5">
        <v>-0.01</v>
      </c>
      <c r="T18" s="2">
        <v>6910</v>
      </c>
      <c r="U18" s="2">
        <v>2181</v>
      </c>
      <c r="V18" s="2">
        <v>18439</v>
      </c>
      <c r="W18" s="2">
        <v>28583</v>
      </c>
      <c r="X18" s="2">
        <v>421</v>
      </c>
      <c r="Y18" s="2">
        <v>9</v>
      </c>
      <c r="Z18" s="2">
        <v>0</v>
      </c>
      <c r="AA18" s="2">
        <v>0</v>
      </c>
      <c r="AB18" s="2">
        <v>0</v>
      </c>
      <c r="AC18" s="2">
        <v>0</v>
      </c>
      <c r="AD18" s="2">
        <v>2</v>
      </c>
      <c r="AE18" s="2">
        <v>5</v>
      </c>
      <c r="AF18" s="2">
        <v>8185</v>
      </c>
      <c r="AG18" s="2">
        <v>10328</v>
      </c>
    </row>
    <row r="19" spans="1:33" x14ac:dyDescent="0.2">
      <c r="A19" s="2" t="s">
        <v>44</v>
      </c>
      <c r="B19" s="2">
        <v>27883</v>
      </c>
      <c r="C19" s="4">
        <v>67</v>
      </c>
      <c r="D19" s="2">
        <v>82</v>
      </c>
      <c r="E19" s="2">
        <v>-70</v>
      </c>
      <c r="F19" s="2">
        <v>230</v>
      </c>
      <c r="G19" s="5">
        <v>-17</v>
      </c>
      <c r="H19" s="2">
        <v>451</v>
      </c>
      <c r="I19" s="3">
        <v>0</v>
      </c>
      <c r="J19" s="2">
        <v>1</v>
      </c>
      <c r="K19" s="2">
        <v>1573</v>
      </c>
      <c r="L19" s="2">
        <v>26</v>
      </c>
      <c r="M19" s="2">
        <v>39</v>
      </c>
      <c r="N19" s="2">
        <v>1456</v>
      </c>
      <c r="O19" s="4">
        <v>1</v>
      </c>
      <c r="P19" s="2">
        <v>53</v>
      </c>
      <c r="Q19" s="3">
        <v>0</v>
      </c>
      <c r="R19" s="2">
        <v>5.4118997238461004</v>
      </c>
      <c r="S19" s="5">
        <v>-0.01</v>
      </c>
      <c r="T19" s="2">
        <v>57309</v>
      </c>
      <c r="U19" s="2">
        <v>9313</v>
      </c>
      <c r="V19" s="2">
        <v>18913</v>
      </c>
      <c r="W19" s="2">
        <v>29032</v>
      </c>
      <c r="X19" s="2">
        <v>757</v>
      </c>
      <c r="Y19" s="2">
        <v>18</v>
      </c>
      <c r="Z19" s="2">
        <v>0</v>
      </c>
      <c r="AA19" s="2">
        <v>0</v>
      </c>
      <c r="AB19" s="2">
        <v>0</v>
      </c>
      <c r="AC19" s="2">
        <v>0</v>
      </c>
      <c r="AD19" s="2">
        <v>13</v>
      </c>
      <c r="AE19" s="2">
        <v>4</v>
      </c>
      <c r="AF19" s="2">
        <v>40875</v>
      </c>
      <c r="AG19" s="2">
        <v>45901</v>
      </c>
    </row>
    <row r="20" spans="1:33" x14ac:dyDescent="0.2">
      <c r="A20" s="2" t="s">
        <v>45</v>
      </c>
      <c r="B20" s="2">
        <v>27895</v>
      </c>
      <c r="C20" s="4">
        <v>12</v>
      </c>
      <c r="D20" s="2">
        <v>161</v>
      </c>
      <c r="E20" s="2">
        <v>-72</v>
      </c>
      <c r="F20" s="2">
        <v>230</v>
      </c>
      <c r="G20" s="3">
        <v>0</v>
      </c>
      <c r="H20" s="2">
        <v>452</v>
      </c>
      <c r="I20" s="4">
        <v>1</v>
      </c>
      <c r="J20" s="2">
        <v>1</v>
      </c>
      <c r="K20" s="2">
        <v>2238</v>
      </c>
      <c r="L20" s="2">
        <v>25</v>
      </c>
      <c r="M20" s="2">
        <v>453</v>
      </c>
      <c r="N20" s="2">
        <v>1450</v>
      </c>
      <c r="O20" s="5">
        <v>-6</v>
      </c>
      <c r="P20" s="2">
        <v>53</v>
      </c>
      <c r="Q20" s="3">
        <v>0</v>
      </c>
      <c r="R20" s="2">
        <v>5.3880623767699998</v>
      </c>
      <c r="S20" s="5">
        <v>-0.02</v>
      </c>
      <c r="T20" s="2">
        <v>46949</v>
      </c>
      <c r="U20" s="2">
        <v>11956</v>
      </c>
      <c r="V20" s="2">
        <v>20097</v>
      </c>
      <c r="W20" s="2">
        <v>29765</v>
      </c>
      <c r="X20" s="2">
        <v>1150</v>
      </c>
      <c r="Y20" s="2">
        <v>14</v>
      </c>
      <c r="Z20" s="2">
        <v>0</v>
      </c>
      <c r="AA20" s="2">
        <v>0</v>
      </c>
      <c r="AB20" s="2">
        <v>0</v>
      </c>
      <c r="AC20" s="2">
        <v>0</v>
      </c>
      <c r="AD20" s="2">
        <v>4</v>
      </c>
      <c r="AE20" s="2">
        <v>8</v>
      </c>
      <c r="AF20" s="2">
        <v>13218</v>
      </c>
      <c r="AG20" s="2">
        <v>15427</v>
      </c>
    </row>
    <row r="21" spans="1:33" x14ac:dyDescent="0.2">
      <c r="A21" s="2" t="s">
        <v>46</v>
      </c>
      <c r="B21" s="2">
        <v>27984</v>
      </c>
      <c r="C21" s="4">
        <v>89</v>
      </c>
      <c r="D21" s="2">
        <v>76</v>
      </c>
      <c r="E21" s="2">
        <v>-24</v>
      </c>
      <c r="F21" s="2">
        <v>227</v>
      </c>
      <c r="G21" s="5">
        <v>-3</v>
      </c>
      <c r="H21" s="2">
        <v>453</v>
      </c>
      <c r="I21" s="4">
        <v>1</v>
      </c>
      <c r="J21" s="2">
        <v>0</v>
      </c>
      <c r="K21" s="2">
        <v>0</v>
      </c>
      <c r="L21" s="2">
        <v>0</v>
      </c>
      <c r="M21" s="2">
        <v>0</v>
      </c>
      <c r="N21" s="2">
        <v>1456</v>
      </c>
      <c r="O21" s="4">
        <v>6</v>
      </c>
      <c r="P21" s="2">
        <v>53</v>
      </c>
      <c r="Q21" s="3">
        <v>0</v>
      </c>
      <c r="R21" s="2">
        <v>5.3923670668953996</v>
      </c>
      <c r="S21" s="3">
        <v>0</v>
      </c>
      <c r="T21" s="2">
        <v>8298</v>
      </c>
      <c r="U21" s="2">
        <v>4235</v>
      </c>
      <c r="V21" s="2">
        <v>20537</v>
      </c>
      <c r="W21" s="2">
        <v>29874</v>
      </c>
      <c r="X21" s="2">
        <v>383</v>
      </c>
      <c r="Y21" s="2">
        <v>4</v>
      </c>
      <c r="Z21" s="2">
        <v>0</v>
      </c>
      <c r="AA21" s="2">
        <v>0</v>
      </c>
      <c r="AB21" s="2">
        <v>0</v>
      </c>
      <c r="AC21" s="2">
        <v>0</v>
      </c>
      <c r="AD21" s="2">
        <v>1</v>
      </c>
      <c r="AE21" s="2">
        <v>2</v>
      </c>
      <c r="AF21" s="2">
        <v>2942</v>
      </c>
      <c r="AG21" s="2">
        <v>3388</v>
      </c>
    </row>
    <row r="22" spans="1:33" x14ac:dyDescent="0.2">
      <c r="A22" s="2" t="s">
        <v>47</v>
      </c>
      <c r="B22" s="2">
        <v>28036</v>
      </c>
      <c r="C22" s="4">
        <v>52</v>
      </c>
      <c r="D22" s="2">
        <v>115</v>
      </c>
      <c r="E22" s="2">
        <v>-62</v>
      </c>
      <c r="F22" s="2">
        <v>221</v>
      </c>
      <c r="G22" s="5">
        <v>-6</v>
      </c>
      <c r="H22" s="2">
        <v>453</v>
      </c>
      <c r="I22" s="3">
        <v>0</v>
      </c>
      <c r="J22" s="2">
        <v>1</v>
      </c>
      <c r="K22" s="2">
        <v>2703</v>
      </c>
      <c r="L22" s="2">
        <v>73</v>
      </c>
      <c r="M22" s="2">
        <v>687</v>
      </c>
      <c r="N22" s="2">
        <v>1480</v>
      </c>
      <c r="O22" s="4">
        <v>24</v>
      </c>
      <c r="P22" s="2">
        <v>53</v>
      </c>
      <c r="Q22" s="3">
        <v>0</v>
      </c>
      <c r="R22" s="2">
        <v>5.4679697531744997</v>
      </c>
      <c r="S22" s="4">
        <v>0.08</v>
      </c>
      <c r="T22" s="2">
        <v>52471</v>
      </c>
      <c r="U22" s="2">
        <v>15026</v>
      </c>
      <c r="V22" s="2">
        <v>22587</v>
      </c>
      <c r="W22" s="2">
        <v>31245</v>
      </c>
      <c r="X22" s="2">
        <v>1107</v>
      </c>
      <c r="Y22" s="2">
        <v>17</v>
      </c>
      <c r="Z22" s="2">
        <v>0</v>
      </c>
      <c r="AA22" s="2">
        <v>0</v>
      </c>
      <c r="AB22" s="2">
        <v>0</v>
      </c>
      <c r="AC22" s="2">
        <v>0</v>
      </c>
      <c r="AD22" s="2">
        <v>4</v>
      </c>
      <c r="AE22" s="2">
        <v>9</v>
      </c>
      <c r="AF22" s="2">
        <v>16123</v>
      </c>
      <c r="AG22" s="2">
        <v>19882</v>
      </c>
    </row>
    <row r="23" spans="1:33" x14ac:dyDescent="0.2">
      <c r="A23" s="2" t="s">
        <v>48</v>
      </c>
      <c r="B23" s="2">
        <v>28089</v>
      </c>
      <c r="C23" s="4">
        <v>53</v>
      </c>
      <c r="D23" s="2">
        <v>149</v>
      </c>
      <c r="E23" s="2">
        <v>-53</v>
      </c>
      <c r="F23" s="2">
        <v>221</v>
      </c>
      <c r="G23" s="3">
        <v>0</v>
      </c>
      <c r="H23" s="2">
        <v>454</v>
      </c>
      <c r="I23" s="4">
        <v>1</v>
      </c>
      <c r="J23" s="2">
        <v>1</v>
      </c>
      <c r="K23" s="2">
        <v>1875</v>
      </c>
      <c r="L23" s="2">
        <v>57</v>
      </c>
      <c r="M23" s="2">
        <v>213</v>
      </c>
      <c r="N23" s="2">
        <v>1499</v>
      </c>
      <c r="O23" s="4">
        <v>19</v>
      </c>
      <c r="P23" s="2">
        <v>57</v>
      </c>
      <c r="Q23" s="4">
        <v>4</v>
      </c>
      <c r="R23" s="2">
        <v>5.5395350493075997</v>
      </c>
      <c r="S23" s="4">
        <v>7.0000000000000007E-2</v>
      </c>
      <c r="T23" s="2">
        <v>34262</v>
      </c>
      <c r="U23" s="2">
        <v>12940</v>
      </c>
      <c r="V23" s="2">
        <v>21396</v>
      </c>
      <c r="W23" s="2">
        <v>32574</v>
      </c>
      <c r="X23" s="2">
        <v>1104</v>
      </c>
      <c r="Y23" s="2">
        <v>17</v>
      </c>
      <c r="Z23" s="2">
        <v>0</v>
      </c>
      <c r="AA23" s="2">
        <v>0</v>
      </c>
      <c r="AB23" s="2">
        <v>0</v>
      </c>
      <c r="AC23" s="2">
        <v>0</v>
      </c>
      <c r="AD23" s="2">
        <v>2</v>
      </c>
      <c r="AE23" s="2">
        <v>2</v>
      </c>
      <c r="AF23" s="2">
        <v>7169</v>
      </c>
      <c r="AG23" s="2">
        <v>9175</v>
      </c>
    </row>
    <row r="24" spans="1:33" x14ac:dyDescent="0.2">
      <c r="A24" s="2" t="s">
        <v>49</v>
      </c>
      <c r="B24" s="2">
        <v>28185</v>
      </c>
      <c r="C24" s="4">
        <v>96</v>
      </c>
      <c r="D24" s="2">
        <v>192</v>
      </c>
      <c r="E24" s="2">
        <v>-55</v>
      </c>
      <c r="F24" s="2">
        <v>221</v>
      </c>
      <c r="G24" s="3">
        <v>0</v>
      </c>
      <c r="H24" s="2">
        <v>455</v>
      </c>
      <c r="I24" s="4">
        <v>1</v>
      </c>
      <c r="J24" s="2">
        <v>0</v>
      </c>
      <c r="K24" s="2">
        <v>0</v>
      </c>
      <c r="L24" s="2">
        <v>0</v>
      </c>
      <c r="M24" s="2">
        <v>0</v>
      </c>
      <c r="N24" s="2">
        <v>1502</v>
      </c>
      <c r="O24" s="4">
        <v>3</v>
      </c>
      <c r="P24" s="2">
        <v>52</v>
      </c>
      <c r="Q24" s="5">
        <v>-5</v>
      </c>
      <c r="R24" s="2">
        <v>5.5135710484300002</v>
      </c>
      <c r="S24" s="5">
        <v>-0.03</v>
      </c>
      <c r="T24" s="2">
        <v>18634</v>
      </c>
      <c r="U24" s="2">
        <v>7367</v>
      </c>
      <c r="V24" s="2">
        <v>22783</v>
      </c>
      <c r="W24" s="2">
        <v>34382</v>
      </c>
      <c r="X24" s="2">
        <v>825</v>
      </c>
      <c r="Y24" s="2">
        <v>11</v>
      </c>
      <c r="Z24" s="2">
        <v>0</v>
      </c>
      <c r="AA24" s="2">
        <v>0</v>
      </c>
      <c r="AB24" s="2">
        <v>0</v>
      </c>
      <c r="AC24" s="2">
        <v>0</v>
      </c>
      <c r="AD24" s="2">
        <v>1</v>
      </c>
      <c r="AE24" s="2">
        <v>3</v>
      </c>
      <c r="AF24" s="2">
        <v>3603</v>
      </c>
      <c r="AG24" s="2">
        <v>4136</v>
      </c>
    </row>
    <row r="25" spans="1:33" x14ac:dyDescent="0.2">
      <c r="A25" s="2" t="s">
        <v>50</v>
      </c>
      <c r="B25" s="2">
        <v>28322</v>
      </c>
      <c r="C25" s="4">
        <v>137</v>
      </c>
      <c r="D25" s="2">
        <v>101</v>
      </c>
      <c r="E25" s="2">
        <v>-32</v>
      </c>
      <c r="F25" s="2">
        <v>221</v>
      </c>
      <c r="G25" s="3">
        <v>0</v>
      </c>
      <c r="H25" s="2">
        <v>455</v>
      </c>
      <c r="I25" s="3">
        <v>0</v>
      </c>
      <c r="J25" s="2">
        <v>0</v>
      </c>
      <c r="K25" s="2">
        <v>0</v>
      </c>
      <c r="L25" s="2">
        <v>0</v>
      </c>
      <c r="M25" s="2">
        <v>0</v>
      </c>
      <c r="N25" s="2">
        <v>1554</v>
      </c>
      <c r="O25" s="4">
        <v>52</v>
      </c>
      <c r="P25" s="2">
        <v>57</v>
      </c>
      <c r="Q25" s="4">
        <v>5</v>
      </c>
      <c r="R25" s="2">
        <v>5.6881576159875999</v>
      </c>
      <c r="S25" s="4">
        <v>0.17</v>
      </c>
      <c r="T25" s="2">
        <v>33413</v>
      </c>
      <c r="U25" s="2">
        <v>4764</v>
      </c>
      <c r="V25" s="2">
        <v>22996</v>
      </c>
      <c r="W25" s="2">
        <v>34576</v>
      </c>
      <c r="X25" s="2">
        <v>591</v>
      </c>
      <c r="Y25" s="2">
        <v>13</v>
      </c>
      <c r="Z25" s="2">
        <v>0</v>
      </c>
      <c r="AA25" s="2">
        <v>0</v>
      </c>
      <c r="AB25" s="2">
        <v>0</v>
      </c>
      <c r="AC25" s="2">
        <v>0</v>
      </c>
      <c r="AD25" s="2">
        <v>10</v>
      </c>
      <c r="AE25" s="2">
        <v>32</v>
      </c>
      <c r="AF25" s="2">
        <v>38785</v>
      </c>
      <c r="AG25" s="2">
        <v>46093</v>
      </c>
    </row>
    <row r="26" spans="1:33" x14ac:dyDescent="0.2">
      <c r="A26" s="2" t="s">
        <v>51</v>
      </c>
      <c r="B26" s="2">
        <v>28391</v>
      </c>
      <c r="C26" s="4">
        <v>69</v>
      </c>
      <c r="D26" s="2">
        <v>269</v>
      </c>
      <c r="E26" s="2">
        <v>-36</v>
      </c>
      <c r="F26" s="2">
        <v>216</v>
      </c>
      <c r="G26" s="5">
        <v>-5</v>
      </c>
      <c r="H26" s="2">
        <v>455</v>
      </c>
      <c r="I26" s="3">
        <v>0</v>
      </c>
      <c r="J26" s="2">
        <v>0</v>
      </c>
      <c r="K26" s="2">
        <v>0</v>
      </c>
      <c r="L26" s="2">
        <v>0</v>
      </c>
      <c r="M26" s="2">
        <v>0</v>
      </c>
      <c r="N26" s="2">
        <v>1555</v>
      </c>
      <c r="O26" s="4">
        <v>1</v>
      </c>
      <c r="P26" s="2">
        <v>57</v>
      </c>
      <c r="Q26" s="3">
        <v>0</v>
      </c>
      <c r="R26" s="2">
        <v>5.6778556584833</v>
      </c>
      <c r="S26" s="5">
        <v>-0.01</v>
      </c>
      <c r="T26" s="2">
        <v>35748</v>
      </c>
      <c r="U26" s="2">
        <v>4744</v>
      </c>
      <c r="V26" s="2">
        <v>23174</v>
      </c>
      <c r="W26" s="2">
        <v>35011</v>
      </c>
      <c r="X26" s="2">
        <v>1202</v>
      </c>
      <c r="Y26" s="2">
        <v>24</v>
      </c>
      <c r="Z26" s="2">
        <v>0</v>
      </c>
      <c r="AA26" s="2">
        <v>0</v>
      </c>
      <c r="AB26" s="2">
        <v>0</v>
      </c>
      <c r="AC26" s="2">
        <v>0</v>
      </c>
      <c r="AD26" s="2">
        <v>5</v>
      </c>
      <c r="AE26" s="2">
        <v>10</v>
      </c>
      <c r="AF26" s="2">
        <v>19362</v>
      </c>
      <c r="AG26" s="2">
        <v>23193</v>
      </c>
    </row>
    <row r="27" spans="1:33" x14ac:dyDescent="0.2">
      <c r="A27" s="2" t="s">
        <v>52</v>
      </c>
      <c r="B27" s="2">
        <v>28624</v>
      </c>
      <c r="C27" s="4">
        <v>233</v>
      </c>
      <c r="D27" s="2">
        <v>77</v>
      </c>
      <c r="E27" s="2">
        <v>-33</v>
      </c>
      <c r="F27" s="2">
        <v>216</v>
      </c>
      <c r="G27" s="3">
        <v>0</v>
      </c>
      <c r="H27" s="2">
        <v>455</v>
      </c>
      <c r="I27" s="3">
        <v>0</v>
      </c>
      <c r="J27" s="2">
        <v>0</v>
      </c>
      <c r="K27" s="2">
        <v>0</v>
      </c>
      <c r="L27" s="2">
        <v>0</v>
      </c>
      <c r="M27" s="2">
        <v>0</v>
      </c>
      <c r="N27" s="2">
        <v>1555</v>
      </c>
      <c r="O27" s="3">
        <v>0</v>
      </c>
      <c r="P27" s="2">
        <v>57</v>
      </c>
      <c r="Q27" s="3">
        <v>0</v>
      </c>
      <c r="R27" s="2">
        <v>5.6316377864728997</v>
      </c>
      <c r="S27" s="5">
        <v>-0.05</v>
      </c>
      <c r="T27" s="2">
        <v>12037</v>
      </c>
      <c r="U27" s="2">
        <v>3527</v>
      </c>
      <c r="V27" s="2">
        <v>22159</v>
      </c>
      <c r="W27" s="2">
        <v>34905</v>
      </c>
      <c r="X27" s="2">
        <v>414</v>
      </c>
      <c r="Y27" s="2">
        <v>13</v>
      </c>
      <c r="Z27" s="2">
        <v>0</v>
      </c>
      <c r="AA27" s="2">
        <v>0</v>
      </c>
      <c r="AB27" s="2">
        <v>0</v>
      </c>
      <c r="AC27" s="2">
        <v>0</v>
      </c>
      <c r="AD27" s="2">
        <v>5</v>
      </c>
      <c r="AE27" s="2">
        <v>6</v>
      </c>
      <c r="AF27" s="2">
        <v>19130</v>
      </c>
      <c r="AG27" s="2">
        <v>22443</v>
      </c>
    </row>
    <row r="28" spans="1:33" x14ac:dyDescent="0.2">
      <c r="A28" s="2" t="s">
        <v>53</v>
      </c>
      <c r="B28" s="2">
        <v>28668</v>
      </c>
      <c r="C28" s="4">
        <v>44</v>
      </c>
      <c r="D28" s="2">
        <v>54</v>
      </c>
      <c r="E28" s="2">
        <v>-36</v>
      </c>
      <c r="F28" s="2">
        <v>215</v>
      </c>
      <c r="G28" s="5">
        <v>-1</v>
      </c>
      <c r="H28" s="2">
        <v>455</v>
      </c>
      <c r="I28" s="3">
        <v>0</v>
      </c>
      <c r="J28" s="2">
        <v>0</v>
      </c>
      <c r="K28" s="2">
        <v>0</v>
      </c>
      <c r="L28" s="2">
        <v>0</v>
      </c>
      <c r="M28" s="2">
        <v>0</v>
      </c>
      <c r="N28" s="2">
        <v>1555</v>
      </c>
      <c r="O28" s="3">
        <v>0</v>
      </c>
      <c r="P28" s="2">
        <v>57</v>
      </c>
      <c r="Q28" s="3">
        <v>0</v>
      </c>
      <c r="R28" s="2">
        <v>5.6229942793358001</v>
      </c>
      <c r="S28" s="5">
        <v>-0.01</v>
      </c>
      <c r="T28" s="2">
        <v>5224</v>
      </c>
      <c r="U28" s="2">
        <v>3739</v>
      </c>
      <c r="V28" s="2">
        <v>21978</v>
      </c>
      <c r="W28" s="2">
        <v>35042</v>
      </c>
      <c r="X28" s="2">
        <v>328</v>
      </c>
      <c r="Y28" s="2">
        <v>3</v>
      </c>
      <c r="Z28" s="2">
        <v>0</v>
      </c>
      <c r="AA28" s="2">
        <v>0</v>
      </c>
      <c r="AB28" s="2">
        <v>0</v>
      </c>
      <c r="AC28" s="2">
        <v>0</v>
      </c>
      <c r="AD28" s="2">
        <v>1</v>
      </c>
      <c r="AE28" s="2">
        <v>8</v>
      </c>
      <c r="AF28" s="2">
        <v>4218</v>
      </c>
      <c r="AG28" s="2">
        <v>5302</v>
      </c>
    </row>
    <row r="29" spans="1:33" x14ac:dyDescent="0.2">
      <c r="A29" s="2" t="s">
        <v>54</v>
      </c>
      <c r="B29" s="2">
        <v>28686</v>
      </c>
      <c r="C29" s="4">
        <v>18</v>
      </c>
      <c r="D29" s="2">
        <v>53</v>
      </c>
      <c r="E29" s="2">
        <v>-37</v>
      </c>
      <c r="F29" s="2">
        <v>215</v>
      </c>
      <c r="G29" s="3">
        <v>0</v>
      </c>
      <c r="H29" s="2">
        <v>455</v>
      </c>
      <c r="I29" s="3">
        <v>0</v>
      </c>
      <c r="J29" s="2">
        <v>0</v>
      </c>
      <c r="K29" s="2">
        <v>0</v>
      </c>
      <c r="L29" s="2">
        <v>0</v>
      </c>
      <c r="M29" s="2">
        <v>0</v>
      </c>
      <c r="N29" s="2">
        <v>1555</v>
      </c>
      <c r="O29" s="3">
        <v>0</v>
      </c>
      <c r="P29" s="2">
        <v>57</v>
      </c>
      <c r="Q29" s="3">
        <v>0</v>
      </c>
      <c r="R29" s="2">
        <v>5.6194659415743002</v>
      </c>
      <c r="S29" s="3">
        <v>0</v>
      </c>
      <c r="T29" s="2">
        <v>2651</v>
      </c>
      <c r="U29" s="2">
        <v>1286</v>
      </c>
      <c r="V29" s="2">
        <v>18671</v>
      </c>
      <c r="W29" s="2">
        <v>35029</v>
      </c>
      <c r="X29" s="2">
        <v>314</v>
      </c>
      <c r="Y29" s="2">
        <v>7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</row>
    <row r="30" spans="1:33" x14ac:dyDescent="0.2">
      <c r="A30" s="2" t="s">
        <v>55</v>
      </c>
      <c r="B30" s="2">
        <v>28702</v>
      </c>
      <c r="C30" s="4">
        <v>16</v>
      </c>
      <c r="D30" s="2">
        <v>95</v>
      </c>
      <c r="E30" s="2">
        <v>-64</v>
      </c>
      <c r="F30" s="2">
        <v>215</v>
      </c>
      <c r="G30" s="3">
        <v>0</v>
      </c>
      <c r="H30" s="2">
        <v>455</v>
      </c>
      <c r="I30" s="3">
        <v>0</v>
      </c>
      <c r="J30" s="2">
        <v>1</v>
      </c>
      <c r="K30" s="2">
        <v>1785</v>
      </c>
      <c r="L30" s="2">
        <v>83</v>
      </c>
      <c r="M30" s="2">
        <v>107</v>
      </c>
      <c r="N30" s="2">
        <v>1555</v>
      </c>
      <c r="O30" s="3">
        <v>0</v>
      </c>
      <c r="P30" s="2">
        <v>57</v>
      </c>
      <c r="Q30" s="3">
        <v>0</v>
      </c>
      <c r="R30" s="2">
        <v>5.6163333565605003</v>
      </c>
      <c r="S30" s="3">
        <v>0</v>
      </c>
      <c r="T30" s="2">
        <v>31566</v>
      </c>
      <c r="U30" s="2">
        <v>9167</v>
      </c>
      <c r="V30" s="2">
        <v>15090</v>
      </c>
      <c r="W30" s="2">
        <v>34982</v>
      </c>
      <c r="X30" s="2">
        <v>772</v>
      </c>
      <c r="Y30" s="2">
        <v>18</v>
      </c>
      <c r="Z30" s="2">
        <v>0</v>
      </c>
      <c r="AA30" s="2">
        <v>0</v>
      </c>
      <c r="AB30" s="2">
        <v>0</v>
      </c>
      <c r="AC30" s="2">
        <v>0</v>
      </c>
      <c r="AD30" s="2">
        <v>2</v>
      </c>
      <c r="AE30" s="2">
        <v>10</v>
      </c>
      <c r="AF30" s="2">
        <v>7304</v>
      </c>
      <c r="AG30" s="2">
        <v>9775</v>
      </c>
    </row>
    <row r="31" spans="1:33" x14ac:dyDescent="0.2">
      <c r="A31" s="2" t="s">
        <v>56</v>
      </c>
      <c r="B31" s="2">
        <v>28733</v>
      </c>
      <c r="C31" s="4">
        <v>31</v>
      </c>
      <c r="D31" s="2">
        <v>83</v>
      </c>
      <c r="E31" s="2">
        <v>-49</v>
      </c>
      <c r="F31" s="2">
        <v>217</v>
      </c>
      <c r="G31" s="4">
        <v>2</v>
      </c>
      <c r="H31" s="2">
        <v>456</v>
      </c>
      <c r="I31" s="4">
        <v>1</v>
      </c>
      <c r="J31" s="2">
        <v>1</v>
      </c>
      <c r="K31" s="2">
        <v>1782</v>
      </c>
      <c r="L31" s="2">
        <v>100</v>
      </c>
      <c r="M31" s="2">
        <v>185</v>
      </c>
      <c r="N31" s="2">
        <v>1555</v>
      </c>
      <c r="O31" s="3">
        <v>0</v>
      </c>
      <c r="P31" s="2">
        <v>52</v>
      </c>
      <c r="Q31" s="5">
        <v>-5</v>
      </c>
      <c r="R31" s="2">
        <v>5.5928723071033</v>
      </c>
      <c r="S31" s="5">
        <v>-0.02</v>
      </c>
      <c r="T31" s="2">
        <v>38540</v>
      </c>
      <c r="U31" s="2">
        <v>11278</v>
      </c>
      <c r="V31" s="2">
        <v>14776</v>
      </c>
      <c r="W31" s="2">
        <v>34487</v>
      </c>
      <c r="X31" s="2">
        <v>866</v>
      </c>
      <c r="Y31" s="2">
        <v>15</v>
      </c>
      <c r="Z31" s="2">
        <v>0</v>
      </c>
      <c r="AA31" s="2">
        <v>0</v>
      </c>
      <c r="AB31" s="2">
        <v>0</v>
      </c>
      <c r="AC31" s="2">
        <v>0</v>
      </c>
      <c r="AD31" s="2">
        <v>3</v>
      </c>
      <c r="AE31" s="2">
        <v>8</v>
      </c>
      <c r="AF31" s="2">
        <v>10725</v>
      </c>
      <c r="AG31" s="2">
        <v>12870</v>
      </c>
    </row>
    <row r="32" spans="1:33" x14ac:dyDescent="0.2">
      <c r="A32" s="2" t="s">
        <v>57</v>
      </c>
      <c r="B32" s="2">
        <v>28767</v>
      </c>
      <c r="C32" s="4">
        <v>34</v>
      </c>
      <c r="D32" s="2">
        <v>81</v>
      </c>
      <c r="E32" s="2">
        <v>-28</v>
      </c>
      <c r="F32" s="2">
        <v>218</v>
      </c>
      <c r="G32" s="4">
        <v>1</v>
      </c>
      <c r="H32" s="2">
        <v>457</v>
      </c>
      <c r="I32" s="4">
        <v>1</v>
      </c>
      <c r="J32" s="2">
        <v>0</v>
      </c>
      <c r="K32" s="2">
        <v>0</v>
      </c>
      <c r="L32" s="2">
        <v>0</v>
      </c>
      <c r="M32" s="2">
        <v>0</v>
      </c>
      <c r="N32" s="2">
        <v>1587</v>
      </c>
      <c r="O32" s="4">
        <v>32</v>
      </c>
      <c r="P32" s="2">
        <v>57</v>
      </c>
      <c r="Q32" s="4">
        <v>5</v>
      </c>
      <c r="R32" s="2">
        <v>5.714881635207</v>
      </c>
      <c r="S32" s="4">
        <v>0.12</v>
      </c>
      <c r="T32" s="2">
        <v>5794</v>
      </c>
      <c r="U32" s="2">
        <v>2765</v>
      </c>
      <c r="V32" s="2">
        <v>14964</v>
      </c>
      <c r="W32" s="2">
        <v>34444</v>
      </c>
      <c r="X32" s="2">
        <v>404</v>
      </c>
      <c r="Y32" s="2">
        <v>9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</row>
    <row r="33" spans="1:33" x14ac:dyDescent="0.2">
      <c r="A33" s="2" t="s">
        <v>58</v>
      </c>
      <c r="B33" s="2">
        <v>28820</v>
      </c>
      <c r="C33" s="4">
        <v>53</v>
      </c>
      <c r="D33" s="2">
        <v>66</v>
      </c>
      <c r="E33" s="2">
        <v>-27</v>
      </c>
      <c r="F33" s="2">
        <v>218</v>
      </c>
      <c r="G33" s="3">
        <v>0</v>
      </c>
      <c r="H33" s="2">
        <v>457</v>
      </c>
      <c r="I33" s="3">
        <v>0</v>
      </c>
      <c r="J33" s="2">
        <v>0</v>
      </c>
      <c r="K33" s="2">
        <v>0</v>
      </c>
      <c r="L33" s="2">
        <v>0</v>
      </c>
      <c r="M33" s="2">
        <v>0</v>
      </c>
      <c r="N33" s="2">
        <v>1588</v>
      </c>
      <c r="O33" s="4">
        <v>1</v>
      </c>
      <c r="P33" s="2">
        <v>57</v>
      </c>
      <c r="Q33" s="3">
        <v>0</v>
      </c>
      <c r="R33" s="2">
        <v>5.7078417765441003</v>
      </c>
      <c r="S33" s="5">
        <v>-0.01</v>
      </c>
      <c r="T33" s="2">
        <v>24396</v>
      </c>
      <c r="U33" s="2">
        <v>4283</v>
      </c>
      <c r="V33" s="2">
        <v>14814</v>
      </c>
      <c r="W33" s="2">
        <v>34452</v>
      </c>
      <c r="X33" s="2">
        <v>437</v>
      </c>
      <c r="Y33" s="2">
        <v>13</v>
      </c>
      <c r="Z33" s="2">
        <v>0</v>
      </c>
      <c r="AA33" s="2">
        <v>0</v>
      </c>
      <c r="AB33" s="2">
        <v>0</v>
      </c>
      <c r="AC33" s="2">
        <v>0</v>
      </c>
      <c r="AD33" s="2">
        <v>5</v>
      </c>
      <c r="AE33" s="2">
        <v>20</v>
      </c>
      <c r="AF33" s="2">
        <v>18960</v>
      </c>
      <c r="AG33" s="2">
        <v>21984</v>
      </c>
    </row>
    <row r="34" spans="1:33" x14ac:dyDescent="0.2">
      <c r="A34" s="2" t="s">
        <v>59</v>
      </c>
      <c r="B34" s="2"/>
      <c r="C34" s="2">
        <f>SUM(C3:C33)</f>
        <v>2855</v>
      </c>
      <c r="D34" s="2">
        <f>SUM(D3:D33)</f>
        <v>4273</v>
      </c>
      <c r="E34" s="2">
        <f>SUM(E3:E33)</f>
        <v>-1379</v>
      </c>
      <c r="F34" s="2"/>
      <c r="G34" s="2">
        <f>SUM(G3:G33)</f>
        <v>-26</v>
      </c>
      <c r="H34" s="2"/>
      <c r="I34" s="2">
        <f>SUM(I3:I33)</f>
        <v>8</v>
      </c>
      <c r="J34" s="2">
        <f>SUM(J3:J33)</f>
        <v>8</v>
      </c>
      <c r="K34" s="2">
        <f>SUM(K3:K33)</f>
        <v>16091</v>
      </c>
      <c r="L34" s="2">
        <f>SUM(L3:L33)</f>
        <v>520</v>
      </c>
      <c r="M34" s="2">
        <f>SUM(M3:M33)</f>
        <v>2010</v>
      </c>
      <c r="N34" s="2"/>
      <c r="O34" s="2"/>
      <c r="P34" s="2"/>
      <c r="Q34" s="2"/>
      <c r="R34" s="2"/>
      <c r="S34" s="2"/>
      <c r="T34" s="2">
        <f>SUM(T3:T33)</f>
        <v>858207</v>
      </c>
      <c r="U34" s="2">
        <f>SUM(U3:U33)</f>
        <v>186937</v>
      </c>
      <c r="V34" s="2"/>
      <c r="W34" s="2"/>
      <c r="X34" s="2">
        <f t="shared" ref="X34:AG34" si="0">SUM(X3:X33)</f>
        <v>28752</v>
      </c>
      <c r="Y34" s="2">
        <f t="shared" si="0"/>
        <v>575</v>
      </c>
      <c r="Z34" s="2">
        <f t="shared" si="0"/>
        <v>0</v>
      </c>
      <c r="AA34" s="2">
        <f t="shared" si="0"/>
        <v>0</v>
      </c>
      <c r="AB34" s="2">
        <f t="shared" si="0"/>
        <v>0</v>
      </c>
      <c r="AC34" s="2">
        <f t="shared" si="0"/>
        <v>0</v>
      </c>
      <c r="AD34" s="2">
        <f t="shared" si="0"/>
        <v>134</v>
      </c>
      <c r="AE34" s="2">
        <f t="shared" si="0"/>
        <v>369</v>
      </c>
      <c r="AF34" s="2">
        <f t="shared" si="0"/>
        <v>534364</v>
      </c>
      <c r="AG34" s="2">
        <f t="shared" si="0"/>
        <v>634506</v>
      </c>
    </row>
  </sheetData>
  <sheetProtection formatCells="0" formatColumns="0" formatRows="0" insertColumns="0" insertRows="0" insertHyperlinks="0" deleteColumns="0" deleteRows="0" sort="0" autoFilter="0" pivotTables="0"/>
  <mergeCells count="12">
    <mergeCell ref="Y1:AC1"/>
    <mergeCell ref="AD1:AG1"/>
    <mergeCell ref="P1:Q1"/>
    <mergeCell ref="R1:S1"/>
    <mergeCell ref="T1:T2"/>
    <mergeCell ref="U1:W1"/>
    <mergeCell ref="X1:X2"/>
    <mergeCell ref="A1:A2"/>
    <mergeCell ref="B1:E1"/>
    <mergeCell ref="F1:G1"/>
    <mergeCell ref="H1:M1"/>
    <mergeCell ref="N1:O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topLeftCell="K1" workbookViewId="0">
      <selection activeCell="AA7" sqref="AA7"/>
    </sheetView>
  </sheetViews>
  <sheetFormatPr baseColWidth="10" defaultColWidth="8.83203125" defaultRowHeight="15" x14ac:dyDescent="0.2"/>
  <cols>
    <col min="1" max="2" width="11" customWidth="1"/>
    <col min="3" max="4" width="30" customWidth="1"/>
    <col min="5" max="5" width="11" customWidth="1"/>
    <col min="6" max="6" width="14" customWidth="1"/>
    <col min="7" max="9" width="11" customWidth="1"/>
    <col min="10" max="10" width="17" customWidth="1"/>
    <col min="11" max="13" width="11" customWidth="1"/>
    <col min="14" max="25" width="12.5" customWidth="1"/>
    <col min="26" max="27" width="20" customWidth="1"/>
  </cols>
  <sheetData>
    <row r="1" spans="1:27" x14ac:dyDescent="0.2">
      <c r="A1" s="6" t="s">
        <v>0</v>
      </c>
      <c r="B1" s="6" t="s">
        <v>60</v>
      </c>
      <c r="C1" s="6" t="s">
        <v>61</v>
      </c>
      <c r="D1" s="6" t="s">
        <v>62</v>
      </c>
      <c r="E1" s="6" t="s">
        <v>16</v>
      </c>
      <c r="F1" s="6" t="s">
        <v>63</v>
      </c>
      <c r="G1" s="6" t="s">
        <v>7</v>
      </c>
      <c r="H1" s="6" t="s">
        <v>8</v>
      </c>
      <c r="I1" s="6" t="s">
        <v>64</v>
      </c>
      <c r="J1" s="6" t="s">
        <v>65</v>
      </c>
      <c r="K1" s="6" t="s">
        <v>66</v>
      </c>
      <c r="L1" s="6" t="s">
        <v>67</v>
      </c>
      <c r="M1" s="6" t="s">
        <v>68</v>
      </c>
      <c r="N1" s="6" t="s">
        <v>69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70</v>
      </c>
      <c r="AA1" s="6" t="s">
        <v>71</v>
      </c>
    </row>
    <row r="2" spans="1:27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" t="s">
        <v>16</v>
      </c>
      <c r="O2" s="1" t="s">
        <v>63</v>
      </c>
      <c r="P2" s="1" t="s">
        <v>72</v>
      </c>
      <c r="Q2" s="1" t="s">
        <v>18</v>
      </c>
      <c r="R2" s="1" t="s">
        <v>65</v>
      </c>
      <c r="S2" s="1" t="s">
        <v>7</v>
      </c>
      <c r="T2" s="1" t="s">
        <v>8</v>
      </c>
      <c r="U2" s="1" t="s">
        <v>73</v>
      </c>
      <c r="V2" s="1" t="s">
        <v>74</v>
      </c>
      <c r="W2" s="1" t="s">
        <v>75</v>
      </c>
      <c r="X2" s="1" t="s">
        <v>76</v>
      </c>
      <c r="Y2" s="1" t="s">
        <v>77</v>
      </c>
      <c r="Z2" s="6"/>
      <c r="AA2" s="6"/>
    </row>
    <row r="3" spans="1:27" x14ac:dyDescent="0.2">
      <c r="A3" s="2" t="s">
        <v>56</v>
      </c>
      <c r="B3" s="2" t="s">
        <v>78</v>
      </c>
      <c r="C3" s="2" t="str">
        <f>HYPERLINK("https://www.instagram.com/p/B4Nd2XrAGid")</f>
        <v>https://www.instagram.com/p/B4Nd2XrAGid</v>
      </c>
      <c r="D3" s="2" t="s">
        <v>79</v>
      </c>
      <c r="E3" s="2">
        <v>1782</v>
      </c>
      <c r="F3" s="2">
        <v>100</v>
      </c>
      <c r="G3" s="2">
        <v>30556</v>
      </c>
      <c r="H3" s="2">
        <v>15747</v>
      </c>
      <c r="I3" s="2">
        <v>185</v>
      </c>
      <c r="J3" s="2">
        <v>0</v>
      </c>
      <c r="K3" s="2">
        <f t="shared" ref="K3:K10" si="0">ROUND((E3+F3+I3)/33981*100,2)</f>
        <v>6.08</v>
      </c>
      <c r="L3" s="2">
        <f t="shared" ref="L3:L11" si="1">ROUND((E3+F3+I3)/G3*100,2)</f>
        <v>6.76</v>
      </c>
      <c r="M3" s="2">
        <f t="shared" ref="M3:M11" si="2">ROUND((E3+F3+I3)/H3*100,2)</f>
        <v>13.13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t="s">
        <v>80</v>
      </c>
    </row>
    <row r="4" spans="1:27" x14ac:dyDescent="0.2">
      <c r="A4" s="2" t="s">
        <v>55</v>
      </c>
      <c r="B4" s="2" t="s">
        <v>81</v>
      </c>
      <c r="C4" s="2" t="str">
        <f>HYPERLINK("https://www.instagram.com/p/B4LCh3Sg0xG")</f>
        <v>https://www.instagram.com/p/B4LCh3Sg0xG</v>
      </c>
      <c r="D4" s="2" t="s">
        <v>82</v>
      </c>
      <c r="E4" s="2">
        <v>1785</v>
      </c>
      <c r="F4" s="2">
        <v>83</v>
      </c>
      <c r="G4" s="2">
        <v>31313</v>
      </c>
      <c r="H4" s="2">
        <v>13932</v>
      </c>
      <c r="I4" s="2">
        <v>107</v>
      </c>
      <c r="J4" s="2">
        <v>0</v>
      </c>
      <c r="K4" s="2">
        <f t="shared" si="0"/>
        <v>5.81</v>
      </c>
      <c r="L4" s="2">
        <f t="shared" si="1"/>
        <v>6.31</v>
      </c>
      <c r="M4" s="2">
        <f t="shared" si="2"/>
        <v>14.18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t="s">
        <v>80</v>
      </c>
    </row>
    <row r="5" spans="1:27" x14ac:dyDescent="0.2">
      <c r="A5" s="2" t="s">
        <v>48</v>
      </c>
      <c r="B5" s="2" t="s">
        <v>78</v>
      </c>
      <c r="C5" s="2" t="str">
        <f>HYPERLINK("https://www.instagram.com/p/B340rsXAELu")</f>
        <v>https://www.instagram.com/p/B340rsXAELu</v>
      </c>
      <c r="D5" s="2" t="s">
        <v>83</v>
      </c>
      <c r="E5" s="2">
        <v>1875</v>
      </c>
      <c r="F5" s="2">
        <v>57</v>
      </c>
      <c r="G5" s="2">
        <v>32709</v>
      </c>
      <c r="H5" s="2">
        <v>16867</v>
      </c>
      <c r="I5" s="2">
        <v>213</v>
      </c>
      <c r="J5" s="2">
        <v>0</v>
      </c>
      <c r="K5" s="2">
        <f t="shared" si="0"/>
        <v>6.31</v>
      </c>
      <c r="L5" s="2">
        <f t="shared" si="1"/>
        <v>6.56</v>
      </c>
      <c r="M5" s="2">
        <f t="shared" si="2"/>
        <v>12.72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t="s">
        <v>80</v>
      </c>
    </row>
    <row r="6" spans="1:27" x14ac:dyDescent="0.2">
      <c r="A6" s="2" t="s">
        <v>47</v>
      </c>
      <c r="B6" s="2" t="s">
        <v>78</v>
      </c>
      <c r="C6" s="2" t="str">
        <f>HYPERLINK("https://www.instagram.com/p/B31WEfFARhP")</f>
        <v>https://www.instagram.com/p/B31WEfFARhP</v>
      </c>
      <c r="D6" s="2" t="s">
        <v>84</v>
      </c>
      <c r="E6" s="2">
        <v>2627</v>
      </c>
      <c r="F6" s="2">
        <v>73</v>
      </c>
      <c r="G6" s="2">
        <v>42442</v>
      </c>
      <c r="H6" s="2">
        <v>20501</v>
      </c>
      <c r="I6" s="2">
        <v>687</v>
      </c>
      <c r="J6" s="2">
        <v>0</v>
      </c>
      <c r="K6" s="2">
        <f t="shared" si="0"/>
        <v>9.9700000000000006</v>
      </c>
      <c r="L6" s="2">
        <f t="shared" si="1"/>
        <v>7.98</v>
      </c>
      <c r="M6" s="2">
        <f t="shared" si="2"/>
        <v>16.52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t="s">
        <v>80</v>
      </c>
    </row>
    <row r="7" spans="1:27" x14ac:dyDescent="0.2">
      <c r="A7" s="2" t="s">
        <v>45</v>
      </c>
      <c r="B7" s="2" t="s">
        <v>81</v>
      </c>
      <c r="C7" s="2" t="str">
        <f>HYPERLINK("https://www.instagram.com/p/B3wVT0Cgxlo")</f>
        <v>https://www.instagram.com/p/B3wVT0Cgxlo</v>
      </c>
      <c r="D7" s="2" t="s">
        <v>85</v>
      </c>
      <c r="E7" s="2">
        <v>2238</v>
      </c>
      <c r="F7" s="2">
        <v>25</v>
      </c>
      <c r="G7" s="2">
        <v>40712</v>
      </c>
      <c r="H7" s="2">
        <v>17735</v>
      </c>
      <c r="I7" s="2">
        <v>453</v>
      </c>
      <c r="J7" s="2">
        <v>0</v>
      </c>
      <c r="K7" s="2">
        <f t="shared" si="0"/>
        <v>7.99</v>
      </c>
      <c r="L7" s="2">
        <f t="shared" si="1"/>
        <v>6.67</v>
      </c>
      <c r="M7" s="2">
        <f t="shared" si="2"/>
        <v>15.31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t="s">
        <v>80</v>
      </c>
    </row>
    <row r="8" spans="1:27" x14ac:dyDescent="0.2">
      <c r="A8" s="2" t="s">
        <v>44</v>
      </c>
      <c r="B8" s="2" t="s">
        <v>78</v>
      </c>
      <c r="C8" s="2" t="str">
        <f>HYPERLINK("https://www.instagram.com/p/B3ulSrXgH0B")</f>
        <v>https://www.instagram.com/p/B3ulSrXgH0B</v>
      </c>
      <c r="D8" s="2" t="s">
        <v>86</v>
      </c>
      <c r="E8" s="2">
        <v>1573</v>
      </c>
      <c r="F8" s="2">
        <v>26</v>
      </c>
      <c r="G8" s="2">
        <v>25142</v>
      </c>
      <c r="H8" s="2">
        <v>13858</v>
      </c>
      <c r="I8" s="2">
        <v>39</v>
      </c>
      <c r="J8" s="2">
        <v>0</v>
      </c>
      <c r="K8" s="2">
        <f t="shared" si="0"/>
        <v>4.82</v>
      </c>
      <c r="L8" s="2">
        <f t="shared" si="1"/>
        <v>6.51</v>
      </c>
      <c r="M8" s="2">
        <f t="shared" si="2"/>
        <v>11.82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t="s">
        <v>80</v>
      </c>
    </row>
    <row r="9" spans="1:27" x14ac:dyDescent="0.2">
      <c r="A9" s="2" t="s">
        <v>41</v>
      </c>
      <c r="B9" s="2" t="s">
        <v>78</v>
      </c>
      <c r="C9" s="2" t="str">
        <f>HYPERLINK("https://www.instagram.com/p/B3mTYSFAknf")</f>
        <v>https://www.instagram.com/p/B3mTYSFAknf</v>
      </c>
      <c r="D9" s="2" t="s">
        <v>87</v>
      </c>
      <c r="E9" s="2">
        <v>2274</v>
      </c>
      <c r="F9" s="2">
        <v>141</v>
      </c>
      <c r="G9" s="2">
        <v>40891</v>
      </c>
      <c r="H9" s="2">
        <v>21016</v>
      </c>
      <c r="I9" s="2">
        <v>257</v>
      </c>
      <c r="J9" s="2">
        <v>0</v>
      </c>
      <c r="K9" s="2">
        <f t="shared" si="0"/>
        <v>7.86</v>
      </c>
      <c r="L9" s="2">
        <f t="shared" si="1"/>
        <v>6.53</v>
      </c>
      <c r="M9" s="2">
        <f t="shared" si="2"/>
        <v>12.71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t="s">
        <v>80</v>
      </c>
    </row>
    <row r="10" spans="1:27" x14ac:dyDescent="0.2">
      <c r="A10" s="2" t="s">
        <v>36</v>
      </c>
      <c r="B10" s="2" t="s">
        <v>78</v>
      </c>
      <c r="C10" s="2" t="str">
        <f>HYPERLINK("https://www.instagram.com/p/B3ZG0m9A0fy")</f>
        <v>https://www.instagram.com/p/B3ZG0m9A0fy</v>
      </c>
      <c r="D10" s="2" t="s">
        <v>88</v>
      </c>
      <c r="E10" s="2">
        <v>1861</v>
      </c>
      <c r="F10" s="2">
        <v>15</v>
      </c>
      <c r="G10" s="2">
        <v>30704</v>
      </c>
      <c r="H10" s="2">
        <v>16825</v>
      </c>
      <c r="I10" s="2">
        <v>69</v>
      </c>
      <c r="J10" s="2">
        <v>0</v>
      </c>
      <c r="K10" s="2">
        <f t="shared" si="0"/>
        <v>5.72</v>
      </c>
      <c r="L10" s="2">
        <f t="shared" si="1"/>
        <v>6.33</v>
      </c>
      <c r="M10" s="2">
        <f t="shared" si="2"/>
        <v>11.56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t="s">
        <v>80</v>
      </c>
    </row>
    <row r="11" spans="1:27" x14ac:dyDescent="0.2">
      <c r="A11" s="2" t="s">
        <v>59</v>
      </c>
      <c r="B11" s="2"/>
      <c r="C11" s="2"/>
      <c r="D11" s="2"/>
      <c r="E11" s="2">
        <f t="shared" ref="E11:J11" si="3">SUM(E3:E10)</f>
        <v>16015</v>
      </c>
      <c r="F11" s="2">
        <f t="shared" si="3"/>
        <v>520</v>
      </c>
      <c r="G11" s="2">
        <f t="shared" si="3"/>
        <v>274469</v>
      </c>
      <c r="H11" s="2">
        <f t="shared" si="3"/>
        <v>136481</v>
      </c>
      <c r="I11" s="2">
        <f t="shared" si="3"/>
        <v>2010</v>
      </c>
      <c r="J11" s="2">
        <f t="shared" si="3"/>
        <v>0</v>
      </c>
      <c r="K11" s="2">
        <f>ROUND((E11+F11+I11)/(33981 * 8)*100,2)</f>
        <v>6.82</v>
      </c>
      <c r="L11" s="2">
        <f t="shared" si="1"/>
        <v>6.76</v>
      </c>
      <c r="M11" s="2">
        <f t="shared" si="2"/>
        <v>13.59</v>
      </c>
      <c r="N11" s="2">
        <f t="shared" ref="N11:S11" si="4">SUM(N3:N10)</f>
        <v>0</v>
      </c>
      <c r="O11" s="2">
        <f t="shared" si="4"/>
        <v>0</v>
      </c>
      <c r="P11" s="2">
        <f t="shared" si="4"/>
        <v>0</v>
      </c>
      <c r="Q11" s="2">
        <f t="shared" si="4"/>
        <v>0</v>
      </c>
      <c r="R11" s="2">
        <f t="shared" si="4"/>
        <v>0</v>
      </c>
      <c r="S11" s="2">
        <f t="shared" si="4"/>
        <v>0</v>
      </c>
      <c r="T11" s="2"/>
      <c r="U11" s="2"/>
      <c r="V11" s="2"/>
      <c r="W11" s="2"/>
      <c r="X11" s="2"/>
      <c r="Y11" s="2"/>
      <c r="Z11" s="2"/>
    </row>
  </sheetData>
  <sheetProtection formatCells="0" formatColumns="0" formatRows="0" insertColumns="0" insertRows="0" insertHyperlinks="0" deleteColumns="0" deleteRows="0" sort="0" autoFilter="0" pivotTables="0"/>
  <mergeCells count="16">
    <mergeCell ref="AA1:AA2"/>
    <mergeCell ref="K1:K2"/>
    <mergeCell ref="L1:L2"/>
    <mergeCell ref="M1:M2"/>
    <mergeCell ref="N1:Y1"/>
    <mergeCell ref="Z1:Z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>
      <selection sqref="A1:G23"/>
    </sheetView>
  </sheetViews>
  <sheetFormatPr baseColWidth="10" defaultColWidth="8.83203125" defaultRowHeight="15" x14ac:dyDescent="0.2"/>
  <cols>
    <col min="1" max="1" width="30" customWidth="1"/>
    <col min="2" max="2" width="11" customWidth="1"/>
    <col min="3" max="3" width="13" customWidth="1"/>
    <col min="4" max="4" width="19" customWidth="1"/>
    <col min="5" max="6" width="17" customWidth="1"/>
    <col min="7" max="7" width="12" customWidth="1"/>
  </cols>
  <sheetData>
    <row r="1" spans="1:7" x14ac:dyDescent="0.2">
      <c r="A1" s="6" t="s">
        <v>89</v>
      </c>
      <c r="B1" s="6" t="s">
        <v>90</v>
      </c>
      <c r="C1" s="6" t="s">
        <v>4</v>
      </c>
      <c r="D1" s="6" t="s">
        <v>91</v>
      </c>
      <c r="E1" s="6" t="s">
        <v>92</v>
      </c>
      <c r="F1" s="6" t="s">
        <v>93</v>
      </c>
      <c r="G1" s="6" t="s">
        <v>94</v>
      </c>
    </row>
    <row r="2" spans="1:7" x14ac:dyDescent="0.2">
      <c r="A2" s="2" t="s">
        <v>95</v>
      </c>
      <c r="B2" s="2">
        <v>2</v>
      </c>
      <c r="C2" s="2">
        <v>1933</v>
      </c>
      <c r="D2" s="2">
        <v>105</v>
      </c>
      <c r="E2" s="2">
        <v>128</v>
      </c>
      <c r="F2" s="2">
        <v>20876</v>
      </c>
      <c r="G2" s="2">
        <v>17264</v>
      </c>
    </row>
    <row r="3" spans="1:7" x14ac:dyDescent="0.2">
      <c r="A3" s="2" t="s">
        <v>96</v>
      </c>
      <c r="B3" s="2">
        <v>1</v>
      </c>
      <c r="C3" s="2">
        <v>281</v>
      </c>
      <c r="D3" s="2">
        <v>19</v>
      </c>
      <c r="E3" s="2">
        <v>72</v>
      </c>
      <c r="F3" s="2">
        <v>1739</v>
      </c>
      <c r="G3" s="2">
        <v>1652</v>
      </c>
    </row>
    <row r="4" spans="1:7" x14ac:dyDescent="0.2">
      <c r="A4" s="2" t="s">
        <v>97</v>
      </c>
      <c r="B4" s="2">
        <v>1</v>
      </c>
      <c r="C4" s="2">
        <v>281</v>
      </c>
      <c r="D4" s="2">
        <v>19</v>
      </c>
      <c r="E4" s="2">
        <v>72</v>
      </c>
      <c r="F4" s="2">
        <v>1739</v>
      </c>
      <c r="G4" s="2">
        <v>1652</v>
      </c>
    </row>
    <row r="5" spans="1:7" x14ac:dyDescent="0.2">
      <c r="A5" s="2" t="s">
        <v>98</v>
      </c>
      <c r="B5" s="2">
        <v>1</v>
      </c>
      <c r="C5" s="2">
        <v>281</v>
      </c>
      <c r="D5" s="2">
        <v>19</v>
      </c>
      <c r="E5" s="2">
        <v>72</v>
      </c>
      <c r="F5" s="2">
        <v>1739</v>
      </c>
      <c r="G5" s="2">
        <v>1652</v>
      </c>
    </row>
    <row r="6" spans="1:7" x14ac:dyDescent="0.2">
      <c r="A6" s="2" t="s">
        <v>99</v>
      </c>
      <c r="B6" s="2">
        <v>1</v>
      </c>
      <c r="C6" s="2">
        <v>281</v>
      </c>
      <c r="D6" s="2">
        <v>19</v>
      </c>
      <c r="E6" s="2">
        <v>72</v>
      </c>
      <c r="F6" s="2">
        <v>1739</v>
      </c>
      <c r="G6" s="2">
        <v>1652</v>
      </c>
    </row>
    <row r="7" spans="1:7" x14ac:dyDescent="0.2">
      <c r="A7" s="2" t="s">
        <v>100</v>
      </c>
      <c r="B7" s="2">
        <v>1</v>
      </c>
      <c r="C7" s="2">
        <v>281</v>
      </c>
      <c r="D7" s="2">
        <v>19</v>
      </c>
      <c r="E7" s="2">
        <v>72</v>
      </c>
      <c r="F7" s="2">
        <v>1739</v>
      </c>
      <c r="G7" s="2">
        <v>1652</v>
      </c>
    </row>
    <row r="8" spans="1:7" x14ac:dyDescent="0.2">
      <c r="A8" s="2" t="s">
        <v>101</v>
      </c>
      <c r="B8" s="2">
        <v>1</v>
      </c>
      <c r="C8" s="2">
        <v>281</v>
      </c>
      <c r="D8" s="2">
        <v>19</v>
      </c>
      <c r="E8" s="2">
        <v>72</v>
      </c>
      <c r="F8" s="2">
        <v>1739</v>
      </c>
      <c r="G8" s="2">
        <v>1652</v>
      </c>
    </row>
    <row r="9" spans="1:7" x14ac:dyDescent="0.2">
      <c r="A9" s="2" t="s">
        <v>102</v>
      </c>
      <c r="B9" s="2">
        <v>1</v>
      </c>
      <c r="C9" s="2">
        <v>281</v>
      </c>
      <c r="D9" s="2">
        <v>19</v>
      </c>
      <c r="E9" s="2">
        <v>72</v>
      </c>
      <c r="F9" s="2">
        <v>1739</v>
      </c>
      <c r="G9" s="2">
        <v>1652</v>
      </c>
    </row>
    <row r="10" spans="1:7" x14ac:dyDescent="0.2">
      <c r="A10" s="2" t="s">
        <v>103</v>
      </c>
      <c r="B10" s="2">
        <v>1</v>
      </c>
      <c r="C10" s="2">
        <v>281</v>
      </c>
      <c r="D10" s="2">
        <v>19</v>
      </c>
      <c r="E10" s="2">
        <v>72</v>
      </c>
      <c r="F10" s="2">
        <v>1739</v>
      </c>
      <c r="G10" s="2">
        <v>1652</v>
      </c>
    </row>
    <row r="11" spans="1:7" x14ac:dyDescent="0.2">
      <c r="A11" s="2" t="s">
        <v>104</v>
      </c>
      <c r="B11" s="2">
        <v>1</v>
      </c>
      <c r="C11" s="2">
        <v>281</v>
      </c>
      <c r="D11" s="2">
        <v>19</v>
      </c>
      <c r="E11" s="2">
        <v>72</v>
      </c>
      <c r="F11" s="2">
        <v>1739</v>
      </c>
      <c r="G11" s="2">
        <v>1652</v>
      </c>
    </row>
    <row r="12" spans="1:7" x14ac:dyDescent="0.2">
      <c r="A12" s="2" t="s">
        <v>105</v>
      </c>
      <c r="B12" s="2">
        <v>1</v>
      </c>
      <c r="C12" s="2">
        <v>281</v>
      </c>
      <c r="D12" s="2">
        <v>19</v>
      </c>
      <c r="E12" s="2">
        <v>72</v>
      </c>
      <c r="F12" s="2">
        <v>1739</v>
      </c>
      <c r="G12" s="2">
        <v>1652</v>
      </c>
    </row>
    <row r="13" spans="1:7" x14ac:dyDescent="0.2">
      <c r="A13" s="2" t="s">
        <v>106</v>
      </c>
      <c r="B13" s="2">
        <v>1</v>
      </c>
      <c r="C13" s="2">
        <v>281</v>
      </c>
      <c r="D13" s="2">
        <v>19</v>
      </c>
      <c r="E13" s="2">
        <v>72</v>
      </c>
      <c r="F13" s="2">
        <v>1739</v>
      </c>
      <c r="G13" s="2">
        <v>1652</v>
      </c>
    </row>
    <row r="14" spans="1:7" x14ac:dyDescent="0.2">
      <c r="A14" s="2" t="s">
        <v>107</v>
      </c>
      <c r="B14" s="2">
        <v>1</v>
      </c>
      <c r="C14" s="2">
        <v>281</v>
      </c>
      <c r="D14" s="2">
        <v>19</v>
      </c>
      <c r="E14" s="2">
        <v>72</v>
      </c>
      <c r="F14" s="2">
        <v>1739</v>
      </c>
      <c r="G14" s="2">
        <v>1652</v>
      </c>
    </row>
    <row r="15" spans="1:7" x14ac:dyDescent="0.2">
      <c r="A15" s="2" t="s">
        <v>108</v>
      </c>
      <c r="B15" s="2">
        <v>1</v>
      </c>
      <c r="C15" s="2">
        <v>281</v>
      </c>
      <c r="D15" s="2">
        <v>19</v>
      </c>
      <c r="E15" s="2">
        <v>72</v>
      </c>
      <c r="F15" s="2">
        <v>1739</v>
      </c>
      <c r="G15" s="2">
        <v>1652</v>
      </c>
    </row>
    <row r="16" spans="1:7" x14ac:dyDescent="0.2">
      <c r="A16" s="2" t="s">
        <v>109</v>
      </c>
      <c r="B16" s="2">
        <v>1</v>
      </c>
      <c r="C16" s="2">
        <v>281</v>
      </c>
      <c r="D16" s="2">
        <v>19</v>
      </c>
      <c r="E16" s="2">
        <v>72</v>
      </c>
      <c r="F16" s="2">
        <v>1739</v>
      </c>
      <c r="G16" s="2">
        <v>1652</v>
      </c>
    </row>
    <row r="17" spans="1:7" x14ac:dyDescent="0.2">
      <c r="A17" s="2" t="s">
        <v>110</v>
      </c>
      <c r="B17" s="2">
        <v>1</v>
      </c>
      <c r="C17" s="2">
        <v>281</v>
      </c>
      <c r="D17" s="2">
        <v>19</v>
      </c>
      <c r="E17" s="2">
        <v>72</v>
      </c>
      <c r="F17" s="2">
        <v>1739</v>
      </c>
      <c r="G17" s="2">
        <v>1652</v>
      </c>
    </row>
    <row r="18" spans="1:7" x14ac:dyDescent="0.2">
      <c r="A18" s="2" t="s">
        <v>111</v>
      </c>
      <c r="B18" s="2">
        <v>1</v>
      </c>
      <c r="C18" s="2">
        <v>281</v>
      </c>
      <c r="D18" s="2">
        <v>19</v>
      </c>
      <c r="E18" s="2">
        <v>72</v>
      </c>
      <c r="F18" s="2">
        <v>1739</v>
      </c>
      <c r="G18" s="2">
        <v>1652</v>
      </c>
    </row>
    <row r="19" spans="1:7" x14ac:dyDescent="0.2">
      <c r="A19" s="2" t="s">
        <v>112</v>
      </c>
      <c r="B19" s="2">
        <v>1</v>
      </c>
      <c r="C19" s="2">
        <v>281</v>
      </c>
      <c r="D19" s="2">
        <v>19</v>
      </c>
      <c r="E19" s="2">
        <v>72</v>
      </c>
      <c r="F19" s="2">
        <v>1739</v>
      </c>
      <c r="G19" s="2">
        <v>1652</v>
      </c>
    </row>
    <row r="20" spans="1:7" x14ac:dyDescent="0.2">
      <c r="A20" s="2" t="s">
        <v>113</v>
      </c>
      <c r="B20" s="2">
        <v>1</v>
      </c>
      <c r="C20" s="2">
        <v>281</v>
      </c>
      <c r="D20" s="2">
        <v>19</v>
      </c>
      <c r="E20" s="2">
        <v>72</v>
      </c>
      <c r="F20" s="2">
        <v>1739</v>
      </c>
      <c r="G20" s="2">
        <v>1652</v>
      </c>
    </row>
    <row r="21" spans="1:7" x14ac:dyDescent="0.2">
      <c r="A21" s="2" t="s">
        <v>114</v>
      </c>
      <c r="B21" s="2">
        <v>1</v>
      </c>
      <c r="C21" s="2">
        <v>281</v>
      </c>
      <c r="D21" s="2">
        <v>19</v>
      </c>
      <c r="E21" s="2">
        <v>72</v>
      </c>
      <c r="F21" s="2">
        <v>1739</v>
      </c>
      <c r="G21" s="2">
        <v>1652</v>
      </c>
    </row>
    <row r="22" spans="1:7" x14ac:dyDescent="0.2">
      <c r="A22" s="2" t="s">
        <v>115</v>
      </c>
      <c r="B22" s="2">
        <v>1</v>
      </c>
      <c r="C22" s="2">
        <v>281</v>
      </c>
      <c r="D22" s="2">
        <v>19</v>
      </c>
      <c r="E22" s="2">
        <v>72</v>
      </c>
      <c r="F22" s="2">
        <v>1739</v>
      </c>
      <c r="G22" s="2">
        <v>1652</v>
      </c>
    </row>
    <row r="23" spans="1:7" x14ac:dyDescent="0.2">
      <c r="A23" s="2" t="s">
        <v>116</v>
      </c>
      <c r="B23" s="2">
        <v>1</v>
      </c>
      <c r="C23" s="2">
        <v>281</v>
      </c>
      <c r="D23" s="2">
        <v>19</v>
      </c>
      <c r="E23" s="2">
        <v>72</v>
      </c>
      <c r="F23" s="2">
        <v>1739</v>
      </c>
      <c r="G23" s="2">
        <v>1652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F1"/>
    <mergeCell ref="G1"/>
    <mergeCell ref="A1"/>
    <mergeCell ref="B1"/>
    <mergeCell ref="C1"/>
    <mergeCell ref="D1"/>
    <mergeCell ref="E1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7"/>
  <sheetViews>
    <sheetView workbookViewId="0">
      <selection activeCell="J1" sqref="J1:L9"/>
    </sheetView>
  </sheetViews>
  <sheetFormatPr baseColWidth="10" defaultColWidth="8.83203125" defaultRowHeight="15" x14ac:dyDescent="0.2"/>
  <cols>
    <col min="1" max="1" width="11" customWidth="1"/>
    <col min="2" max="2" width="16" customWidth="1"/>
    <col min="4" max="4" width="11" customWidth="1"/>
    <col min="5" max="5" width="16" customWidth="1"/>
    <col min="7" max="7" width="11" customWidth="1"/>
    <col min="8" max="8" width="16" customWidth="1"/>
    <col min="10" max="10" width="11" customWidth="1"/>
    <col min="11" max="12" width="19" customWidth="1"/>
  </cols>
  <sheetData>
    <row r="1" spans="1:12" x14ac:dyDescent="0.2">
      <c r="A1" s="6" t="s">
        <v>117</v>
      </c>
      <c r="B1" s="6" t="s">
        <v>118</v>
      </c>
      <c r="D1" s="6" t="s">
        <v>119</v>
      </c>
      <c r="E1" s="6" t="s">
        <v>118</v>
      </c>
      <c r="G1" s="6" t="s">
        <v>120</v>
      </c>
      <c r="H1" s="6" t="s">
        <v>118</v>
      </c>
      <c r="J1" s="6" t="s">
        <v>121</v>
      </c>
      <c r="K1" s="6" t="s">
        <v>122</v>
      </c>
      <c r="L1" s="6" t="s">
        <v>123</v>
      </c>
    </row>
    <row r="2" spans="1:12" x14ac:dyDescent="0.2">
      <c r="A2" s="2" t="s">
        <v>124</v>
      </c>
      <c r="B2" s="2">
        <v>14293</v>
      </c>
      <c r="D2" s="2" t="s">
        <v>125</v>
      </c>
      <c r="E2" s="2">
        <v>4656</v>
      </c>
      <c r="G2" s="2" t="s">
        <v>126</v>
      </c>
      <c r="H2" s="2">
        <v>24676</v>
      </c>
      <c r="J2" s="2" t="s">
        <v>127</v>
      </c>
      <c r="K2" s="2">
        <v>123</v>
      </c>
      <c r="L2" s="2">
        <v>178</v>
      </c>
    </row>
    <row r="3" spans="1:12" x14ac:dyDescent="0.2">
      <c r="A3" s="2" t="s">
        <v>128</v>
      </c>
      <c r="B3" s="2">
        <v>4928</v>
      </c>
      <c r="D3" s="2" t="s">
        <v>129</v>
      </c>
      <c r="E3" s="2">
        <v>3643</v>
      </c>
      <c r="G3" s="2" t="s">
        <v>130</v>
      </c>
      <c r="H3" s="2">
        <v>626</v>
      </c>
      <c r="J3" s="2" t="s">
        <v>131</v>
      </c>
      <c r="K3" s="2">
        <v>1460</v>
      </c>
      <c r="L3" s="2">
        <v>3298</v>
      </c>
    </row>
    <row r="4" spans="1:12" x14ac:dyDescent="0.2">
      <c r="A4" s="2" t="s">
        <v>132</v>
      </c>
      <c r="B4" s="2">
        <v>4742</v>
      </c>
      <c r="D4" s="2" t="s">
        <v>133</v>
      </c>
      <c r="E4" s="2">
        <v>1931</v>
      </c>
      <c r="G4" s="2" t="s">
        <v>134</v>
      </c>
      <c r="H4" s="2">
        <v>586</v>
      </c>
      <c r="J4" s="2" t="s">
        <v>135</v>
      </c>
      <c r="K4" s="2">
        <v>436</v>
      </c>
      <c r="L4" s="2">
        <v>690</v>
      </c>
    </row>
    <row r="5" spans="1:12" x14ac:dyDescent="0.2">
      <c r="A5" s="2" t="s">
        <v>136</v>
      </c>
      <c r="B5" s="2">
        <v>758</v>
      </c>
      <c r="D5" s="2" t="s">
        <v>137</v>
      </c>
      <c r="E5" s="2">
        <v>1927</v>
      </c>
      <c r="G5" s="2" t="s">
        <v>138</v>
      </c>
      <c r="H5" s="2">
        <v>208</v>
      </c>
      <c r="J5" s="2" t="s">
        <v>139</v>
      </c>
      <c r="K5" s="2">
        <v>2725</v>
      </c>
      <c r="L5" s="2">
        <v>5311</v>
      </c>
    </row>
    <row r="6" spans="1:12" x14ac:dyDescent="0.2">
      <c r="A6" s="2" t="s">
        <v>140</v>
      </c>
      <c r="B6" s="2">
        <v>637</v>
      </c>
      <c r="D6" s="2" t="s">
        <v>141</v>
      </c>
      <c r="E6" s="2">
        <v>535</v>
      </c>
      <c r="G6" s="2" t="s">
        <v>142</v>
      </c>
      <c r="H6" s="2">
        <v>185</v>
      </c>
      <c r="J6" s="2" t="s">
        <v>143</v>
      </c>
      <c r="K6" s="2">
        <v>4468</v>
      </c>
      <c r="L6" s="2">
        <v>9973</v>
      </c>
    </row>
    <row r="7" spans="1:12" x14ac:dyDescent="0.2">
      <c r="A7" s="2" t="s">
        <v>144</v>
      </c>
      <c r="B7" s="2">
        <v>615</v>
      </c>
      <c r="D7" s="2" t="s">
        <v>145</v>
      </c>
      <c r="E7" s="2">
        <v>518</v>
      </c>
      <c r="G7" s="2" t="s">
        <v>146</v>
      </c>
      <c r="H7" s="2">
        <v>172</v>
      </c>
      <c r="J7" s="2" t="s">
        <v>147</v>
      </c>
      <c r="K7" s="2">
        <v>95</v>
      </c>
      <c r="L7" s="2">
        <v>141</v>
      </c>
    </row>
    <row r="8" spans="1:12" x14ac:dyDescent="0.2">
      <c r="A8" s="2" t="s">
        <v>148</v>
      </c>
      <c r="B8" s="2">
        <v>313</v>
      </c>
      <c r="D8" s="2" t="s">
        <v>149</v>
      </c>
      <c r="E8" s="2">
        <v>434</v>
      </c>
      <c r="G8" s="2" t="s">
        <v>150</v>
      </c>
      <c r="H8" s="2">
        <v>112</v>
      </c>
      <c r="J8" s="2" t="s">
        <v>151</v>
      </c>
      <c r="K8" s="2">
        <v>342</v>
      </c>
      <c r="L8" s="2">
        <v>365</v>
      </c>
    </row>
    <row r="9" spans="1:12" x14ac:dyDescent="0.2">
      <c r="A9" s="2" t="s">
        <v>152</v>
      </c>
      <c r="B9" s="2">
        <v>266</v>
      </c>
      <c r="D9" s="2" t="s">
        <v>153</v>
      </c>
      <c r="E9" s="2">
        <v>412</v>
      </c>
      <c r="G9" s="2" t="s">
        <v>154</v>
      </c>
      <c r="H9" s="2">
        <v>66</v>
      </c>
      <c r="J9" s="2" t="s">
        <v>155</v>
      </c>
      <c r="K9" s="2">
        <f>SUM(K2:K8)</f>
        <v>9649</v>
      </c>
      <c r="L9" s="2">
        <f>SUM(L2:L8)</f>
        <v>19956</v>
      </c>
    </row>
    <row r="10" spans="1:12" x14ac:dyDescent="0.2">
      <c r="A10" s="2" t="s">
        <v>156</v>
      </c>
      <c r="B10" s="2">
        <v>237</v>
      </c>
      <c r="D10" s="2" t="s">
        <v>157</v>
      </c>
      <c r="E10" s="2">
        <v>406</v>
      </c>
      <c r="G10" s="2" t="s">
        <v>158</v>
      </c>
      <c r="H10" s="2">
        <v>60</v>
      </c>
    </row>
    <row r="11" spans="1:12" x14ac:dyDescent="0.2">
      <c r="A11" s="2" t="s">
        <v>159</v>
      </c>
      <c r="B11" s="2">
        <v>193</v>
      </c>
      <c r="D11" s="2" t="s">
        <v>160</v>
      </c>
      <c r="E11" s="2">
        <v>369</v>
      </c>
      <c r="G11" s="2" t="s">
        <v>161</v>
      </c>
      <c r="H11" s="2">
        <v>59</v>
      </c>
    </row>
    <row r="12" spans="1:12" x14ac:dyDescent="0.2">
      <c r="A12" s="2" t="s">
        <v>162</v>
      </c>
      <c r="B12" s="2">
        <v>151</v>
      </c>
      <c r="D12" s="2" t="s">
        <v>163</v>
      </c>
      <c r="E12" s="2">
        <v>344</v>
      </c>
      <c r="G12" s="2" t="s">
        <v>164</v>
      </c>
      <c r="H12" s="2">
        <v>41</v>
      </c>
    </row>
    <row r="13" spans="1:12" x14ac:dyDescent="0.2">
      <c r="A13" s="2" t="s">
        <v>165</v>
      </c>
      <c r="B13" s="2">
        <v>145</v>
      </c>
      <c r="D13" s="2" t="s">
        <v>166</v>
      </c>
      <c r="E13" s="2">
        <v>331</v>
      </c>
      <c r="G13" s="2" t="s">
        <v>167</v>
      </c>
      <c r="H13" s="2">
        <v>36</v>
      </c>
    </row>
    <row r="14" spans="1:12" x14ac:dyDescent="0.2">
      <c r="A14" s="2" t="s">
        <v>168</v>
      </c>
      <c r="B14" s="2">
        <v>130</v>
      </c>
      <c r="D14" s="2" t="s">
        <v>169</v>
      </c>
      <c r="E14" s="2">
        <v>304</v>
      </c>
      <c r="G14" s="2" t="s">
        <v>170</v>
      </c>
      <c r="H14" s="2">
        <v>19</v>
      </c>
    </row>
    <row r="15" spans="1:12" x14ac:dyDescent="0.2">
      <c r="A15" s="2" t="s">
        <v>171</v>
      </c>
      <c r="B15" s="2">
        <v>112</v>
      </c>
      <c r="D15" s="2" t="s">
        <v>172</v>
      </c>
      <c r="E15" s="2">
        <v>262</v>
      </c>
      <c r="G15" s="2" t="s">
        <v>173</v>
      </c>
      <c r="H15" s="2">
        <v>18</v>
      </c>
    </row>
    <row r="16" spans="1:12" x14ac:dyDescent="0.2">
      <c r="A16" s="2" t="s">
        <v>174</v>
      </c>
      <c r="B16" s="2">
        <v>105</v>
      </c>
      <c r="D16" s="2" t="s">
        <v>175</v>
      </c>
      <c r="E16" s="2">
        <v>256</v>
      </c>
      <c r="G16" s="2" t="s">
        <v>176</v>
      </c>
      <c r="H16" s="2">
        <v>17</v>
      </c>
    </row>
    <row r="17" spans="1:8" x14ac:dyDescent="0.2">
      <c r="A17" s="2" t="s">
        <v>177</v>
      </c>
      <c r="B17" s="2">
        <v>100</v>
      </c>
      <c r="D17" s="2" t="s">
        <v>178</v>
      </c>
      <c r="E17" s="2">
        <v>239</v>
      </c>
      <c r="G17" s="2" t="s">
        <v>179</v>
      </c>
      <c r="H17" s="2">
        <v>14</v>
      </c>
    </row>
    <row r="18" spans="1:8" x14ac:dyDescent="0.2">
      <c r="A18" s="2" t="s">
        <v>180</v>
      </c>
      <c r="B18" s="2">
        <v>95</v>
      </c>
      <c r="D18" s="2" t="s">
        <v>181</v>
      </c>
      <c r="E18" s="2">
        <v>229</v>
      </c>
      <c r="G18" s="2" t="s">
        <v>182</v>
      </c>
      <c r="H18" s="2">
        <v>13</v>
      </c>
    </row>
    <row r="19" spans="1:8" x14ac:dyDescent="0.2">
      <c r="A19" s="2" t="s">
        <v>183</v>
      </c>
      <c r="B19" s="2">
        <v>83</v>
      </c>
      <c r="D19" s="2" t="s">
        <v>184</v>
      </c>
      <c r="E19" s="2">
        <v>222</v>
      </c>
      <c r="G19" s="2" t="s">
        <v>185</v>
      </c>
      <c r="H19" s="2">
        <v>13</v>
      </c>
    </row>
    <row r="20" spans="1:8" x14ac:dyDescent="0.2">
      <c r="A20" s="2" t="s">
        <v>186</v>
      </c>
      <c r="B20" s="2">
        <v>80</v>
      </c>
      <c r="D20" s="2" t="s">
        <v>187</v>
      </c>
      <c r="E20" s="2">
        <v>220</v>
      </c>
      <c r="G20" s="2" t="s">
        <v>188</v>
      </c>
      <c r="H20" s="2">
        <v>13</v>
      </c>
    </row>
    <row r="21" spans="1:8" x14ac:dyDescent="0.2">
      <c r="A21" s="2" t="s">
        <v>189</v>
      </c>
      <c r="B21" s="2">
        <v>72</v>
      </c>
      <c r="D21" s="2" t="s">
        <v>190</v>
      </c>
      <c r="E21" s="2">
        <v>210</v>
      </c>
      <c r="G21" s="2" t="s">
        <v>191</v>
      </c>
      <c r="H21" s="2">
        <v>13</v>
      </c>
    </row>
    <row r="22" spans="1:8" x14ac:dyDescent="0.2">
      <c r="A22" s="2" t="s">
        <v>192</v>
      </c>
      <c r="B22" s="2">
        <v>71</v>
      </c>
      <c r="D22" s="2" t="s">
        <v>193</v>
      </c>
      <c r="E22" s="2">
        <v>191</v>
      </c>
      <c r="G22" s="2" t="s">
        <v>194</v>
      </c>
      <c r="H22" s="2">
        <v>12</v>
      </c>
    </row>
    <row r="23" spans="1:8" x14ac:dyDescent="0.2">
      <c r="A23" s="2" t="s">
        <v>195</v>
      </c>
      <c r="B23" s="2">
        <v>67</v>
      </c>
      <c r="D23" s="2" t="s">
        <v>196</v>
      </c>
      <c r="E23" s="2">
        <v>191</v>
      </c>
      <c r="G23" s="2" t="s">
        <v>197</v>
      </c>
      <c r="H23" s="2">
        <v>12</v>
      </c>
    </row>
    <row r="24" spans="1:8" x14ac:dyDescent="0.2">
      <c r="A24" s="2" t="s">
        <v>198</v>
      </c>
      <c r="B24" s="2">
        <v>57</v>
      </c>
      <c r="D24" s="2" t="s">
        <v>199</v>
      </c>
      <c r="E24" s="2">
        <v>184</v>
      </c>
      <c r="G24" s="2" t="s">
        <v>200</v>
      </c>
      <c r="H24" s="2">
        <v>11</v>
      </c>
    </row>
    <row r="25" spans="1:8" x14ac:dyDescent="0.2">
      <c r="A25" s="2" t="s">
        <v>201</v>
      </c>
      <c r="B25" s="2">
        <v>54</v>
      </c>
      <c r="D25" s="2" t="s">
        <v>202</v>
      </c>
      <c r="E25" s="2">
        <v>180</v>
      </c>
      <c r="G25" s="2" t="s">
        <v>203</v>
      </c>
      <c r="H25" s="2">
        <v>10</v>
      </c>
    </row>
    <row r="26" spans="1:8" x14ac:dyDescent="0.2">
      <c r="A26" s="2" t="s">
        <v>204</v>
      </c>
      <c r="B26" s="2">
        <v>53</v>
      </c>
      <c r="D26" s="2" t="s">
        <v>205</v>
      </c>
      <c r="E26" s="2">
        <v>153</v>
      </c>
      <c r="G26" s="2" t="s">
        <v>206</v>
      </c>
      <c r="H26" s="2">
        <v>9</v>
      </c>
    </row>
    <row r="27" spans="1:8" x14ac:dyDescent="0.2">
      <c r="A27" s="2" t="s">
        <v>207</v>
      </c>
      <c r="B27" s="2">
        <v>52</v>
      </c>
      <c r="D27" s="2" t="s">
        <v>208</v>
      </c>
      <c r="E27" s="2">
        <v>153</v>
      </c>
      <c r="G27" s="2" t="s">
        <v>209</v>
      </c>
      <c r="H27" s="2">
        <v>8</v>
      </c>
    </row>
    <row r="28" spans="1:8" x14ac:dyDescent="0.2">
      <c r="A28" s="2" t="s">
        <v>210</v>
      </c>
      <c r="B28" s="2">
        <v>51</v>
      </c>
      <c r="D28" s="2" t="s">
        <v>211</v>
      </c>
      <c r="E28" s="2">
        <v>150</v>
      </c>
      <c r="G28" s="2" t="s">
        <v>212</v>
      </c>
      <c r="H28" s="2">
        <v>7</v>
      </c>
    </row>
    <row r="29" spans="1:8" x14ac:dyDescent="0.2">
      <c r="A29" s="2" t="s">
        <v>213</v>
      </c>
      <c r="B29" s="2">
        <v>47</v>
      </c>
      <c r="D29" s="2" t="s">
        <v>214</v>
      </c>
      <c r="E29" s="2">
        <v>146</v>
      </c>
      <c r="G29" s="2" t="s">
        <v>215</v>
      </c>
      <c r="H29" s="2">
        <v>6</v>
      </c>
    </row>
    <row r="30" spans="1:8" x14ac:dyDescent="0.2">
      <c r="A30" s="2" t="s">
        <v>216</v>
      </c>
      <c r="B30" s="2">
        <v>46</v>
      </c>
      <c r="D30" s="2" t="s">
        <v>217</v>
      </c>
      <c r="E30" s="2">
        <v>146</v>
      </c>
      <c r="G30" s="2" t="s">
        <v>218</v>
      </c>
      <c r="H30" s="2">
        <v>6</v>
      </c>
    </row>
    <row r="31" spans="1:8" x14ac:dyDescent="0.2">
      <c r="A31" s="2" t="s">
        <v>219</v>
      </c>
      <c r="B31" s="2">
        <v>44</v>
      </c>
      <c r="D31" s="2" t="s">
        <v>220</v>
      </c>
      <c r="E31" s="2">
        <v>144</v>
      </c>
      <c r="G31" s="2" t="s">
        <v>221</v>
      </c>
      <c r="H31" s="2">
        <v>5</v>
      </c>
    </row>
    <row r="32" spans="1:8" x14ac:dyDescent="0.2">
      <c r="A32" s="2" t="s">
        <v>222</v>
      </c>
      <c r="B32" s="2">
        <v>43</v>
      </c>
      <c r="D32" s="2" t="s">
        <v>223</v>
      </c>
      <c r="E32" s="2">
        <v>140</v>
      </c>
      <c r="G32" s="2" t="s">
        <v>224</v>
      </c>
      <c r="H32" s="2">
        <v>5</v>
      </c>
    </row>
    <row r="33" spans="1:8" x14ac:dyDescent="0.2">
      <c r="A33" s="2" t="s">
        <v>225</v>
      </c>
      <c r="B33" s="2">
        <v>40</v>
      </c>
      <c r="D33" s="2" t="s">
        <v>226</v>
      </c>
      <c r="E33" s="2">
        <v>133</v>
      </c>
      <c r="G33" s="2" t="s">
        <v>227</v>
      </c>
      <c r="H33" s="2">
        <v>5</v>
      </c>
    </row>
    <row r="34" spans="1:8" x14ac:dyDescent="0.2">
      <c r="A34" s="2" t="s">
        <v>228</v>
      </c>
      <c r="B34" s="2">
        <v>38</v>
      </c>
      <c r="D34" s="2" t="s">
        <v>229</v>
      </c>
      <c r="E34" s="2">
        <v>126</v>
      </c>
      <c r="G34" s="2" t="s">
        <v>230</v>
      </c>
      <c r="H34" s="2">
        <v>5</v>
      </c>
    </row>
    <row r="35" spans="1:8" x14ac:dyDescent="0.2">
      <c r="A35" s="2" t="s">
        <v>231</v>
      </c>
      <c r="B35" s="2">
        <v>34</v>
      </c>
      <c r="D35" s="2" t="s">
        <v>232</v>
      </c>
      <c r="E35" s="2">
        <v>125</v>
      </c>
      <c r="G35" s="2" t="s">
        <v>233</v>
      </c>
      <c r="H35" s="2">
        <v>5</v>
      </c>
    </row>
    <row r="36" spans="1:8" x14ac:dyDescent="0.2">
      <c r="A36" s="2" t="s">
        <v>234</v>
      </c>
      <c r="B36" s="2">
        <v>31</v>
      </c>
      <c r="D36" s="2" t="s">
        <v>235</v>
      </c>
      <c r="E36" s="2">
        <v>123</v>
      </c>
      <c r="G36" s="2" t="s">
        <v>236</v>
      </c>
      <c r="H36" s="2">
        <v>4</v>
      </c>
    </row>
    <row r="37" spans="1:8" x14ac:dyDescent="0.2">
      <c r="A37" s="2" t="s">
        <v>237</v>
      </c>
      <c r="B37" s="2">
        <v>31</v>
      </c>
      <c r="D37" s="2" t="s">
        <v>238</v>
      </c>
      <c r="E37" s="2">
        <v>122</v>
      </c>
      <c r="G37" s="2" t="s">
        <v>239</v>
      </c>
      <c r="H37" s="2">
        <v>4</v>
      </c>
    </row>
    <row r="38" spans="1:8" x14ac:dyDescent="0.2">
      <c r="A38" s="2" t="s">
        <v>240</v>
      </c>
      <c r="B38" s="2">
        <v>27</v>
      </c>
      <c r="D38" s="2" t="s">
        <v>241</v>
      </c>
      <c r="E38" s="2">
        <v>121</v>
      </c>
      <c r="G38" s="2" t="s">
        <v>242</v>
      </c>
      <c r="H38" s="2">
        <v>4</v>
      </c>
    </row>
    <row r="39" spans="1:8" x14ac:dyDescent="0.2">
      <c r="A39" s="2" t="s">
        <v>243</v>
      </c>
      <c r="B39" s="2">
        <v>27</v>
      </c>
      <c r="D39" s="2" t="s">
        <v>244</v>
      </c>
      <c r="E39" s="2">
        <v>118</v>
      </c>
      <c r="G39" s="2" t="s">
        <v>245</v>
      </c>
      <c r="H39" s="2">
        <v>4</v>
      </c>
    </row>
    <row r="40" spans="1:8" x14ac:dyDescent="0.2">
      <c r="A40" s="2" t="s">
        <v>246</v>
      </c>
      <c r="B40" s="2">
        <v>27</v>
      </c>
      <c r="D40" s="2" t="s">
        <v>247</v>
      </c>
      <c r="E40" s="2">
        <v>117</v>
      </c>
      <c r="G40" s="2" t="s">
        <v>248</v>
      </c>
      <c r="H40" s="2">
        <v>3</v>
      </c>
    </row>
    <row r="41" spans="1:8" x14ac:dyDescent="0.2">
      <c r="A41" s="2" t="s">
        <v>249</v>
      </c>
      <c r="B41" s="2">
        <v>26</v>
      </c>
      <c r="D41" s="2" t="s">
        <v>250</v>
      </c>
      <c r="E41" s="2">
        <v>106</v>
      </c>
      <c r="G41" s="2" t="s">
        <v>155</v>
      </c>
      <c r="H41" s="2">
        <f>SUM(H2:H40)</f>
        <v>27072</v>
      </c>
    </row>
    <row r="42" spans="1:8" x14ac:dyDescent="0.2">
      <c r="A42" s="2" t="s">
        <v>251</v>
      </c>
      <c r="B42" s="2">
        <v>25</v>
      </c>
      <c r="D42" s="2" t="s">
        <v>252</v>
      </c>
      <c r="E42" s="2">
        <v>104</v>
      </c>
    </row>
    <row r="43" spans="1:8" x14ac:dyDescent="0.2">
      <c r="A43" s="2" t="s">
        <v>253</v>
      </c>
      <c r="B43" s="2">
        <v>25</v>
      </c>
      <c r="D43" s="2" t="s">
        <v>254</v>
      </c>
      <c r="E43" s="2">
        <v>98</v>
      </c>
    </row>
    <row r="44" spans="1:8" x14ac:dyDescent="0.2">
      <c r="A44" s="2" t="s">
        <v>255</v>
      </c>
      <c r="B44" s="2">
        <v>24</v>
      </c>
      <c r="D44" s="2" t="s">
        <v>256</v>
      </c>
      <c r="E44" s="2">
        <v>96</v>
      </c>
    </row>
    <row r="45" spans="1:8" x14ac:dyDescent="0.2">
      <c r="A45" s="2" t="s">
        <v>257</v>
      </c>
      <c r="B45" s="2">
        <v>24</v>
      </c>
      <c r="D45" s="2" t="s">
        <v>258</v>
      </c>
      <c r="E45" s="2">
        <v>95</v>
      </c>
    </row>
    <row r="46" spans="1:8" x14ac:dyDescent="0.2">
      <c r="A46" s="2" t="s">
        <v>259</v>
      </c>
      <c r="B46" s="2">
        <v>24</v>
      </c>
      <c r="D46" s="2" t="s">
        <v>260</v>
      </c>
      <c r="E46" s="2">
        <v>91</v>
      </c>
    </row>
    <row r="47" spans="1:8" x14ac:dyDescent="0.2">
      <c r="A47" s="2" t="s">
        <v>155</v>
      </c>
      <c r="B47" s="2">
        <f>SUM(B2:B46)</f>
        <v>29043</v>
      </c>
      <c r="D47" s="2" t="s">
        <v>155</v>
      </c>
      <c r="E47" s="2">
        <f>SUM(E2:E46)</f>
        <v>20801</v>
      </c>
    </row>
  </sheetData>
  <sheetProtection formatCells="0" formatColumns="0" formatRows="0" insertColumns="0" insertRows="0" insertHyperlinks="0" deleteColumns="0" deleteRows="0" sort="0" autoFilter="0" pivotTables="0"/>
  <mergeCells count="9">
    <mergeCell ref="H1"/>
    <mergeCell ref="J1"/>
    <mergeCell ref="K1"/>
    <mergeCell ref="L1"/>
    <mergeCell ref="A1"/>
    <mergeCell ref="B1"/>
    <mergeCell ref="D1"/>
    <mergeCell ref="E1"/>
    <mergeCell ref="G1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6"/>
  <sheetViews>
    <sheetView tabSelected="1" workbookViewId="0">
      <selection sqref="A1:J136"/>
    </sheetView>
  </sheetViews>
  <sheetFormatPr baseColWidth="10" defaultColWidth="8.83203125" defaultRowHeight="15" x14ac:dyDescent="0.2"/>
  <cols>
    <col min="1" max="3" width="11" customWidth="1"/>
    <col min="4" max="4" width="13" customWidth="1"/>
    <col min="5" max="5" width="11" customWidth="1"/>
    <col min="6" max="7" width="15" customWidth="1"/>
    <col min="8" max="9" width="11" customWidth="1"/>
    <col min="10" max="10" width="17" customWidth="1"/>
  </cols>
  <sheetData>
    <row r="1" spans="1:10" x14ac:dyDescent="0.2">
      <c r="A1" s="6" t="s">
        <v>0</v>
      </c>
      <c r="B1" s="6" t="s">
        <v>60</v>
      </c>
      <c r="C1" s="6" t="s">
        <v>61</v>
      </c>
      <c r="D1" s="6" t="s">
        <v>7</v>
      </c>
      <c r="E1" s="6" t="s">
        <v>8</v>
      </c>
      <c r="F1" s="6" t="s">
        <v>261</v>
      </c>
      <c r="G1" s="6" t="s">
        <v>262</v>
      </c>
      <c r="H1" s="6" t="s">
        <v>263</v>
      </c>
      <c r="I1" s="6" t="s">
        <v>27</v>
      </c>
      <c r="J1" s="6" t="s">
        <v>264</v>
      </c>
    </row>
    <row r="2" spans="1:10" x14ac:dyDescent="0.2">
      <c r="A2" s="2" t="s">
        <v>28</v>
      </c>
      <c r="B2" s="2" t="s">
        <v>265</v>
      </c>
      <c r="C2" s="2"/>
      <c r="D2" s="2">
        <v>4468</v>
      </c>
      <c r="E2" s="2">
        <v>3691</v>
      </c>
      <c r="F2" s="2">
        <v>2935</v>
      </c>
      <c r="G2" s="2">
        <v>126</v>
      </c>
      <c r="H2" s="2">
        <v>307</v>
      </c>
      <c r="I2" s="2">
        <v>0</v>
      </c>
      <c r="J2" s="2">
        <f t="shared" ref="J2:J33" si="0">ROUND(100 - (F2+H2)/D2*100,2)</f>
        <v>27.44</v>
      </c>
    </row>
    <row r="3" spans="1:10" x14ac:dyDescent="0.2">
      <c r="A3" s="2" t="s">
        <v>29</v>
      </c>
      <c r="B3" s="2" t="s">
        <v>266</v>
      </c>
      <c r="C3" s="2" t="str">
        <f>HYPERLINK("https://scontent.xx.fbcdn.net/v/t50.12441-16/72342517_218252359163583_7146172394553340249_n.mp4?_nc_cat=110&amp;_nc_oc=AQnSQQjzNVmy8hqVZjn6VbnKaDZEc5TTXRmnFI_-y78zH-ZA22pF9ogsIY9JyMF6jDw&amp;_nc_ht=scontent.xx&amp;oh=de9a612c92b65773e8233be325aaf3f8&amp;oe=5E36BAA9")</f>
        <v>https://scontent.xx.fbcdn.net/v/t50.12441-16/72342517_218252359163583_7146172394553340249_n.mp4?_nc_cat=110&amp;_nc_oc=AQnSQQjzNVmy8hqVZjn6VbnKaDZEc5TTXRmnFI_-y78zH-ZA22pF9ogsIY9JyMF6jDw&amp;_nc_ht=scontent.xx&amp;oh=de9a612c92b65773e8233be325aaf3f8&amp;oe=5E36BAA9</v>
      </c>
      <c r="D3" s="2">
        <v>3514</v>
      </c>
      <c r="E3" s="2">
        <v>3063</v>
      </c>
      <c r="F3" s="2">
        <v>1876</v>
      </c>
      <c r="G3" s="2">
        <v>40</v>
      </c>
      <c r="H3" s="2">
        <v>326</v>
      </c>
      <c r="I3" s="2">
        <v>2</v>
      </c>
      <c r="J3" s="2">
        <f t="shared" si="0"/>
        <v>37.340000000000003</v>
      </c>
    </row>
    <row r="4" spans="1:10" x14ac:dyDescent="0.2">
      <c r="A4" s="2" t="s">
        <v>30</v>
      </c>
      <c r="B4" s="2" t="s">
        <v>266</v>
      </c>
      <c r="C4" s="2" t="str">
        <f>HYPERLINK("https://scontent.xx.fbcdn.net/v/t50.12441-16/72410658_3156064297797287_8575406166659009781_n.mp4?_nc_cat=108&amp;_nc_oc=AQnZSNqDsJnJs1w1RWu04dcAc8VlZF5-M5no2pxJ7VWFXLMm2--07TA_lwzCIGrbXZw&amp;_nc_ht=scontent.xx&amp;oh=f6576baa3676088f913837e3c3477d0f&amp;oe=5E2A8BF5")</f>
        <v>https://scontent.xx.fbcdn.net/v/t50.12441-16/72410658_3156064297797287_8575406166659009781_n.mp4?_nc_cat=108&amp;_nc_oc=AQnZSNqDsJnJs1w1RWu04dcAc8VlZF5-M5no2pxJ7VWFXLMm2--07TA_lwzCIGrbXZw&amp;_nc_ht=scontent.xx&amp;oh=f6576baa3676088f913837e3c3477d0f&amp;oe=5E2A8BF5</v>
      </c>
      <c r="D4" s="2">
        <v>5363</v>
      </c>
      <c r="E4" s="2">
        <v>4636</v>
      </c>
      <c r="F4" s="2">
        <v>3399</v>
      </c>
      <c r="G4" s="2">
        <v>247</v>
      </c>
      <c r="H4" s="2">
        <v>300</v>
      </c>
      <c r="I4" s="2">
        <v>2</v>
      </c>
      <c r="J4" s="2">
        <f t="shared" si="0"/>
        <v>31.03</v>
      </c>
    </row>
    <row r="5" spans="1:10" x14ac:dyDescent="0.2">
      <c r="A5" s="2" t="s">
        <v>30</v>
      </c>
      <c r="B5" s="2" t="s">
        <v>78</v>
      </c>
      <c r="C5" s="2" t="str">
        <f>HYPERLINK("https://scontent.xx.fbcdn.net/v/t51.12442-15/72216538_436408307229571_4363294510214568362_n.jpg?_nc_cat=107&amp;_nc_oc=AQmT7yt6X4WYRMu3wKp1zp1stqG1rQTR7WtRXYKfR6SEF2Jo5qsoxnFrV2iEptePE_g&amp;_nc_ht=scontent.xx&amp;oh=644b550f723cf20a09ef698d5d37abb7&amp;oe=5E246E41")</f>
        <v>https://scontent.xx.fbcdn.net/v/t51.12442-15/72216538_436408307229571_4363294510214568362_n.jpg?_nc_cat=107&amp;_nc_oc=AQmT7yt6X4WYRMu3wKp1zp1stqG1rQTR7WtRXYKfR6SEF2Jo5qsoxnFrV2iEptePE_g&amp;_nc_ht=scontent.xx&amp;oh=644b550f723cf20a09ef698d5d37abb7&amp;oe=5E246E41</v>
      </c>
      <c r="D5" s="2">
        <v>5056</v>
      </c>
      <c r="E5" s="2">
        <v>4341</v>
      </c>
      <c r="F5" s="2">
        <v>3808</v>
      </c>
      <c r="G5" s="2">
        <v>225</v>
      </c>
      <c r="H5" s="2">
        <v>231</v>
      </c>
      <c r="I5" s="2">
        <v>4</v>
      </c>
      <c r="J5" s="2">
        <f t="shared" si="0"/>
        <v>20.11</v>
      </c>
    </row>
    <row r="6" spans="1:10" x14ac:dyDescent="0.2">
      <c r="A6" s="2" t="s">
        <v>30</v>
      </c>
      <c r="B6" s="2" t="s">
        <v>266</v>
      </c>
      <c r="C6" s="2" t="str">
        <f>HYPERLINK("https://scontent.xx.fbcdn.net/v/t50.12441-16/72130535_497653927736052_5291525148952580967_n.mp4?_nc_cat=108&amp;_nc_oc=AQm4KSUFDzj4wdi5XfXWYppG7J4jwXHkRS-lSvFphL6UBEjOoKOROHBkUj7YqIKjViU&amp;_nc_ht=scontent.xx&amp;oh=d8411087c9a1bcfbf87a7cac248051b3&amp;oe=5E325285")</f>
        <v>https://scontent.xx.fbcdn.net/v/t50.12441-16/72130535_497653927736052_5291525148952580967_n.mp4?_nc_cat=108&amp;_nc_oc=AQm4KSUFDzj4wdi5XfXWYppG7J4jwXHkRS-lSvFphL6UBEjOoKOROHBkUj7YqIKjViU&amp;_nc_ht=scontent.xx&amp;oh=d8411087c9a1bcfbf87a7cac248051b3&amp;oe=5E325285</v>
      </c>
      <c r="D6" s="2">
        <v>5518</v>
      </c>
      <c r="E6" s="2">
        <v>4935</v>
      </c>
      <c r="F6" s="2">
        <v>4160</v>
      </c>
      <c r="G6" s="2">
        <v>208</v>
      </c>
      <c r="H6" s="2">
        <v>220</v>
      </c>
      <c r="I6" s="2">
        <v>2</v>
      </c>
      <c r="J6" s="2">
        <f t="shared" si="0"/>
        <v>20.62</v>
      </c>
    </row>
    <row r="7" spans="1:10" x14ac:dyDescent="0.2">
      <c r="A7" s="2" t="s">
        <v>30</v>
      </c>
      <c r="B7" s="2" t="s">
        <v>78</v>
      </c>
      <c r="C7" s="2" t="str">
        <f>HYPERLINK("https://scontent.xx.fbcdn.net/v/t51.12442-15/71759812_396993014557142_5191964166836637763_n.jpg?_nc_cat=107&amp;_nc_oc=AQnBObGAl2u7TEkljrME4uFnnZWUMKIHqGBqLxytpsUnKFqok6u23IpUs93qtc5QQds&amp;_nc_ht=scontent.xx&amp;oh=13c04239a9914850f5cd89d593f055e4&amp;oe=5DF7103A")</f>
        <v>https://scontent.xx.fbcdn.net/v/t51.12442-15/71759812_396993014557142_5191964166836637763_n.jpg?_nc_cat=107&amp;_nc_oc=AQnBObGAl2u7TEkljrME4uFnnZWUMKIHqGBqLxytpsUnKFqok6u23IpUs93qtc5QQds&amp;_nc_ht=scontent.xx&amp;oh=13c04239a9914850f5cd89d593f055e4&amp;oe=5DF7103A</v>
      </c>
      <c r="D7" s="2">
        <v>5415</v>
      </c>
      <c r="E7" s="2">
        <v>4654</v>
      </c>
      <c r="F7" s="2">
        <v>3982</v>
      </c>
      <c r="G7" s="2">
        <v>187</v>
      </c>
      <c r="H7" s="2">
        <v>326</v>
      </c>
      <c r="I7" s="2">
        <v>1</v>
      </c>
      <c r="J7" s="2">
        <f t="shared" si="0"/>
        <v>20.440000000000001</v>
      </c>
    </row>
    <row r="8" spans="1:10" x14ac:dyDescent="0.2">
      <c r="A8" s="2" t="s">
        <v>30</v>
      </c>
      <c r="B8" s="2" t="s">
        <v>266</v>
      </c>
      <c r="C8" s="2" t="str">
        <f>HYPERLINK("https://scontent.xx.fbcdn.net/v/t50.12441-16/72210914_244880686474923_15014862522434524_n.mp4?_nc_cat=105&amp;_nc_oc=AQnpE9NMjPEkqx28xKFEKeEkDngE3fpWaIqXzyQygd-I2HpACopiPQWsVUB5KBYveJI&amp;_nc_ht=scontent.xx&amp;oh=b5809c70c6e9d4e6ec29d44975cca765&amp;oe=5E37EB7C")</f>
        <v>https://scontent.xx.fbcdn.net/v/t50.12441-16/72210914_244880686474923_15014862522434524_n.mp4?_nc_cat=105&amp;_nc_oc=AQnpE9NMjPEkqx28xKFEKeEkDngE3fpWaIqXzyQygd-I2HpACopiPQWsVUB5KBYveJI&amp;_nc_ht=scontent.xx&amp;oh=b5809c70c6e9d4e6ec29d44975cca765&amp;oe=5E37EB7C</v>
      </c>
      <c r="D8" s="2">
        <v>5410</v>
      </c>
      <c r="E8" s="2">
        <v>4688</v>
      </c>
      <c r="F8" s="2">
        <v>3498</v>
      </c>
      <c r="G8" s="2">
        <v>284</v>
      </c>
      <c r="H8" s="2">
        <v>321</v>
      </c>
      <c r="I8" s="2">
        <v>1</v>
      </c>
      <c r="J8" s="2">
        <f t="shared" si="0"/>
        <v>29.41</v>
      </c>
    </row>
    <row r="9" spans="1:10" x14ac:dyDescent="0.2">
      <c r="A9" s="2" t="s">
        <v>30</v>
      </c>
      <c r="B9" s="2" t="s">
        <v>78</v>
      </c>
      <c r="C9" s="2" t="str">
        <f>HYPERLINK("https://scontent.xx.fbcdn.net/v/t51.12442-15/70976275_2462140257385603_2611066242408096612_n.jpg?_nc_cat=101&amp;_nc_oc=AQkf7hk0jj9Xm69dVfyu1zmVshmEudXPoYi5fcPgzRFV0yB3NHFnv8V8AGa8x4QaTQg&amp;_nc_ht=scontent.xx&amp;oh=91991090a32332d58953baa085e53ff7&amp;oe=5E39FB8D")</f>
        <v>https://scontent.xx.fbcdn.net/v/t51.12442-15/70976275_2462140257385603_2611066242408096612_n.jpg?_nc_cat=101&amp;_nc_oc=AQkf7hk0jj9Xm69dVfyu1zmVshmEudXPoYi5fcPgzRFV0yB3NHFnv8V8AGa8x4QaTQg&amp;_nc_ht=scontent.xx&amp;oh=91991090a32332d58953baa085e53ff7&amp;oe=5E39FB8D</v>
      </c>
      <c r="D9" s="2">
        <v>5249</v>
      </c>
      <c r="E9" s="2">
        <v>4549</v>
      </c>
      <c r="F9" s="2">
        <v>3967</v>
      </c>
      <c r="G9" s="2">
        <v>260</v>
      </c>
      <c r="H9" s="2">
        <v>209</v>
      </c>
      <c r="I9" s="2">
        <v>2</v>
      </c>
      <c r="J9" s="2">
        <f t="shared" si="0"/>
        <v>20.440000000000001</v>
      </c>
    </row>
    <row r="10" spans="1:10" x14ac:dyDescent="0.2">
      <c r="A10" s="2" t="s">
        <v>30</v>
      </c>
      <c r="B10" s="2" t="s">
        <v>78</v>
      </c>
      <c r="C10" s="2" t="str">
        <f>HYPERLINK("https://scontent.xx.fbcdn.net/v/t51.12442-15/69777350_2566450950083459_3088354197946767345_n.jpg?_nc_cat=100&amp;_nc_oc=AQmPrT_bAimsTaLpX9VJSiFRUEJJLeJ0V5YYIzY3nFqE3hPBmLX5H-qPgh6RxAWr2h8&amp;_nc_ht=scontent.xx&amp;oh=7ba8a6e2b2b23f931399912acb27e7af&amp;oe=5DF546E4")</f>
        <v>https://scontent.xx.fbcdn.net/v/t51.12442-15/69777350_2566450950083459_3088354197946767345_n.jpg?_nc_cat=100&amp;_nc_oc=AQmPrT_bAimsTaLpX9VJSiFRUEJJLeJ0V5YYIzY3nFqE3hPBmLX5H-qPgh6RxAWr2h8&amp;_nc_ht=scontent.xx&amp;oh=7ba8a6e2b2b23f931399912acb27e7af&amp;oe=5DF546E4</v>
      </c>
      <c r="D10" s="2">
        <v>5271</v>
      </c>
      <c r="E10" s="2">
        <v>4402</v>
      </c>
      <c r="F10" s="2">
        <v>4168</v>
      </c>
      <c r="G10" s="2">
        <v>325</v>
      </c>
      <c r="H10" s="2">
        <v>140</v>
      </c>
      <c r="I10" s="2">
        <v>0</v>
      </c>
      <c r="J10" s="2">
        <f t="shared" si="0"/>
        <v>18.27</v>
      </c>
    </row>
    <row r="11" spans="1:10" x14ac:dyDescent="0.2">
      <c r="A11" s="2" t="s">
        <v>30</v>
      </c>
      <c r="B11" s="2" t="s">
        <v>78</v>
      </c>
      <c r="C11" s="2" t="str">
        <f>HYPERLINK("https://scontent.xx.fbcdn.net/v/t51.12442-15/69896895_171869297290391_8614061417493906243_n.jpg?_nc_cat=107&amp;_nc_oc=AQkC0fmpCH_UxltsWRDx2ksDewL-GwoIZLkC2q1LSQEuqt783Zhkh6gcZlXYB2YHowA&amp;_nc_ht=scontent.xx&amp;oh=188bde67fca9a778b5dfdaf33e984748&amp;oe=5DF3504A")</f>
        <v>https://scontent.xx.fbcdn.net/v/t51.12442-15/69896895_171869297290391_8614061417493906243_n.jpg?_nc_cat=107&amp;_nc_oc=AQkC0fmpCH_UxltsWRDx2ksDewL-GwoIZLkC2q1LSQEuqt783Zhkh6gcZlXYB2YHowA&amp;_nc_ht=scontent.xx&amp;oh=188bde67fca9a778b5dfdaf33e984748&amp;oe=5DF3504A</v>
      </c>
      <c r="D11" s="2">
        <v>5163</v>
      </c>
      <c r="E11" s="2">
        <v>4326</v>
      </c>
      <c r="F11" s="2">
        <v>4065</v>
      </c>
      <c r="G11" s="2">
        <v>482</v>
      </c>
      <c r="H11" s="2">
        <v>125</v>
      </c>
      <c r="I11" s="2">
        <v>0</v>
      </c>
      <c r="J11" s="2">
        <f t="shared" si="0"/>
        <v>18.850000000000001</v>
      </c>
    </row>
    <row r="12" spans="1:10" x14ac:dyDescent="0.2">
      <c r="A12" s="2" t="s">
        <v>30</v>
      </c>
      <c r="B12" s="2" t="s">
        <v>78</v>
      </c>
      <c r="C12" s="2" t="str">
        <f>HYPERLINK("https://scontent.xx.fbcdn.net/v/t51.12442-15/70152263_2064500263651311_3216037774178785073_n.jpg?_nc_cat=107&amp;_nc_oc=AQnMXZ4nTFyV7Xt3cIHikTg0O-LUvu6efW41NPx9w3Dnooth6mvQnESIrIdGNgDVcdw&amp;_nc_ht=scontent.xx&amp;oh=389b8888ab3dd0a7a3ca5f0a9a3f1c4f&amp;oe=5DF04995")</f>
        <v>https://scontent.xx.fbcdn.net/v/t51.12442-15/70152263_2064500263651311_3216037774178785073_n.jpg?_nc_cat=107&amp;_nc_oc=AQnMXZ4nTFyV7Xt3cIHikTg0O-LUvu6efW41NPx9w3Dnooth6mvQnESIrIdGNgDVcdw&amp;_nc_ht=scontent.xx&amp;oh=389b8888ab3dd0a7a3ca5f0a9a3f1c4f&amp;oe=5DF04995</v>
      </c>
      <c r="D12" s="2">
        <v>4825</v>
      </c>
      <c r="E12" s="2">
        <v>4245</v>
      </c>
      <c r="F12" s="2">
        <v>3943</v>
      </c>
      <c r="G12" s="2">
        <v>346</v>
      </c>
      <c r="H12" s="2">
        <v>120</v>
      </c>
      <c r="I12" s="2">
        <v>0</v>
      </c>
      <c r="J12" s="2">
        <f t="shared" si="0"/>
        <v>15.79</v>
      </c>
    </row>
    <row r="13" spans="1:10" x14ac:dyDescent="0.2">
      <c r="A13" s="2" t="s">
        <v>30</v>
      </c>
      <c r="B13" s="2" t="s">
        <v>78</v>
      </c>
      <c r="C13" s="2" t="str">
        <f>HYPERLINK("https://scontent.xx.fbcdn.net/v/t51.12442-15/69821156_470110813583043_7654897880213598438_n.jpg?_nc_cat=102&amp;_nc_oc=AQnleaTKaL9MiEm22kwkE3mTAZcGWsv69AwFPrHsjx53rioAM7jTh84-DhznsgFokeg&amp;_nc_ht=scontent.xx&amp;oh=dbed73aa9eae149852c11932fda0878f&amp;oe=5E26597C")</f>
        <v>https://scontent.xx.fbcdn.net/v/t51.12442-15/69821156_470110813583043_7654897880213598438_n.jpg?_nc_cat=102&amp;_nc_oc=AQnleaTKaL9MiEm22kwkE3mTAZcGWsv69AwFPrHsjx53rioAM7jTh84-DhznsgFokeg&amp;_nc_ht=scontent.xx&amp;oh=dbed73aa9eae149852c11932fda0878f&amp;oe=5E26597C</v>
      </c>
      <c r="D13" s="2">
        <v>4532</v>
      </c>
      <c r="E13" s="2">
        <v>4178</v>
      </c>
      <c r="F13" s="2">
        <v>3839</v>
      </c>
      <c r="G13" s="2">
        <v>259</v>
      </c>
      <c r="H13" s="2">
        <v>62</v>
      </c>
      <c r="I13" s="2">
        <v>0</v>
      </c>
      <c r="J13" s="2">
        <f t="shared" si="0"/>
        <v>13.92</v>
      </c>
    </row>
    <row r="14" spans="1:10" x14ac:dyDescent="0.2">
      <c r="A14" s="2" t="s">
        <v>30</v>
      </c>
      <c r="B14" s="2" t="s">
        <v>78</v>
      </c>
      <c r="C14" s="2" t="str">
        <f>HYPERLINK("https://scontent.xx.fbcdn.net/v/t51.12442-15/71727515_2393322714118665_7763639020979378793_n.jpg?_nc_cat=101&amp;_nc_oc=AQkb7VRtNt94OnrD8aGDcM8yo8NYRhqJpcLzzqXkgwdQJK_nFtQWVXavIUiV5_YoPy4&amp;_nc_ht=scontent.xx&amp;oh=2f8a6b74eb66be060fd9db2bd3326525&amp;oe=5E332D5C")</f>
        <v>https://scontent.xx.fbcdn.net/v/t51.12442-15/71727515_2393322714118665_7763639020979378793_n.jpg?_nc_cat=101&amp;_nc_oc=AQkb7VRtNt94OnrD8aGDcM8yo8NYRhqJpcLzzqXkgwdQJK_nFtQWVXavIUiV5_YoPy4&amp;_nc_ht=scontent.xx&amp;oh=2f8a6b74eb66be060fd9db2bd3326525&amp;oe=5E332D5C</v>
      </c>
      <c r="D14" s="2">
        <v>4495</v>
      </c>
      <c r="E14" s="2">
        <v>4106</v>
      </c>
      <c r="F14" s="2">
        <v>3635</v>
      </c>
      <c r="G14" s="2">
        <v>173</v>
      </c>
      <c r="H14" s="2">
        <v>258</v>
      </c>
      <c r="I14" s="2">
        <v>0</v>
      </c>
      <c r="J14" s="2">
        <f t="shared" si="0"/>
        <v>13.39</v>
      </c>
    </row>
    <row r="15" spans="1:10" x14ac:dyDescent="0.2">
      <c r="A15" s="2" t="s">
        <v>30</v>
      </c>
      <c r="B15" s="2" t="s">
        <v>265</v>
      </c>
      <c r="C15" s="2"/>
      <c r="D15" s="2">
        <v>4607</v>
      </c>
      <c r="E15" s="2">
        <v>3729</v>
      </c>
      <c r="F15" s="2">
        <v>2985</v>
      </c>
      <c r="G15" s="2">
        <v>86</v>
      </c>
      <c r="H15" s="2">
        <v>419</v>
      </c>
      <c r="I15" s="2">
        <v>3</v>
      </c>
      <c r="J15" s="2">
        <f t="shared" si="0"/>
        <v>26.11</v>
      </c>
    </row>
    <row r="16" spans="1:10" x14ac:dyDescent="0.2">
      <c r="A16" s="2" t="s">
        <v>30</v>
      </c>
      <c r="B16" s="2" t="s">
        <v>266</v>
      </c>
      <c r="C16" s="2" t="str">
        <f>HYPERLINK("https://scontent.xx.fbcdn.net/v/t50.12441-16/71884526_157260415365481_7071040862292817619_n.mp4?_nc_cat=102&amp;_nc_oc=AQnyRgjXlZ3uQ403Xd8fDro2TFNsbTUqkHfHbSDMqW6wEsU7F5UMTL41NtVO-4XMAxQ&amp;_nc_ht=scontent.xx&amp;oh=2289ab09dc06650e3ca4b9b36a316d33&amp;oe=5DF64648")</f>
        <v>https://scontent.xx.fbcdn.net/v/t50.12441-16/71884526_157260415365481_7071040862292817619_n.mp4?_nc_cat=102&amp;_nc_oc=AQnyRgjXlZ3uQ403Xd8fDro2TFNsbTUqkHfHbSDMqW6wEsU7F5UMTL41NtVO-4XMAxQ&amp;_nc_ht=scontent.xx&amp;oh=2289ab09dc06650e3ca4b9b36a316d33&amp;oe=5DF64648</v>
      </c>
      <c r="D16" s="2">
        <v>3848</v>
      </c>
      <c r="E16" s="2">
        <v>3465</v>
      </c>
      <c r="F16" s="2">
        <v>2620</v>
      </c>
      <c r="G16" s="2">
        <v>141</v>
      </c>
      <c r="H16" s="2">
        <v>153</v>
      </c>
      <c r="I16" s="2">
        <v>0</v>
      </c>
      <c r="J16" s="2">
        <f t="shared" si="0"/>
        <v>27.94</v>
      </c>
    </row>
    <row r="17" spans="1:10" x14ac:dyDescent="0.2">
      <c r="A17" s="2" t="s">
        <v>30</v>
      </c>
      <c r="B17" s="2" t="s">
        <v>266</v>
      </c>
      <c r="C17" s="2" t="str">
        <f>HYPERLINK("https://scontent.xx.fbcdn.net/v/t50.12441-16/72368518_2502150016541360_1800224175138420100_n.mp4?_nc_cat=104&amp;_nc_oc=AQmYLSy0rYGuWzwDLB6Ou9s9gJ9HDNdGKumfc8gxZic-3uiek_dR_aY6d6Tic0F44Xc&amp;_nc_ht=scontent.xx&amp;oh=1c409081f21212ce466e2a2b1f01c24f&amp;oe=5E212F54")</f>
        <v>https://scontent.xx.fbcdn.net/v/t50.12441-16/72368518_2502150016541360_1800224175138420100_n.mp4?_nc_cat=104&amp;_nc_oc=AQmYLSy0rYGuWzwDLB6Ou9s9gJ9HDNdGKumfc8gxZic-3uiek_dR_aY6d6Tic0F44Xc&amp;_nc_ht=scontent.xx&amp;oh=1c409081f21212ce466e2a2b1f01c24f&amp;oe=5E212F54</v>
      </c>
      <c r="D17" s="2">
        <v>3385</v>
      </c>
      <c r="E17" s="2">
        <v>3186</v>
      </c>
      <c r="F17" s="2">
        <v>2654</v>
      </c>
      <c r="G17" s="2">
        <v>172</v>
      </c>
      <c r="H17" s="2">
        <v>72</v>
      </c>
      <c r="I17" s="2">
        <v>0</v>
      </c>
      <c r="J17" s="2">
        <f t="shared" si="0"/>
        <v>19.47</v>
      </c>
    </row>
    <row r="18" spans="1:10" x14ac:dyDescent="0.2">
      <c r="A18" s="2" t="s">
        <v>30</v>
      </c>
      <c r="B18" s="2" t="s">
        <v>78</v>
      </c>
      <c r="C18" s="2" t="str">
        <f>HYPERLINK("https://scontent.xx.fbcdn.net/v/t51.12442-15/71001593_512828992882347_1723943921960641032_n.jpg?_nc_cat=100&amp;_nc_oc=AQnga8SRVFXIjxg8RwDUL9ek7imaHXvEmMnKdcbEUakvay62K6pzE7NCJOFBOs-AG68&amp;_nc_ht=scontent.xx&amp;oh=ec5e662813d396ac2303628fb294fb23&amp;oe=5E2EA27A")</f>
        <v>https://scontent.xx.fbcdn.net/v/t51.12442-15/71001593_512828992882347_1723943921960641032_n.jpg?_nc_cat=100&amp;_nc_oc=AQnga8SRVFXIjxg8RwDUL9ek7imaHXvEmMnKdcbEUakvay62K6pzE7NCJOFBOs-AG68&amp;_nc_ht=scontent.xx&amp;oh=ec5e662813d396ac2303628fb294fb23&amp;oe=5E2EA27A</v>
      </c>
      <c r="D18" s="2">
        <v>4095</v>
      </c>
      <c r="E18" s="2">
        <v>3831</v>
      </c>
      <c r="F18" s="2">
        <v>3518</v>
      </c>
      <c r="G18" s="2">
        <v>97</v>
      </c>
      <c r="H18" s="2">
        <v>83</v>
      </c>
      <c r="I18" s="2">
        <v>0</v>
      </c>
      <c r="J18" s="2">
        <f t="shared" si="0"/>
        <v>12.06</v>
      </c>
    </row>
    <row r="19" spans="1:10" x14ac:dyDescent="0.2">
      <c r="A19" s="2" t="s">
        <v>30</v>
      </c>
      <c r="B19" s="2" t="s">
        <v>78</v>
      </c>
      <c r="C19" s="2" t="str">
        <f>HYPERLINK("https://scontent.xx.fbcdn.net/v/t51.12442-15/72671921_133191224647315_2630668676180143765_n.jpg?_nc_cat=102&amp;_nc_oc=AQn1Bvr1XclNwHcsEw3uOVCzFbmxeLTavIuxMFwRJ99xdd0y0ie6LJr-3_vXIF0SyRo&amp;_nc_ht=scontent.xx&amp;oh=82e641aa30f4baa45758e81ffbe0dcec&amp;oe=5DF057C8")</f>
        <v>https://scontent.xx.fbcdn.net/v/t51.12442-15/72671921_133191224647315_2630668676180143765_n.jpg?_nc_cat=102&amp;_nc_oc=AQn1Bvr1XclNwHcsEw3uOVCzFbmxeLTavIuxMFwRJ99xdd0y0ie6LJr-3_vXIF0SyRo&amp;_nc_ht=scontent.xx&amp;oh=82e641aa30f4baa45758e81ffbe0dcec&amp;oe=5DF057C8</v>
      </c>
      <c r="D19" s="2">
        <v>3973</v>
      </c>
      <c r="E19" s="2">
        <v>3758</v>
      </c>
      <c r="F19" s="2">
        <v>3480</v>
      </c>
      <c r="G19" s="2">
        <v>94</v>
      </c>
      <c r="H19" s="2">
        <v>72</v>
      </c>
      <c r="I19" s="2">
        <v>1</v>
      </c>
      <c r="J19" s="2">
        <f t="shared" si="0"/>
        <v>10.6</v>
      </c>
    </row>
    <row r="20" spans="1:10" x14ac:dyDescent="0.2">
      <c r="A20" s="2" t="s">
        <v>30</v>
      </c>
      <c r="B20" s="2" t="s">
        <v>266</v>
      </c>
      <c r="C20" s="2" t="str">
        <f>HYPERLINK("https://scontent.xx.fbcdn.net/v/t50.12441-16/72732279_699432797191685_2263761410136895593_n.mp4?_nc_cat=101&amp;_nc_oc=AQkU5DywjznKxj1bGVHjwqlQ-xPkviHpoeQOlOk4536-0WBvYYMeI71oraxr0glrddQ&amp;_nc_ht=scontent.xx&amp;oh=0bf31f71e309f54a4db86e3ad9626d7b&amp;oe=5E22B296")</f>
        <v>https://scontent.xx.fbcdn.net/v/t50.12441-16/72732279_699432797191685_2263761410136895593_n.mp4?_nc_cat=101&amp;_nc_oc=AQkU5DywjznKxj1bGVHjwqlQ-xPkviHpoeQOlOk4536-0WBvYYMeI71oraxr0glrddQ&amp;_nc_ht=scontent.xx&amp;oh=0bf31f71e309f54a4db86e3ad9626d7b&amp;oe=5E22B296</v>
      </c>
      <c r="D20" s="2">
        <v>3108</v>
      </c>
      <c r="E20" s="2">
        <v>3048</v>
      </c>
      <c r="F20" s="2">
        <v>2662</v>
      </c>
      <c r="G20" s="2">
        <v>55</v>
      </c>
      <c r="H20" s="2">
        <v>60</v>
      </c>
      <c r="I20" s="2">
        <v>2</v>
      </c>
      <c r="J20" s="2">
        <f t="shared" si="0"/>
        <v>12.42</v>
      </c>
    </row>
    <row r="21" spans="1:10" x14ac:dyDescent="0.2">
      <c r="A21" s="2" t="s">
        <v>30</v>
      </c>
      <c r="B21" s="2" t="s">
        <v>266</v>
      </c>
      <c r="C21" s="2" t="str">
        <f>HYPERLINK("https://scontent.xx.fbcdn.net/v/t50.12441-16/72681861_492616357959695_2704401375985281798_n.mp4?_nc_cat=107&amp;_nc_oc=AQkjuzU_0tgLcS6WaEYFDF11f_dIjvixhVFn5-U1LgyCyv-WDFwP4C4GlQTFFs3w5mU&amp;_nc_ht=scontent.xx&amp;oh=bf08a54c72db760a23c59ef11e324f06&amp;oe=5E2588E1")</f>
        <v>https://scontent.xx.fbcdn.net/v/t50.12441-16/72681861_492616357959695_2704401375985281798_n.mp4?_nc_cat=107&amp;_nc_oc=AQkjuzU_0tgLcS6WaEYFDF11f_dIjvixhVFn5-U1LgyCyv-WDFwP4C4GlQTFFs3w5mU&amp;_nc_ht=scontent.xx&amp;oh=bf08a54c72db760a23c59ef11e324f06&amp;oe=5E2588E1</v>
      </c>
      <c r="D21" s="2">
        <v>3140</v>
      </c>
      <c r="E21" s="2">
        <v>2999</v>
      </c>
      <c r="F21" s="2">
        <v>2425</v>
      </c>
      <c r="G21" s="2">
        <v>60</v>
      </c>
      <c r="H21" s="2">
        <v>69</v>
      </c>
      <c r="I21" s="2">
        <v>0</v>
      </c>
      <c r="J21" s="2">
        <f t="shared" si="0"/>
        <v>20.57</v>
      </c>
    </row>
    <row r="22" spans="1:10" x14ac:dyDescent="0.2">
      <c r="A22" s="2" t="s">
        <v>30</v>
      </c>
      <c r="B22" s="2" t="s">
        <v>78</v>
      </c>
      <c r="C22" s="2" t="str">
        <f>HYPERLINK("https://scontent.xx.fbcdn.net/v/t51.12442-15/69699124_2390449364364354_1187923003244613275_n.jpg?_nc_cat=101&amp;_nc_oc=AQn3mS0knyn6jt9al6L0R6Nkgp6QKxMXPy07kcGFbOpzHzaDUujQcm7MVK_d_HYbYr4&amp;_nc_ht=scontent.xx&amp;oh=5190cad28abf88d6f57cc34552c7114f&amp;oe=5E389614")</f>
        <v>https://scontent.xx.fbcdn.net/v/t51.12442-15/69699124_2390449364364354_1187923003244613275_n.jpg?_nc_cat=101&amp;_nc_oc=AQn3mS0knyn6jt9al6L0R6Nkgp6QKxMXPy07kcGFbOpzHzaDUujQcm7MVK_d_HYbYr4&amp;_nc_ht=scontent.xx&amp;oh=5190cad28abf88d6f57cc34552c7114f&amp;oe=5E389614</v>
      </c>
      <c r="D22" s="2">
        <v>3894</v>
      </c>
      <c r="E22" s="2">
        <v>3601</v>
      </c>
      <c r="F22" s="2">
        <v>3350</v>
      </c>
      <c r="G22" s="2">
        <v>176</v>
      </c>
      <c r="H22" s="2">
        <v>45</v>
      </c>
      <c r="I22" s="2">
        <v>0</v>
      </c>
      <c r="J22" s="2">
        <f t="shared" si="0"/>
        <v>12.81</v>
      </c>
    </row>
    <row r="23" spans="1:10" x14ac:dyDescent="0.2">
      <c r="A23" s="2" t="s">
        <v>30</v>
      </c>
      <c r="B23" s="2" t="s">
        <v>78</v>
      </c>
      <c r="C23" s="2" t="str">
        <f>HYPERLINK("https://scontent.xx.fbcdn.net/v/t51.12442-15/70403029_402936240631479_1022721547757213455_n.jpg?_nc_cat=104&amp;_nc_oc=AQljoDWIJKd3ZaoU9C9pTqwjTRFuY30IlhBoRNrU9Bv3-wE5MFI49NadPaIrlJSvm0c&amp;_nc_ht=scontent.xx&amp;oh=7aec8d35688a304c7c08b94d88382700&amp;oe=5E33AFDF")</f>
        <v>https://scontent.xx.fbcdn.net/v/t51.12442-15/70403029_402936240631479_1022721547757213455_n.jpg?_nc_cat=104&amp;_nc_oc=AQljoDWIJKd3ZaoU9C9pTqwjTRFuY30IlhBoRNrU9Bv3-wE5MFI49NadPaIrlJSvm0c&amp;_nc_ht=scontent.xx&amp;oh=7aec8d35688a304c7c08b94d88382700&amp;oe=5E33AFDF</v>
      </c>
      <c r="D23" s="2">
        <v>3751</v>
      </c>
      <c r="E23" s="2">
        <v>3571</v>
      </c>
      <c r="F23" s="2">
        <v>3255</v>
      </c>
      <c r="G23" s="2">
        <v>104</v>
      </c>
      <c r="H23" s="2">
        <v>98</v>
      </c>
      <c r="I23" s="2">
        <v>3</v>
      </c>
      <c r="J23" s="2">
        <f t="shared" si="0"/>
        <v>10.61</v>
      </c>
    </row>
    <row r="24" spans="1:10" x14ac:dyDescent="0.2">
      <c r="A24" s="2" t="s">
        <v>30</v>
      </c>
      <c r="B24" s="2" t="s">
        <v>78</v>
      </c>
      <c r="C24" s="2" t="str">
        <f>HYPERLINK("https://scontent.xx.fbcdn.net/v/t51.12442-15/72721011_130957678285828_3405025832381996671_n.jpg?_nc_cat=108&amp;_nc_oc=AQkQ_8cwbS5EJ-byCM26ScUPaS4XUfiaBs1GjY_tJPyUN6zqwqRwI8daDefZH4gFZIY&amp;_nc_ht=scontent.xx&amp;oh=88e95e52715831434ef4a7a26799d8b0&amp;oe=5DF0608B")</f>
        <v>https://scontent.xx.fbcdn.net/v/t51.12442-15/72721011_130957678285828_3405025832381996671_n.jpg?_nc_cat=108&amp;_nc_oc=AQkQ_8cwbS5EJ-byCM26ScUPaS4XUfiaBs1GjY_tJPyUN6zqwqRwI8daDefZH4gFZIY&amp;_nc_ht=scontent.xx&amp;oh=88e95e52715831434ef4a7a26799d8b0&amp;oe=5DF0608B</v>
      </c>
      <c r="D24" s="2">
        <v>3748</v>
      </c>
      <c r="E24" s="2">
        <v>3497</v>
      </c>
      <c r="F24" s="2">
        <v>2976</v>
      </c>
      <c r="G24" s="2">
        <v>73</v>
      </c>
      <c r="H24" s="2">
        <v>255</v>
      </c>
      <c r="I24" s="2">
        <v>0</v>
      </c>
      <c r="J24" s="2">
        <f t="shared" si="0"/>
        <v>13.79</v>
      </c>
    </row>
    <row r="25" spans="1:10" x14ac:dyDescent="0.2">
      <c r="A25" s="2" t="s">
        <v>31</v>
      </c>
      <c r="B25" s="2" t="s">
        <v>266</v>
      </c>
      <c r="C25" s="2" t="str">
        <f>HYPERLINK("https://scontent.xx.fbcdn.net/v/t50.12441-16/72067042_391497351522824_5627647889717562095_n.mp4?_nc_cat=106&amp;_nc_oc=AQm-0rQRuWM8XkGMej-uAev1MJE4PM12a93yk1MKruqrmBQjEPmGYuFJ9AjHrAjb44k&amp;_nc_ht=scontent.xx&amp;oh=bd17a1b9d923d9a8aef677e5567cda42&amp;oe=5E32CEB8")</f>
        <v>https://scontent.xx.fbcdn.net/v/t50.12441-16/72067042_391497351522824_5627647889717562095_n.mp4?_nc_cat=106&amp;_nc_oc=AQm-0rQRuWM8XkGMej-uAev1MJE4PM12a93yk1MKruqrmBQjEPmGYuFJ9AjHrAjb44k&amp;_nc_ht=scontent.xx&amp;oh=bd17a1b9d923d9a8aef677e5567cda42&amp;oe=5E32CEB8</v>
      </c>
      <c r="D25" s="2">
        <v>3469</v>
      </c>
      <c r="E25" s="2">
        <v>2920</v>
      </c>
      <c r="F25" s="2">
        <v>1768</v>
      </c>
      <c r="G25" s="2">
        <v>84</v>
      </c>
      <c r="H25" s="2">
        <v>584</v>
      </c>
      <c r="I25" s="2">
        <v>4</v>
      </c>
      <c r="J25" s="2">
        <f t="shared" si="0"/>
        <v>32.200000000000003</v>
      </c>
    </row>
    <row r="26" spans="1:10" x14ac:dyDescent="0.2">
      <c r="A26" s="2" t="s">
        <v>32</v>
      </c>
      <c r="B26" s="2" t="s">
        <v>266</v>
      </c>
      <c r="C26" s="2" t="str">
        <f>HYPERLINK("https://scontent.xx.fbcdn.net/v/t50.12441-16/72738623_629167721244020_5958454587177484489_n.mp4?_nc_cat=109&amp;_nc_oc=AQkaKavOL2XXGG_0IM4UIupQ_KJyeglvcqcDPDtQJ_mDPQy66umsa1-JbNrZ-jltGW0&amp;_nc_ht=scontent.xx&amp;oh=db93e396d29eaaafa9eb377b77ebb404&amp;oe=5E2A7B8D")</f>
        <v>https://scontent.xx.fbcdn.net/v/t50.12441-16/72738623_629167721244020_5958454587177484489_n.mp4?_nc_cat=109&amp;_nc_oc=AQkaKavOL2XXGG_0IM4UIupQ_KJyeglvcqcDPDtQJ_mDPQy66umsa1-JbNrZ-jltGW0&amp;_nc_ht=scontent.xx&amp;oh=db93e396d29eaaafa9eb377b77ebb404&amp;oe=5E2A7B8D</v>
      </c>
      <c r="D26" s="2">
        <v>5450</v>
      </c>
      <c r="E26" s="2">
        <v>4703</v>
      </c>
      <c r="F26" s="2">
        <v>4080</v>
      </c>
      <c r="G26" s="2">
        <v>218</v>
      </c>
      <c r="H26" s="2">
        <v>259</v>
      </c>
      <c r="I26" s="2">
        <v>0</v>
      </c>
      <c r="J26" s="2">
        <f t="shared" si="0"/>
        <v>20.39</v>
      </c>
    </row>
    <row r="27" spans="1:10" x14ac:dyDescent="0.2">
      <c r="A27" s="2" t="s">
        <v>32</v>
      </c>
      <c r="B27" s="2" t="s">
        <v>266</v>
      </c>
      <c r="C27" s="2" t="str">
        <f>HYPERLINK("https://scontent.xx.fbcdn.net/v/t50.12441-16/71888591_367573764148824_5645209259930593835_n.mp4?_nc_cat=106&amp;_nc_oc=AQnEhNdRfzRSs7eNUiuRf_4WyySj6LtzUNbghGFCdmmJA-ckclBsHxTTyn3m0Zn7Qlc&amp;_nc_ht=scontent.xx&amp;oh=06b7482038318fb5af3027748d989da8&amp;oe=5E302C06")</f>
        <v>https://scontent.xx.fbcdn.net/v/t50.12441-16/71888591_367573764148824_5645209259930593835_n.mp4?_nc_cat=106&amp;_nc_oc=AQnEhNdRfzRSs7eNUiuRf_4WyySj6LtzUNbghGFCdmmJA-ckclBsHxTTyn3m0Zn7Qlc&amp;_nc_ht=scontent.xx&amp;oh=06b7482038318fb5af3027748d989da8&amp;oe=5E302C06</v>
      </c>
      <c r="D27" s="2">
        <v>4901</v>
      </c>
      <c r="E27" s="2">
        <v>4387</v>
      </c>
      <c r="F27" s="2">
        <v>3950</v>
      </c>
      <c r="G27" s="2">
        <v>157</v>
      </c>
      <c r="H27" s="2">
        <v>151</v>
      </c>
      <c r="I27" s="2">
        <v>0</v>
      </c>
      <c r="J27" s="2">
        <f t="shared" si="0"/>
        <v>16.32</v>
      </c>
    </row>
    <row r="28" spans="1:10" x14ac:dyDescent="0.2">
      <c r="A28" s="2" t="s">
        <v>32</v>
      </c>
      <c r="B28" s="2" t="s">
        <v>78</v>
      </c>
      <c r="C28" s="2" t="str">
        <f>HYPERLINK("https://scontent.xx.fbcdn.net/v/t51.12442-15/70244511_433280847295152_5410291128863938390_n.jpg?_nc_cat=102&amp;_nc_oc=AQkWhpR5oaayZOVogNUxq6N2LCqvt9AsLKgPUE9evDqhoFSADsz5UlTRBKLgd7YomLk&amp;_nc_ht=scontent.xx&amp;oh=e87f7cde604c3c2f5808d0ba529614ad&amp;oe=5E2AA958")</f>
        <v>https://scontent.xx.fbcdn.net/v/t51.12442-15/70244511_433280847295152_5410291128863938390_n.jpg?_nc_cat=102&amp;_nc_oc=AQkWhpR5oaayZOVogNUxq6N2LCqvt9AsLKgPUE9evDqhoFSADsz5UlTRBKLgd7YomLk&amp;_nc_ht=scontent.xx&amp;oh=e87f7cde604c3c2f5808d0ba529614ad&amp;oe=5E2AA958</v>
      </c>
      <c r="D28" s="2">
        <v>4700</v>
      </c>
      <c r="E28" s="2">
        <v>4242</v>
      </c>
      <c r="F28" s="2">
        <v>3893</v>
      </c>
      <c r="G28" s="2">
        <v>121</v>
      </c>
      <c r="H28" s="2">
        <v>245</v>
      </c>
      <c r="I28" s="2">
        <v>2</v>
      </c>
      <c r="J28" s="2">
        <f t="shared" si="0"/>
        <v>11.96</v>
      </c>
    </row>
    <row r="29" spans="1:10" x14ac:dyDescent="0.2">
      <c r="A29" s="2" t="s">
        <v>32</v>
      </c>
      <c r="B29" s="2" t="s">
        <v>266</v>
      </c>
      <c r="C29" s="2" t="str">
        <f>HYPERLINK("https://scontent.xx.fbcdn.net/v/t50.12441-16/71212204_513218929237270_1167750577460074028_n.mp4?_nc_cat=111&amp;_nc_oc=AQmC3wgTGXteRpj-vHiFz7ffcjdZK--cjfg2MyM_0zhquOB50oDc26sZZJQof-hMLYU&amp;_nc_ht=scontent.xx&amp;oh=90866e70e20ad5e50e58559861603fa8&amp;oe=5E33EB19")</f>
        <v>https://scontent.xx.fbcdn.net/v/t50.12441-16/71212204_513218929237270_1167750577460074028_n.mp4?_nc_cat=111&amp;_nc_oc=AQmC3wgTGXteRpj-vHiFz7ffcjdZK--cjfg2MyM_0zhquOB50oDc26sZZJQof-hMLYU&amp;_nc_ht=scontent.xx&amp;oh=90866e70e20ad5e50e58559861603fa8&amp;oe=5E33EB19</v>
      </c>
      <c r="D29" s="2">
        <v>4999</v>
      </c>
      <c r="E29" s="2">
        <v>4284</v>
      </c>
      <c r="F29" s="2">
        <v>3510</v>
      </c>
      <c r="G29" s="2">
        <v>376</v>
      </c>
      <c r="H29" s="2">
        <v>147</v>
      </c>
      <c r="I29" s="2">
        <v>2</v>
      </c>
      <c r="J29" s="2">
        <f t="shared" si="0"/>
        <v>26.85</v>
      </c>
    </row>
    <row r="30" spans="1:10" x14ac:dyDescent="0.2">
      <c r="A30" s="2" t="s">
        <v>32</v>
      </c>
      <c r="B30" s="2" t="s">
        <v>78</v>
      </c>
      <c r="C30" s="2" t="str">
        <f>HYPERLINK("https://scontent.xx.fbcdn.net/v/t51.12442-15/71201874_179145916458343_7176229842521113097_n.jpg?_nc_cat=100&amp;_nc_oc=AQnLx5MKcE10yxIMWYf95Fwy4B-wGIFQBXXhxri1NriIwPy8KOyARa07pHd2o6Mh7ZY&amp;_nc_ht=scontent.xx&amp;oh=401565e576e891482166ebd9d0c93cc4&amp;oe=5E2A5A28")</f>
        <v>https://scontent.xx.fbcdn.net/v/t51.12442-15/71201874_179145916458343_7176229842521113097_n.jpg?_nc_cat=100&amp;_nc_oc=AQnLx5MKcE10yxIMWYf95Fwy4B-wGIFQBXXhxri1NriIwPy8KOyARa07pHd2o6Mh7ZY&amp;_nc_ht=scontent.xx&amp;oh=401565e576e891482166ebd9d0c93cc4&amp;oe=5E2A5A28</v>
      </c>
      <c r="D30" s="2">
        <v>5068</v>
      </c>
      <c r="E30" s="2">
        <v>4275</v>
      </c>
      <c r="F30" s="2">
        <v>3807</v>
      </c>
      <c r="G30" s="2">
        <v>226</v>
      </c>
      <c r="H30" s="2">
        <v>176</v>
      </c>
      <c r="I30" s="2">
        <v>8</v>
      </c>
      <c r="J30" s="2">
        <f t="shared" si="0"/>
        <v>21.41</v>
      </c>
    </row>
    <row r="31" spans="1:10" x14ac:dyDescent="0.2">
      <c r="A31" s="2" t="s">
        <v>33</v>
      </c>
      <c r="B31" s="2" t="s">
        <v>78</v>
      </c>
      <c r="C31" s="2" t="str">
        <f>HYPERLINK("https://scontent.xx.fbcdn.net/v/t51.12442-15/70514465_2705707036119790_6589204398598475414_n.jpg?_nc_cat=106&amp;_nc_oc=AQm3fg-TxKQh0ebPZ_p7UQosQcpdAqZN5vZsAS_hpYZsQkBgFj-Ntl-LHIBNVF8khEQ&amp;_nc_ht=scontent.xx&amp;oh=ee352a82d0942d6a69e5ae8c4d75d01c&amp;oe=5E2FD7ED")</f>
        <v>https://scontent.xx.fbcdn.net/v/t51.12442-15/70514465_2705707036119790_6589204398598475414_n.jpg?_nc_cat=106&amp;_nc_oc=AQm3fg-TxKQh0ebPZ_p7UQosQcpdAqZN5vZsAS_hpYZsQkBgFj-Ntl-LHIBNVF8khEQ&amp;_nc_ht=scontent.xx&amp;oh=ee352a82d0942d6a69e5ae8c4d75d01c&amp;oe=5E2FD7ED</v>
      </c>
      <c r="D31" s="2">
        <v>6505</v>
      </c>
      <c r="E31" s="2">
        <v>5348</v>
      </c>
      <c r="F31" s="2">
        <v>4732</v>
      </c>
      <c r="G31" s="2">
        <v>209</v>
      </c>
      <c r="H31" s="2">
        <v>313</v>
      </c>
      <c r="I31" s="2">
        <v>1</v>
      </c>
      <c r="J31" s="2">
        <f t="shared" si="0"/>
        <v>22.44</v>
      </c>
    </row>
    <row r="32" spans="1:10" x14ac:dyDescent="0.2">
      <c r="A32" s="2" t="s">
        <v>33</v>
      </c>
      <c r="B32" s="2" t="s">
        <v>78</v>
      </c>
      <c r="C32" s="2" t="str">
        <f>HYPERLINK("https://scontent.xx.fbcdn.net/v/t51.12442-15/69890471_3016843758390845_4221244496493736194_n.jpg?_nc_cat=100&amp;_nc_oc=AQlvslntbjnAblXujbtNtAx0o99DwRhi-38ckBkDIDBao0jx9s7XzjFAeKGDoER-6NI&amp;_nc_ht=scontent.xx&amp;oh=590d461196e687eb6ad318eeafa30d29&amp;oe=5DF20D96")</f>
        <v>https://scontent.xx.fbcdn.net/v/t51.12442-15/69890471_3016843758390845_4221244496493736194_n.jpg?_nc_cat=100&amp;_nc_oc=AQlvslntbjnAblXujbtNtAx0o99DwRhi-38ckBkDIDBao0jx9s7XzjFAeKGDoER-6NI&amp;_nc_ht=scontent.xx&amp;oh=590d461196e687eb6ad318eeafa30d29&amp;oe=5DF20D96</v>
      </c>
      <c r="D32" s="2">
        <v>6022</v>
      </c>
      <c r="E32" s="2">
        <v>4931</v>
      </c>
      <c r="F32" s="2">
        <v>4751</v>
      </c>
      <c r="G32" s="2">
        <v>388</v>
      </c>
      <c r="H32" s="2">
        <v>249</v>
      </c>
      <c r="I32" s="2">
        <v>0</v>
      </c>
      <c r="J32" s="2">
        <f t="shared" si="0"/>
        <v>16.97</v>
      </c>
    </row>
    <row r="33" spans="1:10" x14ac:dyDescent="0.2">
      <c r="A33" s="2" t="s">
        <v>33</v>
      </c>
      <c r="B33" s="2" t="s">
        <v>266</v>
      </c>
      <c r="C33" s="2" t="str">
        <f>HYPERLINK("https://scontent.xx.fbcdn.net/v/t50.12441-16/72987492_178700096509864_3967195501484743133_n.mp4?_nc_cat=100&amp;_nc_oc=AQmgdpL_PrEIU4HyL7_dCDdH78b2K9A6ch3uO3BoxWKtp6AvrzDyMXrhasKy9LQIceA&amp;_nc_ht=scontent.xx&amp;oh=a0b2bb23246ce13dd1ad57f977107dc1&amp;oe=5E228A5B")</f>
        <v>https://scontent.xx.fbcdn.net/v/t50.12441-16/72987492_178700096509864_3967195501484743133_n.mp4?_nc_cat=100&amp;_nc_oc=AQmgdpL_PrEIU4HyL7_dCDdH78b2K9A6ch3uO3BoxWKtp6AvrzDyMXrhasKy9LQIceA&amp;_nc_ht=scontent.xx&amp;oh=a0b2bb23246ce13dd1ad57f977107dc1&amp;oe=5E228A5B</v>
      </c>
      <c r="D33" s="2">
        <v>5866</v>
      </c>
      <c r="E33" s="2">
        <v>5058</v>
      </c>
      <c r="F33" s="2">
        <v>3227</v>
      </c>
      <c r="G33" s="2">
        <v>374</v>
      </c>
      <c r="H33" s="2">
        <v>196</v>
      </c>
      <c r="I33" s="2">
        <v>1</v>
      </c>
      <c r="J33" s="2">
        <f t="shared" si="0"/>
        <v>41.65</v>
      </c>
    </row>
    <row r="34" spans="1:10" x14ac:dyDescent="0.2">
      <c r="A34" s="2" t="s">
        <v>33</v>
      </c>
      <c r="B34" s="2" t="s">
        <v>78</v>
      </c>
      <c r="C34" s="2" t="str">
        <f>HYPERLINK("https://scontent.xx.fbcdn.net/v/t51.12442-15/71705704_101293317928271_732068356194644648_n.jpg?_nc_cat=107&amp;_nc_oc=AQmRHyGXJ9Z6G4Y7TVl-v9Kc9AoE3jpouDVfvzZa1NDZOgCT7F5e-2SsIuYnrCnQuOc&amp;_nc_ht=scontent.xx&amp;oh=f207f9e5ff1ce86e736632add9546e75&amp;oe=5E2B078C")</f>
        <v>https://scontent.xx.fbcdn.net/v/t51.12442-15/71705704_101293317928271_732068356194644648_n.jpg?_nc_cat=107&amp;_nc_oc=AQmRHyGXJ9Z6G4Y7TVl-v9Kc9AoE3jpouDVfvzZa1NDZOgCT7F5e-2SsIuYnrCnQuOc&amp;_nc_ht=scontent.xx&amp;oh=f207f9e5ff1ce86e736632add9546e75&amp;oe=5E2B078C</v>
      </c>
      <c r="D34" s="2">
        <v>5917</v>
      </c>
      <c r="E34" s="2">
        <v>4916</v>
      </c>
      <c r="F34" s="2">
        <v>4094</v>
      </c>
      <c r="G34" s="2">
        <v>347</v>
      </c>
      <c r="H34" s="2">
        <v>161</v>
      </c>
      <c r="I34" s="2">
        <v>14</v>
      </c>
      <c r="J34" s="2">
        <f t="shared" ref="J34:J65" si="1">ROUND(100 - (F34+H34)/D34*100,2)</f>
        <v>28.09</v>
      </c>
    </row>
    <row r="35" spans="1:10" x14ac:dyDescent="0.2">
      <c r="A35" s="2" t="s">
        <v>33</v>
      </c>
      <c r="B35" s="2" t="s">
        <v>265</v>
      </c>
      <c r="C35" s="2"/>
      <c r="D35" s="2">
        <v>6425</v>
      </c>
      <c r="E35" s="2">
        <v>5201</v>
      </c>
      <c r="F35" s="2">
        <v>4679</v>
      </c>
      <c r="G35" s="2">
        <v>480</v>
      </c>
      <c r="H35" s="2">
        <v>214</v>
      </c>
      <c r="I35" s="2">
        <v>1</v>
      </c>
      <c r="J35" s="2">
        <f t="shared" si="1"/>
        <v>23.84</v>
      </c>
    </row>
    <row r="36" spans="1:10" x14ac:dyDescent="0.2">
      <c r="A36" s="2" t="s">
        <v>33</v>
      </c>
      <c r="B36" s="2" t="s">
        <v>266</v>
      </c>
      <c r="C36" s="2" t="str">
        <f>HYPERLINK("https://scontent.xx.fbcdn.net/v/t50.12441-16/72816534_152319599315110_683581210106535663_n.mp4?_nc_cat=100&amp;_nc_oc=AQkO_9vcPzaUAe_587b4v8J_vESk0aXSNN5vz1tZaxH0WRuyVRrEIjbFvcht7srlf84&amp;_nc_ht=scontent.xx&amp;oh=6bb08fd1c9b04c1606333a6469b7d9bc&amp;oe=5E1EFF2F")</f>
        <v>https://scontent.xx.fbcdn.net/v/t50.12441-16/72816534_152319599315110_683581210106535663_n.mp4?_nc_cat=100&amp;_nc_oc=AQkO_9vcPzaUAe_587b4v8J_vESk0aXSNN5vz1tZaxH0WRuyVRrEIjbFvcht7srlf84&amp;_nc_ht=scontent.xx&amp;oh=6bb08fd1c9b04c1606333a6469b7d9bc&amp;oe=5E1EFF2F</v>
      </c>
      <c r="D36" s="2">
        <v>5622</v>
      </c>
      <c r="E36" s="2">
        <v>4869</v>
      </c>
      <c r="F36" s="2">
        <v>4296</v>
      </c>
      <c r="G36" s="2">
        <v>535</v>
      </c>
      <c r="H36" s="2">
        <v>172</v>
      </c>
      <c r="I36" s="2">
        <v>1</v>
      </c>
      <c r="J36" s="2">
        <f t="shared" si="1"/>
        <v>20.53</v>
      </c>
    </row>
    <row r="37" spans="1:10" x14ac:dyDescent="0.2">
      <c r="A37" s="2" t="s">
        <v>33</v>
      </c>
      <c r="B37" s="2" t="s">
        <v>265</v>
      </c>
      <c r="C37" s="2"/>
      <c r="D37" s="2">
        <v>6077</v>
      </c>
      <c r="E37" s="2">
        <v>4994</v>
      </c>
      <c r="F37" s="2">
        <v>4324</v>
      </c>
      <c r="G37" s="2">
        <v>505</v>
      </c>
      <c r="H37" s="2">
        <v>181</v>
      </c>
      <c r="I37" s="2">
        <v>1</v>
      </c>
      <c r="J37" s="2">
        <f t="shared" si="1"/>
        <v>25.87</v>
      </c>
    </row>
    <row r="38" spans="1:10" x14ac:dyDescent="0.2">
      <c r="A38" s="2" t="s">
        <v>33</v>
      </c>
      <c r="B38" s="2" t="s">
        <v>266</v>
      </c>
      <c r="C38" s="2" t="str">
        <f>HYPERLINK("https://scontent.xx.fbcdn.net/v/t50.12441-16/72097737_131018434944230_8615166956294529228_n.mp4?_nc_cat=106&amp;_nc_oc=AQmB-gzEGSIpoVqcx-7EIF8ksNPDl37TJ2gSls-0y1iy2xkelBOljNIPfQ6rPSSZyEM&amp;_nc_ht=scontent.xx&amp;oh=426dc377e8a80e9540042cd0a48ad9f3&amp;oe=5E34A1B1")</f>
        <v>https://scontent.xx.fbcdn.net/v/t50.12441-16/72097737_131018434944230_8615166956294529228_n.mp4?_nc_cat=106&amp;_nc_oc=AQmB-gzEGSIpoVqcx-7EIF8ksNPDl37TJ2gSls-0y1iy2xkelBOljNIPfQ6rPSSZyEM&amp;_nc_ht=scontent.xx&amp;oh=426dc377e8a80e9540042cd0a48ad9f3&amp;oe=5E34A1B1</v>
      </c>
      <c r="D38" s="2">
        <v>5083</v>
      </c>
      <c r="E38" s="2">
        <v>4692</v>
      </c>
      <c r="F38" s="2">
        <v>4169</v>
      </c>
      <c r="G38" s="2">
        <v>168</v>
      </c>
      <c r="H38" s="2">
        <v>173</v>
      </c>
      <c r="I38" s="2">
        <v>0</v>
      </c>
      <c r="J38" s="2">
        <f t="shared" si="1"/>
        <v>14.58</v>
      </c>
    </row>
    <row r="39" spans="1:10" x14ac:dyDescent="0.2">
      <c r="A39" s="2" t="s">
        <v>33</v>
      </c>
      <c r="B39" s="2" t="s">
        <v>265</v>
      </c>
      <c r="C39" s="2"/>
      <c r="D39" s="2">
        <v>5921</v>
      </c>
      <c r="E39" s="2">
        <v>4866</v>
      </c>
      <c r="F39" s="2">
        <v>3593</v>
      </c>
      <c r="G39" s="2">
        <v>398</v>
      </c>
      <c r="H39" s="2">
        <v>191</v>
      </c>
      <c r="I39" s="2">
        <v>2</v>
      </c>
      <c r="J39" s="2">
        <f t="shared" si="1"/>
        <v>36.090000000000003</v>
      </c>
    </row>
    <row r="40" spans="1:10" x14ac:dyDescent="0.2">
      <c r="A40" s="2" t="s">
        <v>33</v>
      </c>
      <c r="B40" s="2" t="s">
        <v>265</v>
      </c>
      <c r="C40" s="2"/>
      <c r="D40" s="2">
        <v>5746</v>
      </c>
      <c r="E40" s="2">
        <v>4696</v>
      </c>
      <c r="F40" s="2">
        <v>3947</v>
      </c>
      <c r="G40" s="2">
        <v>491</v>
      </c>
      <c r="H40" s="2">
        <v>301</v>
      </c>
      <c r="I40" s="2">
        <v>1</v>
      </c>
      <c r="J40" s="2">
        <f t="shared" si="1"/>
        <v>26.07</v>
      </c>
    </row>
    <row r="41" spans="1:10" x14ac:dyDescent="0.2">
      <c r="A41" s="2" t="s">
        <v>33</v>
      </c>
      <c r="B41" s="2" t="s">
        <v>265</v>
      </c>
      <c r="C41" s="2"/>
      <c r="D41" s="2">
        <v>6784</v>
      </c>
      <c r="E41" s="2">
        <v>5633</v>
      </c>
      <c r="F41" s="2">
        <v>4520</v>
      </c>
      <c r="G41" s="2">
        <v>101</v>
      </c>
      <c r="H41" s="2">
        <v>422</v>
      </c>
      <c r="I41" s="2">
        <v>2</v>
      </c>
      <c r="J41" s="2">
        <f t="shared" si="1"/>
        <v>27.15</v>
      </c>
    </row>
    <row r="42" spans="1:10" x14ac:dyDescent="0.2">
      <c r="A42" s="2" t="s">
        <v>33</v>
      </c>
      <c r="B42" s="2" t="s">
        <v>266</v>
      </c>
      <c r="C42" s="2" t="str">
        <f>HYPERLINK("https://scontent.xx.fbcdn.net/v/t50.12441-16/72414000_862394160828819_6601027723825660253_n.mp4?_nc_cat=107&amp;_nc_oc=AQm7H3HYMgpqQx-XH2TbwKu8wyd_usf4prSuckcCX0N9XmnASVwmDPtjTyP6uPByKik&amp;_nc_ht=scontent.xx&amp;oh=c4e7a5ab87573cd7a8541839ae80d5d6&amp;oe=5E210645")</f>
        <v>https://scontent.xx.fbcdn.net/v/t50.12441-16/72414000_862394160828819_6601027723825660253_n.mp4?_nc_cat=107&amp;_nc_oc=AQm7H3HYMgpqQx-XH2TbwKu8wyd_usf4prSuckcCX0N9XmnASVwmDPtjTyP6uPByKik&amp;_nc_ht=scontent.xx&amp;oh=c4e7a5ab87573cd7a8541839ae80d5d6&amp;oe=5E210645</v>
      </c>
      <c r="D42" s="2">
        <v>5161</v>
      </c>
      <c r="E42" s="2">
        <v>4638</v>
      </c>
      <c r="F42" s="2">
        <v>3869</v>
      </c>
      <c r="G42" s="2">
        <v>118</v>
      </c>
      <c r="H42" s="2">
        <v>150</v>
      </c>
      <c r="I42" s="2">
        <v>7</v>
      </c>
      <c r="J42" s="2">
        <f t="shared" si="1"/>
        <v>22.13</v>
      </c>
    </row>
    <row r="43" spans="1:10" x14ac:dyDescent="0.2">
      <c r="A43" s="2" t="s">
        <v>33</v>
      </c>
      <c r="B43" s="2" t="s">
        <v>266</v>
      </c>
      <c r="C43" s="2" t="str">
        <f>HYPERLINK("https://scontent.xx.fbcdn.net/v/t50.12441-16/72709449_395164011412023_5458508148029241492_n.mp4?_nc_cat=100&amp;_nc_oc=AQnOV-zE5Ot_mx6t5JkQ5EZl-xpM2SKACD9Cxo8CXMEdjsYUHuf8GKil7NWcEbBNuJM&amp;_nc_ht=scontent.xx&amp;oh=435f92bf632fe34e3b584e0d03ba271f&amp;oe=5E3BF34E")</f>
        <v>https://scontent.xx.fbcdn.net/v/t50.12441-16/72709449_395164011412023_5458508148029241492_n.mp4?_nc_cat=100&amp;_nc_oc=AQnOV-zE5Ot_mx6t5JkQ5EZl-xpM2SKACD9Cxo8CXMEdjsYUHuf8GKil7NWcEbBNuJM&amp;_nc_ht=scontent.xx&amp;oh=435f92bf632fe34e3b584e0d03ba271f&amp;oe=5E3BF34E</v>
      </c>
      <c r="D43" s="2">
        <v>5138</v>
      </c>
      <c r="E43" s="2">
        <v>4593</v>
      </c>
      <c r="F43" s="2">
        <v>3824</v>
      </c>
      <c r="G43" s="2">
        <v>284</v>
      </c>
      <c r="H43" s="2">
        <v>173</v>
      </c>
      <c r="I43" s="2">
        <v>2</v>
      </c>
      <c r="J43" s="2">
        <f t="shared" si="1"/>
        <v>22.21</v>
      </c>
    </row>
    <row r="44" spans="1:10" x14ac:dyDescent="0.2">
      <c r="A44" s="2" t="s">
        <v>33</v>
      </c>
      <c r="B44" s="2" t="s">
        <v>265</v>
      </c>
      <c r="C44" s="2"/>
      <c r="D44" s="2">
        <v>5501</v>
      </c>
      <c r="E44" s="2">
        <v>4669</v>
      </c>
      <c r="F44" s="2">
        <v>3860</v>
      </c>
      <c r="G44" s="2">
        <v>306</v>
      </c>
      <c r="H44" s="2">
        <v>442</v>
      </c>
      <c r="I44" s="2">
        <v>2</v>
      </c>
      <c r="J44" s="2">
        <f t="shared" si="1"/>
        <v>21.8</v>
      </c>
    </row>
    <row r="45" spans="1:10" x14ac:dyDescent="0.2">
      <c r="A45" s="2" t="s">
        <v>33</v>
      </c>
      <c r="B45" s="2" t="s">
        <v>78</v>
      </c>
      <c r="C45" s="2" t="str">
        <f>HYPERLINK("https://scontent.xx.fbcdn.net/v/t51.12442-15/70382434_2386484935012854_6951859377662622204_n.jpg?_nc_cat=111&amp;_nc_oc=AQnxrXlj8S1qdUE15cWC1FHihQ207x-FBkHT6JHLHzWJlmEb-cKJmhbxmmfv2NeGUcc&amp;_nc_ht=scontent.xx&amp;oh=70cb7eba50003795afe89aa631b47207&amp;oe=5E2F1DEC")</f>
        <v>https://scontent.xx.fbcdn.net/v/t51.12442-15/70382434_2386484935012854_6951859377662622204_n.jpg?_nc_cat=111&amp;_nc_oc=AQnxrXlj8S1qdUE15cWC1FHihQ207x-FBkHT6JHLHzWJlmEb-cKJmhbxmmfv2NeGUcc&amp;_nc_ht=scontent.xx&amp;oh=70cb7eba50003795afe89aa631b47207&amp;oe=5E2F1DEC</v>
      </c>
      <c r="D45" s="2">
        <v>4816</v>
      </c>
      <c r="E45" s="2">
        <v>4388</v>
      </c>
      <c r="F45" s="2">
        <v>4050</v>
      </c>
      <c r="G45" s="2">
        <v>156</v>
      </c>
      <c r="H45" s="2">
        <v>157</v>
      </c>
      <c r="I45" s="2">
        <v>2</v>
      </c>
      <c r="J45" s="2">
        <f t="shared" si="1"/>
        <v>12.65</v>
      </c>
    </row>
    <row r="46" spans="1:10" x14ac:dyDescent="0.2">
      <c r="A46" s="2" t="s">
        <v>33</v>
      </c>
      <c r="B46" s="2" t="s">
        <v>266</v>
      </c>
      <c r="C46" s="2" t="str">
        <f>HYPERLINK("https://scontent.xx.fbcdn.net/v/t50.12441-16/73146183_414440432813809_1806863526859057587_n.mp4?_nc_cat=102&amp;_nc_oc=AQl259xe-j_3LzBPfSgMrq3VmD_MiQ6aBMlheiyjXPpUNZ-mUxdrEKwCpb-dy3DFjv8&amp;_nc_ht=scontent.xx&amp;oh=6a5b23434b5c84f5b33c1abb0ca1fa2b&amp;oe=5E3A0A10")</f>
        <v>https://scontent.xx.fbcdn.net/v/t50.12441-16/73146183_414440432813809_1806863526859057587_n.mp4?_nc_cat=102&amp;_nc_oc=AQl259xe-j_3LzBPfSgMrq3VmD_MiQ6aBMlheiyjXPpUNZ-mUxdrEKwCpb-dy3DFjv8&amp;_nc_ht=scontent.xx&amp;oh=6a5b23434b5c84f5b33c1abb0ca1fa2b&amp;oe=5E3A0A10</v>
      </c>
      <c r="D46" s="2">
        <v>4711</v>
      </c>
      <c r="E46" s="2">
        <v>4280</v>
      </c>
      <c r="F46" s="2">
        <v>3623</v>
      </c>
      <c r="G46" s="2">
        <v>127</v>
      </c>
      <c r="H46" s="2">
        <v>127</v>
      </c>
      <c r="I46" s="2">
        <v>3</v>
      </c>
      <c r="J46" s="2">
        <f t="shared" si="1"/>
        <v>20.399999999999999</v>
      </c>
    </row>
    <row r="47" spans="1:10" x14ac:dyDescent="0.2">
      <c r="A47" s="2" t="s">
        <v>33</v>
      </c>
      <c r="B47" s="2" t="s">
        <v>266</v>
      </c>
      <c r="C47" s="2" t="str">
        <f>HYPERLINK("https://scontent.xx.fbcdn.net/v/t50.12441-16/72328263_130167268382288_3253863377592209579_n.mp4?_nc_cat=107&amp;_nc_oc=AQkIvQMH3_XyEXBBqXWPGF37_j-ogXMyU9x58a_nUje3DGLmowQ4cEIeu3NED3LUG2I&amp;_nc_ht=scontent.xx&amp;oh=11baac8078ff6c68fd8076da37bcc9d2&amp;oe=5E348A9A")</f>
        <v>https://scontent.xx.fbcdn.net/v/t50.12441-16/72328263_130167268382288_3253863377592209579_n.mp4?_nc_cat=107&amp;_nc_oc=AQkIvQMH3_XyEXBBqXWPGF37_j-ogXMyU9x58a_nUje3DGLmowQ4cEIeu3NED3LUG2I&amp;_nc_ht=scontent.xx&amp;oh=11baac8078ff6c68fd8076da37bcc9d2&amp;oe=5E348A9A</v>
      </c>
      <c r="D47" s="2">
        <v>4602</v>
      </c>
      <c r="E47" s="2">
        <v>4234</v>
      </c>
      <c r="F47" s="2">
        <v>3688</v>
      </c>
      <c r="G47" s="2">
        <v>152</v>
      </c>
      <c r="H47" s="2">
        <v>188</v>
      </c>
      <c r="I47" s="2">
        <v>3</v>
      </c>
      <c r="J47" s="2">
        <f t="shared" si="1"/>
        <v>15.78</v>
      </c>
    </row>
    <row r="48" spans="1:10" x14ac:dyDescent="0.2">
      <c r="A48" s="2" t="s">
        <v>33</v>
      </c>
      <c r="B48" s="2" t="s">
        <v>266</v>
      </c>
      <c r="C48" s="2" t="str">
        <f>HYPERLINK("https://scontent.xx.fbcdn.net/v/t50.12441-16/72998677_390970104930655_4116726444413693557_n.mp4?_nc_cat=110&amp;_nc_oc=AQllKsCo0IWelny17PxbGhcoluINABwcpL6NeXEOhGjQ9-fPmZIcRnqFLASr_gpIIBY&amp;_nc_ht=scontent.xx&amp;oh=9f2c2eb7c229d9d59c84caa47eda0777&amp;oe=5E207BE1")</f>
        <v>https://scontent.xx.fbcdn.net/v/t50.12441-16/72998677_390970104930655_4116726444413693557_n.mp4?_nc_cat=110&amp;_nc_oc=AQllKsCo0IWelny17PxbGhcoluINABwcpL6NeXEOhGjQ9-fPmZIcRnqFLASr_gpIIBY&amp;_nc_ht=scontent.xx&amp;oh=9f2c2eb7c229d9d59c84caa47eda0777&amp;oe=5E207BE1</v>
      </c>
      <c r="D48" s="2">
        <v>4913</v>
      </c>
      <c r="E48" s="2">
        <v>4252</v>
      </c>
      <c r="F48" s="2">
        <v>3264</v>
      </c>
      <c r="G48" s="2">
        <v>91</v>
      </c>
      <c r="H48" s="2">
        <v>357</v>
      </c>
      <c r="I48" s="2">
        <v>3</v>
      </c>
      <c r="J48" s="2">
        <f t="shared" si="1"/>
        <v>26.3</v>
      </c>
    </row>
    <row r="49" spans="1:10" x14ac:dyDescent="0.2">
      <c r="A49" s="2" t="s">
        <v>33</v>
      </c>
      <c r="B49" s="2" t="s">
        <v>265</v>
      </c>
      <c r="C49" s="2"/>
      <c r="D49" s="2">
        <v>5342</v>
      </c>
      <c r="E49" s="2">
        <v>4317</v>
      </c>
      <c r="F49" s="2">
        <v>4076</v>
      </c>
      <c r="G49" s="2">
        <v>517</v>
      </c>
      <c r="H49" s="2">
        <v>149</v>
      </c>
      <c r="I49" s="2">
        <v>0</v>
      </c>
      <c r="J49" s="2">
        <f t="shared" si="1"/>
        <v>20.91</v>
      </c>
    </row>
    <row r="50" spans="1:10" x14ac:dyDescent="0.2">
      <c r="A50" s="2" t="s">
        <v>33</v>
      </c>
      <c r="B50" s="2" t="s">
        <v>265</v>
      </c>
      <c r="C50" s="2"/>
      <c r="D50" s="2">
        <v>5301</v>
      </c>
      <c r="E50" s="2">
        <v>4411</v>
      </c>
      <c r="F50" s="2">
        <v>4036</v>
      </c>
      <c r="G50" s="2">
        <v>131</v>
      </c>
      <c r="H50" s="2">
        <v>178</v>
      </c>
      <c r="I50" s="2">
        <v>2</v>
      </c>
      <c r="J50" s="2">
        <f t="shared" si="1"/>
        <v>20.51</v>
      </c>
    </row>
    <row r="51" spans="1:10" x14ac:dyDescent="0.2">
      <c r="A51" s="2" t="s">
        <v>33</v>
      </c>
      <c r="B51" s="2" t="s">
        <v>265</v>
      </c>
      <c r="C51" s="2"/>
      <c r="D51" s="2">
        <v>5048</v>
      </c>
      <c r="E51" s="2">
        <v>4324</v>
      </c>
      <c r="F51" s="2">
        <v>3774</v>
      </c>
      <c r="G51" s="2">
        <v>391</v>
      </c>
      <c r="H51" s="2">
        <v>253</v>
      </c>
      <c r="I51" s="2">
        <v>0</v>
      </c>
      <c r="J51" s="2">
        <f t="shared" si="1"/>
        <v>20.23</v>
      </c>
    </row>
    <row r="52" spans="1:10" x14ac:dyDescent="0.2">
      <c r="A52" s="2" t="s">
        <v>33</v>
      </c>
      <c r="B52" s="2" t="s">
        <v>265</v>
      </c>
      <c r="C52" s="2"/>
      <c r="D52" s="2">
        <v>5385</v>
      </c>
      <c r="E52" s="2">
        <v>4629</v>
      </c>
      <c r="F52" s="2">
        <v>3065</v>
      </c>
      <c r="G52" s="2">
        <v>231</v>
      </c>
      <c r="H52" s="2">
        <v>499</v>
      </c>
      <c r="I52" s="2">
        <v>1</v>
      </c>
      <c r="J52" s="2">
        <f t="shared" si="1"/>
        <v>33.82</v>
      </c>
    </row>
    <row r="53" spans="1:10" x14ac:dyDescent="0.2">
      <c r="A53" s="2" t="s">
        <v>34</v>
      </c>
      <c r="B53" s="2" t="s">
        <v>78</v>
      </c>
      <c r="C53" s="2" t="str">
        <f>HYPERLINK("https://scontent.xx.fbcdn.net/v/t51.12442-15/70463792_518936258929419_7059547387810285835_n.jpg?_nc_cat=108&amp;_nc_oc=AQlgDOwIQ85zW6YWJwWWIzmu9Fg-YAFNzR06NZffv-MBBgS4Z2yWAZPG3GfwuTPnYy4&amp;_nc_ht=scontent.xx&amp;oh=68a1724006dd2451d0c76e56ff97f913&amp;oe=5E202C60")</f>
        <v>https://scontent.xx.fbcdn.net/v/t51.12442-15/70463792_518936258929419_7059547387810285835_n.jpg?_nc_cat=108&amp;_nc_oc=AQlgDOwIQ85zW6YWJwWWIzmu9Fg-YAFNzR06NZffv-MBBgS4Z2yWAZPG3GfwuTPnYy4&amp;_nc_ht=scontent.xx&amp;oh=68a1724006dd2451d0c76e56ff97f913&amp;oe=5E202C60</v>
      </c>
      <c r="D53" s="2">
        <v>6539</v>
      </c>
      <c r="E53" s="2">
        <v>5453</v>
      </c>
      <c r="F53" s="2">
        <v>4336</v>
      </c>
      <c r="G53" s="2">
        <v>156</v>
      </c>
      <c r="H53" s="2">
        <v>487</v>
      </c>
      <c r="I53" s="2">
        <v>3</v>
      </c>
      <c r="J53" s="2">
        <f t="shared" si="1"/>
        <v>26.24</v>
      </c>
    </row>
    <row r="54" spans="1:10" x14ac:dyDescent="0.2">
      <c r="A54" s="2" t="s">
        <v>34</v>
      </c>
      <c r="B54" s="2" t="s">
        <v>78</v>
      </c>
      <c r="C54" s="2" t="str">
        <f>HYPERLINK("https://scontent.xx.fbcdn.net/v/t51.12442-15/69955199_525937528162729_3728713148139823126_n.jpg?_nc_cat=111&amp;_nc_oc=AQlCHq_OWeGZFMh5aYy-aBI9y6Jgem3vV-AFAXLeHm21Vym7GyAMeQQzr3EIuAE9O7E&amp;_nc_ht=scontent.xx&amp;oh=0f9c6a3526f6410950ee08f9c4992097&amp;oe=5E1DB2D2")</f>
        <v>https://scontent.xx.fbcdn.net/v/t51.12442-15/69955199_525937528162729_3728713148139823126_n.jpg?_nc_cat=111&amp;_nc_oc=AQlCHq_OWeGZFMh5aYy-aBI9y6Jgem3vV-AFAXLeHm21Vym7GyAMeQQzr3EIuAE9O7E&amp;_nc_ht=scontent.xx&amp;oh=0f9c6a3526f6410950ee08f9c4992097&amp;oe=5E1DB2D2</v>
      </c>
      <c r="D54" s="2">
        <v>6630</v>
      </c>
      <c r="E54" s="2">
        <v>5503</v>
      </c>
      <c r="F54" s="2">
        <v>5105</v>
      </c>
      <c r="G54" s="2">
        <v>292</v>
      </c>
      <c r="H54" s="2">
        <v>288</v>
      </c>
      <c r="I54" s="2">
        <v>1</v>
      </c>
      <c r="J54" s="2">
        <f t="shared" si="1"/>
        <v>18.66</v>
      </c>
    </row>
    <row r="55" spans="1:10" x14ac:dyDescent="0.2">
      <c r="A55" s="2" t="s">
        <v>34</v>
      </c>
      <c r="B55" s="2" t="s">
        <v>78</v>
      </c>
      <c r="C55" s="2" t="str">
        <f>HYPERLINK("https://scontent.xx.fbcdn.net/v/t51.12442-15/70595732_957003774645637_503939886411929351_n.jpg?_nc_cat=100&amp;_nc_oc=AQknCSda44X5yjl78ajrZTJg3bBjqcGvdjYH8oxf6-jE7wCv5-n0IiLeG5LNaAH45uY&amp;_nc_ht=scontent.xx&amp;oh=2ae9d773391682d165302e5b320f6072&amp;oe=5E1E275B")</f>
        <v>https://scontent.xx.fbcdn.net/v/t51.12442-15/70595732_957003774645637_503939886411929351_n.jpg?_nc_cat=100&amp;_nc_oc=AQknCSda44X5yjl78ajrZTJg3bBjqcGvdjYH8oxf6-jE7wCv5-n0IiLeG5LNaAH45uY&amp;_nc_ht=scontent.xx&amp;oh=2ae9d773391682d165302e5b320f6072&amp;oe=5E1E275B</v>
      </c>
      <c r="D55" s="2">
        <v>6783</v>
      </c>
      <c r="E55" s="2">
        <v>5290</v>
      </c>
      <c r="F55" s="2">
        <v>4985</v>
      </c>
      <c r="G55" s="2">
        <v>522</v>
      </c>
      <c r="H55" s="2">
        <v>221</v>
      </c>
      <c r="I55" s="2">
        <v>3</v>
      </c>
      <c r="J55" s="2">
        <f t="shared" si="1"/>
        <v>23.25</v>
      </c>
    </row>
    <row r="56" spans="1:10" x14ac:dyDescent="0.2">
      <c r="A56" s="2" t="s">
        <v>34</v>
      </c>
      <c r="B56" s="2" t="s">
        <v>78</v>
      </c>
      <c r="C56" s="2" t="str">
        <f>HYPERLINK("https://scontent.xx.fbcdn.net/v/t51.12442-15/72274644_2254013774890453_3308445688645845100_n.jpg?_nc_cat=101&amp;_nc_oc=AQm-18u6pZTCwfi7mzGJ-tLT3qkg5FoVEnQGSms5f0u-d3zLWfLrM-jCPJu5bowQG04&amp;_nc_ht=scontent.xx&amp;oh=25b07dd512780fd907b86715ba97385e&amp;oe=5E251225")</f>
        <v>https://scontent.xx.fbcdn.net/v/t51.12442-15/72274644_2254013774890453_3308445688645845100_n.jpg?_nc_cat=101&amp;_nc_oc=AQm-18u6pZTCwfi7mzGJ-tLT3qkg5FoVEnQGSms5f0u-d3zLWfLrM-jCPJu5bowQG04&amp;_nc_ht=scontent.xx&amp;oh=25b07dd512780fd907b86715ba97385e&amp;oe=5E251225</v>
      </c>
      <c r="D56" s="2">
        <v>7143</v>
      </c>
      <c r="E56" s="2">
        <v>5155</v>
      </c>
      <c r="F56" s="2">
        <v>4958</v>
      </c>
      <c r="G56" s="2">
        <v>789</v>
      </c>
      <c r="H56" s="2">
        <v>254</v>
      </c>
      <c r="I56" s="2">
        <v>8</v>
      </c>
      <c r="J56" s="2">
        <f t="shared" si="1"/>
        <v>27.03</v>
      </c>
    </row>
    <row r="57" spans="1:10" x14ac:dyDescent="0.2">
      <c r="A57" s="2" t="s">
        <v>34</v>
      </c>
      <c r="B57" s="2" t="s">
        <v>78</v>
      </c>
      <c r="C57" s="2" t="str">
        <f>HYPERLINK("https://scontent.xx.fbcdn.net/v/t51.12442-15/72155183_571136380377362_441019006481778676_n.jpg?_nc_cat=102&amp;_nc_oc=AQnTh34Lj8aA_vMMGNtTm3pUYwdqo-ALsFDVIt7Pp36hJqlijYZjm09PDNrZphjEq9g&amp;_nc_ht=scontent.xx&amp;oh=3effb01ef70baaa94e6c2fced07f04a9&amp;oe=5E3B41ED")</f>
        <v>https://scontent.xx.fbcdn.net/v/t51.12442-15/72155183_571136380377362_441019006481778676_n.jpg?_nc_cat=102&amp;_nc_oc=AQnTh34Lj8aA_vMMGNtTm3pUYwdqo-ALsFDVIt7Pp36hJqlijYZjm09PDNrZphjEq9g&amp;_nc_ht=scontent.xx&amp;oh=3effb01ef70baaa94e6c2fced07f04a9&amp;oe=5E3B41ED</v>
      </c>
      <c r="D57" s="2">
        <v>6647</v>
      </c>
      <c r="E57" s="2">
        <v>5035</v>
      </c>
      <c r="F57" s="2">
        <v>4567</v>
      </c>
      <c r="G57" s="2">
        <v>953</v>
      </c>
      <c r="H57" s="2">
        <v>234</v>
      </c>
      <c r="I57" s="2">
        <v>8</v>
      </c>
      <c r="J57" s="2">
        <f t="shared" si="1"/>
        <v>27.77</v>
      </c>
    </row>
    <row r="58" spans="1:10" x14ac:dyDescent="0.2">
      <c r="A58" s="2" t="s">
        <v>34</v>
      </c>
      <c r="B58" s="2" t="s">
        <v>78</v>
      </c>
      <c r="C58" s="2" t="str">
        <f>HYPERLINK("https://scontent.xx.fbcdn.net/v/t51.12442-15/70201923_137309027627638_2373578075145777545_n.jpg?_nc_cat=100&amp;_nc_oc=AQnvNVdrMbJprr86n5VS6cm3NycOK2jOg1KVZRXa5y4tN6TL_tDfS309BrAkbFrfBDg&amp;_nc_ht=scontent.xx&amp;oh=4be55be3e51691b852ae6346e492c749&amp;oe=5E292138")</f>
        <v>https://scontent.xx.fbcdn.net/v/t51.12442-15/70201923_137309027627638_2373578075145777545_n.jpg?_nc_cat=100&amp;_nc_oc=AQnvNVdrMbJprr86n5VS6cm3NycOK2jOg1KVZRXa5y4tN6TL_tDfS309BrAkbFrfBDg&amp;_nc_ht=scontent.xx&amp;oh=4be55be3e51691b852ae6346e492c749&amp;oe=5E292138</v>
      </c>
      <c r="D58" s="2">
        <v>5789</v>
      </c>
      <c r="E58" s="2">
        <v>4834</v>
      </c>
      <c r="F58" s="2">
        <v>4799</v>
      </c>
      <c r="G58" s="2">
        <v>409</v>
      </c>
      <c r="H58" s="2">
        <v>133</v>
      </c>
      <c r="I58" s="2">
        <v>0</v>
      </c>
      <c r="J58" s="2">
        <f t="shared" si="1"/>
        <v>14.8</v>
      </c>
    </row>
    <row r="59" spans="1:10" x14ac:dyDescent="0.2">
      <c r="A59" s="2" t="s">
        <v>34</v>
      </c>
      <c r="B59" s="2" t="s">
        <v>78</v>
      </c>
      <c r="C59" s="2" t="str">
        <f>HYPERLINK("https://scontent.xx.fbcdn.net/v/t51.12442-15/69760537_2556954511065647_986047541032848104_n.jpg?_nc_cat=100&amp;_nc_oc=AQm5de7rKK6I6H2GL2LGUDO06mpal0boaaCy1atIKY9loJVpSykKXzA6SneqSJY1lU8&amp;_nc_ht=scontent.xx&amp;oh=7a3191a412c3d5685867078324522846&amp;oe=5E2EFBAB")</f>
        <v>https://scontent.xx.fbcdn.net/v/t51.12442-15/69760537_2556954511065647_986047541032848104_n.jpg?_nc_cat=100&amp;_nc_oc=AQm5de7rKK6I6H2GL2LGUDO06mpal0boaaCy1atIKY9loJVpSykKXzA6SneqSJY1lU8&amp;_nc_ht=scontent.xx&amp;oh=7a3191a412c3d5685867078324522846&amp;oe=5E2EFBAB</v>
      </c>
      <c r="D59" s="2">
        <v>6317</v>
      </c>
      <c r="E59" s="2">
        <v>4772</v>
      </c>
      <c r="F59" s="2">
        <v>5003</v>
      </c>
      <c r="G59" s="2">
        <v>347</v>
      </c>
      <c r="H59" s="2">
        <v>175</v>
      </c>
      <c r="I59" s="2">
        <v>1</v>
      </c>
      <c r="J59" s="2">
        <f t="shared" si="1"/>
        <v>18.03</v>
      </c>
    </row>
    <row r="60" spans="1:10" x14ac:dyDescent="0.2">
      <c r="A60" s="2" t="s">
        <v>34</v>
      </c>
      <c r="B60" s="2" t="s">
        <v>78</v>
      </c>
      <c r="C60" s="2" t="str">
        <f>HYPERLINK("https://scontent.xx.fbcdn.net/v/t51.12442-15/71289353_148893123015375_2523003663931294567_n.jpg?_nc_cat=111&amp;_nc_oc=AQlMk-syPk8qLlPYM6fDQs1s1fdFc2szSMqazLnBN508lKsJpcs1Tjajysr5iOgnigc&amp;_nc_ht=scontent.xx&amp;oh=b7cbbdded77f4486d1801e71a0fbfbc2&amp;oe=5E2F61B4")</f>
        <v>https://scontent.xx.fbcdn.net/v/t51.12442-15/71289353_148893123015375_2523003663931294567_n.jpg?_nc_cat=111&amp;_nc_oc=AQlMk-syPk8qLlPYM6fDQs1s1fdFc2szSMqazLnBN508lKsJpcs1Tjajysr5iOgnigc&amp;_nc_ht=scontent.xx&amp;oh=b7cbbdded77f4486d1801e71a0fbfbc2&amp;oe=5E2F61B4</v>
      </c>
      <c r="D60" s="2">
        <v>6748</v>
      </c>
      <c r="E60" s="2">
        <v>4721</v>
      </c>
      <c r="F60" s="2">
        <v>4415</v>
      </c>
      <c r="G60" s="2">
        <v>990</v>
      </c>
      <c r="H60" s="2">
        <v>428</v>
      </c>
      <c r="I60" s="2">
        <v>63</v>
      </c>
      <c r="J60" s="2">
        <f t="shared" si="1"/>
        <v>28.23</v>
      </c>
    </row>
    <row r="61" spans="1:10" x14ac:dyDescent="0.2">
      <c r="A61" s="2" t="s">
        <v>34</v>
      </c>
      <c r="B61" s="2" t="s">
        <v>266</v>
      </c>
      <c r="C61" s="2" t="str">
        <f>HYPERLINK("https://scontent.xx.fbcdn.net/v/t50.12441-16/72567093_411817566385708_6727988385402626747_n.mp4?_nc_cat=107&amp;_nc_oc=AQmjxULd5vUvMOuE1tGbyQhTgQR6sdct2td62bFAFlL64J36CpV3OM_5CFr2GbkZZRI&amp;_nc_ht=scontent.xx&amp;oh=1373a2e5690c736d7cb9c7ca0dcc8bec&amp;oe=5E2C4267")</f>
        <v>https://scontent.xx.fbcdn.net/v/t50.12441-16/72567093_411817566385708_6727988385402626747_n.mp4?_nc_cat=107&amp;_nc_oc=AQmjxULd5vUvMOuE1tGbyQhTgQR6sdct2td62bFAFlL64J36CpV3OM_5CFr2GbkZZRI&amp;_nc_ht=scontent.xx&amp;oh=1373a2e5690c736d7cb9c7ca0dcc8bec&amp;oe=5E2C4267</v>
      </c>
      <c r="D61" s="2">
        <v>5263</v>
      </c>
      <c r="E61" s="2">
        <v>4447</v>
      </c>
      <c r="F61" s="2">
        <v>3396</v>
      </c>
      <c r="G61" s="2">
        <v>422</v>
      </c>
      <c r="H61" s="2">
        <v>240</v>
      </c>
      <c r="I61" s="2">
        <v>0</v>
      </c>
      <c r="J61" s="2">
        <f t="shared" si="1"/>
        <v>30.91</v>
      </c>
    </row>
    <row r="62" spans="1:10" x14ac:dyDescent="0.2">
      <c r="A62" s="2" t="s">
        <v>34</v>
      </c>
      <c r="B62" s="2" t="s">
        <v>78</v>
      </c>
      <c r="C62" s="2" t="str">
        <f>HYPERLINK("https://scontent.xx.fbcdn.net/v/t51.12442-15/70179397_153445419091923_8604601892444443981_n.jpg?_nc_cat=108&amp;_nc_oc=AQk9t6mZiBXly6TUykLL73wu0GH-BLDy05t5kzqsQzP-Ck92p-LiGOM9X8ZtnVQQowM&amp;_nc_ht=scontent.xx&amp;oh=0a513d28adf7ac5b479e990c84dc0696&amp;oe=5DF00880")</f>
        <v>https://scontent.xx.fbcdn.net/v/t51.12442-15/70179397_153445419091923_8604601892444443981_n.jpg?_nc_cat=108&amp;_nc_oc=AQk9t6mZiBXly6TUykLL73wu0GH-BLDy05t5kzqsQzP-Ck92p-LiGOM9X8ZtnVQQowM&amp;_nc_ht=scontent.xx&amp;oh=0a513d28adf7ac5b479e990c84dc0696&amp;oe=5DF00880</v>
      </c>
      <c r="D62" s="2">
        <v>5237</v>
      </c>
      <c r="E62" s="2">
        <v>4105</v>
      </c>
      <c r="F62" s="2">
        <v>3756</v>
      </c>
      <c r="G62" s="2">
        <v>487</v>
      </c>
      <c r="H62" s="2">
        <v>244</v>
      </c>
      <c r="I62" s="2">
        <v>10</v>
      </c>
      <c r="J62" s="2">
        <f t="shared" si="1"/>
        <v>23.62</v>
      </c>
    </row>
    <row r="63" spans="1:10" x14ac:dyDescent="0.2">
      <c r="A63" s="2" t="s">
        <v>35</v>
      </c>
      <c r="B63" s="2" t="s">
        <v>265</v>
      </c>
      <c r="C63" s="2"/>
      <c r="D63" s="2">
        <v>5209</v>
      </c>
      <c r="E63" s="2">
        <v>4211</v>
      </c>
      <c r="F63" s="2">
        <v>3631</v>
      </c>
      <c r="G63" s="2">
        <v>182</v>
      </c>
      <c r="H63" s="2">
        <v>311</v>
      </c>
      <c r="I63" s="2">
        <v>0</v>
      </c>
      <c r="J63" s="2">
        <f t="shared" si="1"/>
        <v>24.32</v>
      </c>
    </row>
    <row r="64" spans="1:10" x14ac:dyDescent="0.2">
      <c r="A64" s="2" t="s">
        <v>35</v>
      </c>
      <c r="B64" s="2" t="s">
        <v>265</v>
      </c>
      <c r="C64" s="2"/>
      <c r="D64" s="2">
        <v>4692</v>
      </c>
      <c r="E64" s="2">
        <v>3978</v>
      </c>
      <c r="F64" s="2">
        <v>2842</v>
      </c>
      <c r="G64" s="2">
        <v>415</v>
      </c>
      <c r="H64" s="2">
        <v>402</v>
      </c>
      <c r="I64" s="2">
        <v>0</v>
      </c>
      <c r="J64" s="2">
        <f t="shared" si="1"/>
        <v>30.86</v>
      </c>
    </row>
    <row r="65" spans="1:10" x14ac:dyDescent="0.2">
      <c r="A65" s="2" t="s">
        <v>36</v>
      </c>
      <c r="B65" s="2" t="s">
        <v>266</v>
      </c>
      <c r="C65" s="2" t="str">
        <f>HYPERLINK("https://scontent.xx.fbcdn.net/v/t50.12441-16/73072823_145970246637383_8934181138273629576_n.mp4?_nc_cat=110&amp;_nc_oc=AQlnd3Mhe3bi_-oilhVhEEz-2jlteUSoVCAUaPVKdal0pNlGpG6K6ifLskpasxehACk&amp;_nc_ht=scontent.xx&amp;oh=3c80d6ae28d7a27917d558c9d4bfd126&amp;oe=5E1C75C5")</f>
        <v>https://scontent.xx.fbcdn.net/v/t50.12441-16/73072823_145970246637383_8934181138273629576_n.mp4?_nc_cat=110&amp;_nc_oc=AQlnd3Mhe3bi_-oilhVhEEz-2jlteUSoVCAUaPVKdal0pNlGpG6K6ifLskpasxehACk&amp;_nc_ht=scontent.xx&amp;oh=3c80d6ae28d7a27917d558c9d4bfd126&amp;oe=5E1C75C5</v>
      </c>
      <c r="D65" s="2">
        <v>4519</v>
      </c>
      <c r="E65" s="2">
        <v>3675</v>
      </c>
      <c r="F65" s="2">
        <v>2347</v>
      </c>
      <c r="G65" s="2">
        <v>97</v>
      </c>
      <c r="H65" s="2">
        <v>316</v>
      </c>
      <c r="I65" s="2">
        <v>1</v>
      </c>
      <c r="J65" s="2">
        <f t="shared" si="1"/>
        <v>41.07</v>
      </c>
    </row>
    <row r="66" spans="1:10" x14ac:dyDescent="0.2">
      <c r="A66" s="2" t="s">
        <v>36</v>
      </c>
      <c r="B66" s="2" t="s">
        <v>266</v>
      </c>
      <c r="C66" s="2" t="str">
        <f>HYPERLINK("https://scontent.xx.fbcdn.net/v/t50.12441-16/72557709_546358232572962_2266002149474294551_n.mp4?_nc_cat=110&amp;_nc_oc=AQnbnePfWj07nR0US-5wtmhcZBhzRKRt4hWtv53CV1AOEFUVBBz-hp0GGJdc8cp2N2Q&amp;_nc_ht=scontent.xx&amp;oh=d49c0e1a69ff3fe7977ae8b24e6b75bc&amp;oe=5E225EDF")</f>
        <v>https://scontent.xx.fbcdn.net/v/t50.12441-16/72557709_546358232572962_2266002149474294551_n.mp4?_nc_cat=110&amp;_nc_oc=AQnbnePfWj07nR0US-5wtmhcZBhzRKRt4hWtv53CV1AOEFUVBBz-hp0GGJdc8cp2N2Q&amp;_nc_ht=scontent.xx&amp;oh=d49c0e1a69ff3fe7977ae8b24e6b75bc&amp;oe=5E225EDF</v>
      </c>
      <c r="D66" s="2">
        <v>4063</v>
      </c>
      <c r="E66" s="2">
        <v>3452</v>
      </c>
      <c r="F66" s="2">
        <v>2567</v>
      </c>
      <c r="G66" s="2">
        <v>222</v>
      </c>
      <c r="H66" s="2">
        <v>254</v>
      </c>
      <c r="I66" s="2">
        <v>6</v>
      </c>
      <c r="J66" s="2">
        <f t="shared" ref="J66:J97" si="2">ROUND(100 - (F66+H66)/D66*100,2)</f>
        <v>30.57</v>
      </c>
    </row>
    <row r="67" spans="1:10" x14ac:dyDescent="0.2">
      <c r="A67" s="2" t="s">
        <v>36</v>
      </c>
      <c r="B67" s="2" t="s">
        <v>266</v>
      </c>
      <c r="C67" s="2" t="str">
        <f>HYPERLINK("https://scontent.xx.fbcdn.net/v/t50.12441-16/73187110_2408938445810205_5232750834947865875_n.mp4?_nc_cat=104&amp;_nc_oc=AQmsbslcG8ISclSr_0IGfELuCiRztVJkMrMOD651f6_DIryZwA4ojzgewuA5JMt-57Y&amp;_nc_ht=scontent.xx&amp;oh=e1edb864222f050831d624d5c8658478&amp;oe=5E377F99")</f>
        <v>https://scontent.xx.fbcdn.net/v/t50.12441-16/73187110_2408938445810205_5232750834947865875_n.mp4?_nc_cat=104&amp;_nc_oc=AQmsbslcG8ISclSr_0IGfELuCiRztVJkMrMOD651f6_DIryZwA4ojzgewuA5JMt-57Y&amp;_nc_ht=scontent.xx&amp;oh=e1edb864222f050831d624d5c8658478&amp;oe=5E377F99</v>
      </c>
      <c r="D67" s="2">
        <v>4525</v>
      </c>
      <c r="E67" s="2">
        <v>3404</v>
      </c>
      <c r="F67" s="2">
        <v>2269</v>
      </c>
      <c r="G67" s="2">
        <v>124</v>
      </c>
      <c r="H67" s="2">
        <v>571</v>
      </c>
      <c r="I67" s="2">
        <v>13</v>
      </c>
      <c r="J67" s="2">
        <f t="shared" si="2"/>
        <v>37.24</v>
      </c>
    </row>
    <row r="68" spans="1:10" x14ac:dyDescent="0.2">
      <c r="A68" s="2" t="s">
        <v>38</v>
      </c>
      <c r="B68" s="2" t="s">
        <v>265</v>
      </c>
      <c r="C68" s="2"/>
      <c r="D68" s="2">
        <v>3408</v>
      </c>
      <c r="E68" s="2">
        <v>2903</v>
      </c>
      <c r="F68" s="2">
        <v>2312</v>
      </c>
      <c r="G68" s="2">
        <v>199</v>
      </c>
      <c r="H68" s="2">
        <v>155</v>
      </c>
      <c r="I68" s="2">
        <v>1</v>
      </c>
      <c r="J68" s="2">
        <f t="shared" si="2"/>
        <v>27.61</v>
      </c>
    </row>
    <row r="69" spans="1:10" x14ac:dyDescent="0.2">
      <c r="A69" s="2" t="s">
        <v>38</v>
      </c>
      <c r="B69" s="2" t="s">
        <v>265</v>
      </c>
      <c r="C69" s="2"/>
      <c r="D69" s="2">
        <v>3729</v>
      </c>
      <c r="E69" s="2">
        <v>3103</v>
      </c>
      <c r="F69" s="2">
        <v>2262</v>
      </c>
      <c r="G69" s="2">
        <v>49</v>
      </c>
      <c r="H69" s="2">
        <v>274</v>
      </c>
      <c r="I69" s="2">
        <v>1</v>
      </c>
      <c r="J69" s="2">
        <f t="shared" si="2"/>
        <v>31.99</v>
      </c>
    </row>
    <row r="70" spans="1:10" x14ac:dyDescent="0.2">
      <c r="A70" s="2" t="s">
        <v>38</v>
      </c>
      <c r="B70" s="2" t="s">
        <v>265</v>
      </c>
      <c r="C70" s="2"/>
      <c r="D70" s="2">
        <v>3574</v>
      </c>
      <c r="E70" s="2">
        <v>2931</v>
      </c>
      <c r="F70" s="2">
        <v>2052</v>
      </c>
      <c r="G70" s="2">
        <v>232</v>
      </c>
      <c r="H70" s="2">
        <v>311</v>
      </c>
      <c r="I70" s="2">
        <v>0</v>
      </c>
      <c r="J70" s="2">
        <f t="shared" si="2"/>
        <v>33.880000000000003</v>
      </c>
    </row>
    <row r="71" spans="1:10" x14ac:dyDescent="0.2">
      <c r="A71" s="2" t="s">
        <v>38</v>
      </c>
      <c r="B71" s="2" t="s">
        <v>266</v>
      </c>
      <c r="C71" s="2" t="str">
        <f>HYPERLINK("https://scontent.xx.fbcdn.net/v/t50.12441-16/72756108_106008957393632_1577476247397997749_n.mp4?_nc_cat=103&amp;_nc_oc=AQnntmCHkaUodYvNc0FcsP_nZK0JlrKQcRN0KVQRz78MekVMTOUBYkJ4h0DkGcRoaSw&amp;_nc_ht=scontent.xx&amp;oh=089d40c5036f22ea913110ca2dbbb61f&amp;oe=5E385096")</f>
        <v>https://scontent.xx.fbcdn.net/v/t50.12441-16/72756108_106008957393632_1577476247397997749_n.mp4?_nc_cat=103&amp;_nc_oc=AQnntmCHkaUodYvNc0FcsP_nZK0JlrKQcRN0KVQRz78MekVMTOUBYkJ4h0DkGcRoaSw&amp;_nc_ht=scontent.xx&amp;oh=089d40c5036f22ea913110ca2dbbb61f&amp;oe=5E385096</v>
      </c>
      <c r="D71" s="2">
        <v>4459</v>
      </c>
      <c r="E71" s="2">
        <v>3672</v>
      </c>
      <c r="F71" s="2">
        <v>2466</v>
      </c>
      <c r="G71" s="2">
        <v>64</v>
      </c>
      <c r="H71" s="2">
        <v>374</v>
      </c>
      <c r="I71" s="2">
        <v>5</v>
      </c>
      <c r="J71" s="2">
        <f t="shared" si="2"/>
        <v>36.31</v>
      </c>
    </row>
    <row r="72" spans="1:10" x14ac:dyDescent="0.2">
      <c r="A72" s="2" t="s">
        <v>39</v>
      </c>
      <c r="B72" s="2" t="s">
        <v>78</v>
      </c>
      <c r="C72" s="2" t="str">
        <f>HYPERLINK("https://scontent.xx.fbcdn.net/v/t51.12442-15/71205965_690785924753820_7049206038398399456_n.jpg?_nc_cat=102&amp;_nc_oc=AQnAWNrXwAg0njwRGETu9mnjq8mW1pvMN3XOZQ0R3Hby0tyIFgoNWNkYruOhu-F_7Do&amp;_nc_ht=scontent.xx&amp;oh=7606114130d52edbc10c22577a52b438&amp;oe=5E28DCAF")</f>
        <v>https://scontent.xx.fbcdn.net/v/t51.12442-15/71205965_690785924753820_7049206038398399456_n.jpg?_nc_cat=102&amp;_nc_oc=AQnAWNrXwAg0njwRGETu9mnjq8mW1pvMN3XOZQ0R3Hby0tyIFgoNWNkYruOhu-F_7Do&amp;_nc_ht=scontent.xx&amp;oh=7606114130d52edbc10c22577a52b438&amp;oe=5E28DCAF</v>
      </c>
      <c r="D72" s="2">
        <v>4975</v>
      </c>
      <c r="E72" s="2">
        <v>3891</v>
      </c>
      <c r="F72" s="2">
        <v>3368</v>
      </c>
      <c r="G72" s="2">
        <v>118</v>
      </c>
      <c r="H72" s="2">
        <v>224</v>
      </c>
      <c r="I72" s="2">
        <v>6</v>
      </c>
      <c r="J72" s="2">
        <f t="shared" si="2"/>
        <v>27.8</v>
      </c>
    </row>
    <row r="73" spans="1:10" x14ac:dyDescent="0.2">
      <c r="A73" s="2" t="s">
        <v>39</v>
      </c>
      <c r="B73" s="2" t="s">
        <v>266</v>
      </c>
      <c r="C73" s="2" t="str">
        <f>HYPERLINK("https://scontent.xx.fbcdn.net/v/t50.12441-16/72787294_170882534095819_8698865460596213481_n.mp4?_nc_cat=106&amp;_nc_oc=AQnIs3oautaYjkpdqKusghlPy2o5F5QY3Sxio-lyL237Nzn8SxbOhZ_oJJFHJQW_42c&amp;_nc_ht=scontent.xx&amp;oh=f029c56a2b5bdaa450c11c237de435fe&amp;oe=5E320AB0")</f>
        <v>https://scontent.xx.fbcdn.net/v/t50.12441-16/72787294_170882534095819_8698865460596213481_n.mp4?_nc_cat=106&amp;_nc_oc=AQnIs3oautaYjkpdqKusghlPy2o5F5QY3Sxio-lyL237Nzn8SxbOhZ_oJJFHJQW_42c&amp;_nc_ht=scontent.xx&amp;oh=f029c56a2b5bdaa450c11c237de435fe&amp;oe=5E320AB0</v>
      </c>
      <c r="D73" s="2">
        <v>4836</v>
      </c>
      <c r="E73" s="2">
        <v>3767</v>
      </c>
      <c r="F73" s="2">
        <v>2550</v>
      </c>
      <c r="G73" s="2">
        <v>567</v>
      </c>
      <c r="H73" s="2">
        <v>215</v>
      </c>
      <c r="I73" s="2">
        <v>0</v>
      </c>
      <c r="J73" s="2">
        <f t="shared" si="2"/>
        <v>42.82</v>
      </c>
    </row>
    <row r="74" spans="1:10" x14ac:dyDescent="0.2">
      <c r="A74" s="2" t="s">
        <v>39</v>
      </c>
      <c r="B74" s="2" t="s">
        <v>78</v>
      </c>
      <c r="C74" s="2" t="str">
        <f>HYPERLINK("https://scontent.xx.fbcdn.net/v/t51.12442-15/71185555_401881737104094_2767499768829314849_n.jpg?_nc_cat=108&amp;_nc_oc=AQluftRJNJINNDJSj2lPRa3xcB1XQbynCoLosPQb2YWYFWli8f1zkyMcWfWbtDqgp6o&amp;_nc_ht=scontent.xx&amp;oh=99460f6200de74ed331eab260025a172&amp;oe=5E222CBC")</f>
        <v>https://scontent.xx.fbcdn.net/v/t51.12442-15/71185555_401881737104094_2767499768829314849_n.jpg?_nc_cat=108&amp;_nc_oc=AQluftRJNJINNDJSj2lPRa3xcB1XQbynCoLosPQb2YWYFWli8f1zkyMcWfWbtDqgp6o&amp;_nc_ht=scontent.xx&amp;oh=99460f6200de74ed331eab260025a172&amp;oe=5E222CBC</v>
      </c>
      <c r="D74" s="2">
        <v>4236</v>
      </c>
      <c r="E74" s="2">
        <v>3495</v>
      </c>
      <c r="F74" s="2">
        <v>2835</v>
      </c>
      <c r="G74" s="2">
        <v>204</v>
      </c>
      <c r="H74" s="2">
        <v>319</v>
      </c>
      <c r="I74" s="2">
        <v>3</v>
      </c>
      <c r="J74" s="2">
        <f t="shared" si="2"/>
        <v>25.54</v>
      </c>
    </row>
    <row r="75" spans="1:10" x14ac:dyDescent="0.2">
      <c r="A75" s="2" t="s">
        <v>42</v>
      </c>
      <c r="B75" s="2" t="s">
        <v>266</v>
      </c>
      <c r="C75" s="2" t="str">
        <f>HYPERLINK("https://scontent.xx.fbcdn.net/v/t50.12441-16/72665701_146846649875188_8455257446335519941_n.mp4?_nc_cat=105&amp;_nc_oc=AQmrXVU2R4X9U8FUxtwtFOr_cMYXjHRFxSihiPoFwXceQAGYtsSvKl4ztsbfV15kaw4&amp;_nc_ht=scontent.xx&amp;oh=c694e9205402b647ee12ca7c098a293a&amp;oe=5E345EA9")</f>
        <v>https://scontent.xx.fbcdn.net/v/t50.12441-16/72665701_146846649875188_8455257446335519941_n.mp4?_nc_cat=105&amp;_nc_oc=AQmrXVU2R4X9U8FUxtwtFOr_cMYXjHRFxSihiPoFwXceQAGYtsSvKl4ztsbfV15kaw4&amp;_nc_ht=scontent.xx&amp;oh=c694e9205402b647ee12ca7c098a293a&amp;oe=5E345EA9</v>
      </c>
      <c r="D75" s="2">
        <v>5163</v>
      </c>
      <c r="E75" s="2">
        <v>4453</v>
      </c>
      <c r="F75" s="2">
        <v>3067</v>
      </c>
      <c r="G75" s="2">
        <v>108</v>
      </c>
      <c r="H75" s="2">
        <v>339</v>
      </c>
      <c r="I75" s="2">
        <v>8</v>
      </c>
      <c r="J75" s="2">
        <f t="shared" si="2"/>
        <v>34.03</v>
      </c>
    </row>
    <row r="76" spans="1:10" x14ac:dyDescent="0.2">
      <c r="A76" s="2" t="s">
        <v>42</v>
      </c>
      <c r="B76" s="2" t="s">
        <v>78</v>
      </c>
      <c r="C76" s="2" t="str">
        <f>HYPERLINK("https://scontent.xx.fbcdn.net/v/t51.12442-15/71836675_164080364786919_3421873917026445547_n.jpg?_nc_cat=106&amp;_nc_oc=AQmZsplWPf4idnsiTFR4mpA7Kg0ov1OEDoKjGcubvUroPPbaVHrm23fN4UK0A1YU-uE&amp;_nc_ht=scontent.xx&amp;oh=19a9629ad865a3b33d5ffbce901a07c8&amp;oe=5E26389E")</f>
        <v>https://scontent.xx.fbcdn.net/v/t51.12442-15/71836675_164080364786919_3421873917026445547_n.jpg?_nc_cat=106&amp;_nc_oc=AQmZsplWPf4idnsiTFR4mpA7Kg0ov1OEDoKjGcubvUroPPbaVHrm23fN4UK0A1YU-uE&amp;_nc_ht=scontent.xx&amp;oh=19a9629ad865a3b33d5ffbce901a07c8&amp;oe=5E26389E</v>
      </c>
      <c r="D76" s="2">
        <v>6204</v>
      </c>
      <c r="E76" s="2">
        <v>4197</v>
      </c>
      <c r="F76" s="2">
        <v>4198</v>
      </c>
      <c r="G76" s="2">
        <v>743</v>
      </c>
      <c r="H76" s="2">
        <v>188</v>
      </c>
      <c r="I76" s="2">
        <v>0</v>
      </c>
      <c r="J76" s="2">
        <f t="shared" si="2"/>
        <v>29.3</v>
      </c>
    </row>
    <row r="77" spans="1:10" x14ac:dyDescent="0.2">
      <c r="A77" s="2" t="s">
        <v>42</v>
      </c>
      <c r="B77" s="2" t="s">
        <v>78</v>
      </c>
      <c r="C77" s="2" t="str">
        <f>HYPERLINK("https://scontent.xx.fbcdn.net/v/t51.12442-15/72786293_475117926413361_1531976137041121714_n.jpg?_nc_cat=106&amp;_nc_oc=AQlarhDqE1ctR3s6AkFRHYxwRHjnZwgdaOWyo2Gai11_sHlLiMA6DpI_Tk7DUIOxXro&amp;_nc_ht=scontent.xx&amp;oh=ff5b1487f30462ce7333450ad4bb4d1c&amp;oe=5E32C2A2")</f>
        <v>https://scontent.xx.fbcdn.net/v/t51.12442-15/72786293_475117926413361_1531976137041121714_n.jpg?_nc_cat=106&amp;_nc_oc=AQlarhDqE1ctR3s6AkFRHYxwRHjnZwgdaOWyo2Gai11_sHlLiMA6DpI_Tk7DUIOxXro&amp;_nc_ht=scontent.xx&amp;oh=ff5b1487f30462ce7333450ad4bb4d1c&amp;oe=5E32C2A2</v>
      </c>
      <c r="D77" s="2">
        <v>5620</v>
      </c>
      <c r="E77" s="2">
        <v>4069</v>
      </c>
      <c r="F77" s="2">
        <v>3378</v>
      </c>
      <c r="G77" s="2">
        <v>1245</v>
      </c>
      <c r="H77" s="2">
        <v>191</v>
      </c>
      <c r="I77" s="2">
        <v>13</v>
      </c>
      <c r="J77" s="2">
        <f t="shared" si="2"/>
        <v>36.49</v>
      </c>
    </row>
    <row r="78" spans="1:10" x14ac:dyDescent="0.2">
      <c r="A78" s="2" t="s">
        <v>43</v>
      </c>
      <c r="B78" s="2" t="s">
        <v>265</v>
      </c>
      <c r="C78" s="2"/>
      <c r="D78" s="2">
        <v>5461</v>
      </c>
      <c r="E78" s="2">
        <v>4207</v>
      </c>
      <c r="F78" s="2">
        <v>3591</v>
      </c>
      <c r="G78" s="2">
        <v>235</v>
      </c>
      <c r="H78" s="2">
        <v>316</v>
      </c>
      <c r="I78" s="2">
        <v>2</v>
      </c>
      <c r="J78" s="2">
        <f t="shared" si="2"/>
        <v>28.46</v>
      </c>
    </row>
    <row r="79" spans="1:10" x14ac:dyDescent="0.2">
      <c r="A79" s="2" t="s">
        <v>43</v>
      </c>
      <c r="B79" s="2" t="s">
        <v>265</v>
      </c>
      <c r="C79" s="2"/>
      <c r="D79" s="2">
        <v>4867</v>
      </c>
      <c r="E79" s="2">
        <v>3978</v>
      </c>
      <c r="F79" s="2">
        <v>2851</v>
      </c>
      <c r="G79" s="2">
        <v>172</v>
      </c>
      <c r="H79" s="2">
        <v>358</v>
      </c>
      <c r="I79" s="2">
        <v>3</v>
      </c>
      <c r="J79" s="2">
        <f t="shared" si="2"/>
        <v>34.07</v>
      </c>
    </row>
    <row r="80" spans="1:10" x14ac:dyDescent="0.2">
      <c r="A80" s="2" t="s">
        <v>44</v>
      </c>
      <c r="B80" s="2" t="s">
        <v>266</v>
      </c>
      <c r="C80" s="2" t="str">
        <f>HYPERLINK("https://scontent.xx.fbcdn.net/v/t50.12441-16/73100907_162219738302211_2704747794652727674_n.mp4?_nc_cat=110&amp;_nc_oc=AQlAE8cBajaixecINRHMR_1WV6G9nJNo6EogiPGuXWanMYT2FjLSwz3Qm1_DenrAstY&amp;_nc_ht=scontent.xx&amp;oh=9f948df4f3a3b69dc6c05fdcad5eace1&amp;oe=5E1A50C0")</f>
        <v>https://scontent.xx.fbcdn.net/v/t50.12441-16/73100907_162219738302211_2704747794652727674_n.mp4?_nc_cat=110&amp;_nc_oc=AQlAE8cBajaixecINRHMR_1WV6G9nJNo6EogiPGuXWanMYT2FjLSwz3Qm1_DenrAstY&amp;_nc_ht=scontent.xx&amp;oh=9f948df4f3a3b69dc6c05fdcad5eace1&amp;oe=5E1A50C0</v>
      </c>
      <c r="D80" s="2">
        <v>4034</v>
      </c>
      <c r="E80" s="2">
        <v>3808</v>
      </c>
      <c r="F80" s="2">
        <v>3010</v>
      </c>
      <c r="G80" s="2">
        <v>96</v>
      </c>
      <c r="H80" s="2">
        <v>269</v>
      </c>
      <c r="I80" s="2">
        <v>0</v>
      </c>
      <c r="J80" s="2">
        <f t="shared" si="2"/>
        <v>18.72</v>
      </c>
    </row>
    <row r="81" spans="1:10" x14ac:dyDescent="0.2">
      <c r="A81" s="2" t="s">
        <v>44</v>
      </c>
      <c r="B81" s="2" t="s">
        <v>78</v>
      </c>
      <c r="C81" s="2" t="str">
        <f>HYPERLINK("https://scontent.xx.fbcdn.net/v/t51.12442-15/69958215_765850220517789_2672904674737611157_n.jpg?_nc_cat=102&amp;_nc_oc=AQmcKfqCd3ZNqWiRojW-sev5rcqvAW004IspDu3DkzdCLqwzuWJItXEeqYXAL5ytrHg&amp;_nc_ht=scontent.xx&amp;oh=53bb4b6feedf922bc5bc3047a9b665c0&amp;oe=5E220080")</f>
        <v>https://scontent.xx.fbcdn.net/v/t51.12442-15/69958215_765850220517789_2672904674737611157_n.jpg?_nc_cat=102&amp;_nc_oc=AQmcKfqCd3ZNqWiRojW-sev5rcqvAW004IspDu3DkzdCLqwzuWJItXEeqYXAL5ytrHg&amp;_nc_ht=scontent.xx&amp;oh=53bb4b6feedf922bc5bc3047a9b665c0&amp;oe=5E220080</v>
      </c>
      <c r="D81" s="2">
        <v>3984</v>
      </c>
      <c r="E81" s="2">
        <v>3564</v>
      </c>
      <c r="F81" s="2">
        <v>3107</v>
      </c>
      <c r="G81" s="2">
        <v>99</v>
      </c>
      <c r="H81" s="2">
        <v>181</v>
      </c>
      <c r="I81" s="2">
        <v>2</v>
      </c>
      <c r="J81" s="2">
        <f t="shared" si="2"/>
        <v>17.47</v>
      </c>
    </row>
    <row r="82" spans="1:10" x14ac:dyDescent="0.2">
      <c r="A82" s="2" t="s">
        <v>44</v>
      </c>
      <c r="B82" s="2" t="s">
        <v>78</v>
      </c>
      <c r="C82" s="2" t="str">
        <f>HYPERLINK("https://scontent.xx.fbcdn.net/v/t51.12442-15/73177408_1420687858096085_8105233527829239102_n.jpg?_nc_cat=105&amp;_nc_oc=AQnus77kf8WzJd1RSKyiGEOo91FbHZ3m_Sy4RkqQH3QmpClZDu-cc04EIQPdvKg21z4&amp;_nc_ht=scontent.xx&amp;oh=35b38590b302529ae629bfcc2aa38f28&amp;oe=5E1CE5DA")</f>
        <v>https://scontent.xx.fbcdn.net/v/t51.12442-15/73177408_1420687858096085_8105233527829239102_n.jpg?_nc_cat=105&amp;_nc_oc=AQnus77kf8WzJd1RSKyiGEOo91FbHZ3m_Sy4RkqQH3QmpClZDu-cc04EIQPdvKg21z4&amp;_nc_ht=scontent.xx&amp;oh=35b38590b302529ae629bfcc2aa38f28&amp;oe=5E1CE5DA</v>
      </c>
      <c r="D82" s="2">
        <v>4217</v>
      </c>
      <c r="E82" s="2">
        <v>3426</v>
      </c>
      <c r="F82" s="2">
        <v>3294</v>
      </c>
      <c r="G82" s="2">
        <v>260</v>
      </c>
      <c r="H82" s="2">
        <v>163</v>
      </c>
      <c r="I82" s="2">
        <v>0</v>
      </c>
      <c r="J82" s="2">
        <f t="shared" si="2"/>
        <v>18.02</v>
      </c>
    </row>
    <row r="83" spans="1:10" x14ac:dyDescent="0.2">
      <c r="A83" s="2" t="s">
        <v>44</v>
      </c>
      <c r="B83" s="2" t="s">
        <v>78</v>
      </c>
      <c r="C83" s="2" t="str">
        <f>HYPERLINK("https://scontent.xx.fbcdn.net/v/t51.12442-15/74449783_2925655400796235_7036677953989190391_n.jpg?_nc_cat=107&amp;_nc_oc=AQnYJ0lY96ZxFCg3lM7AtVaCmQ6lGgszOC7u1vPAEDQ_wHWnixB6uOCpkqWcVYDnZKA&amp;_nc_ht=scontent.xx&amp;oh=92be824f9d4ad0872d2b277ef09af752&amp;oe=5E2D42FA")</f>
        <v>https://scontent.xx.fbcdn.net/v/t51.12442-15/74449783_2925655400796235_7036677953989190391_n.jpg?_nc_cat=107&amp;_nc_oc=AQnYJ0lY96ZxFCg3lM7AtVaCmQ6lGgszOC7u1vPAEDQ_wHWnixB6uOCpkqWcVYDnZKA&amp;_nc_ht=scontent.xx&amp;oh=92be824f9d4ad0872d2b277ef09af752&amp;oe=5E2D42FA</v>
      </c>
      <c r="D83" s="2">
        <v>4057</v>
      </c>
      <c r="E83" s="2">
        <v>3326</v>
      </c>
      <c r="F83" s="2">
        <v>3208</v>
      </c>
      <c r="G83" s="2">
        <v>450</v>
      </c>
      <c r="H83" s="2">
        <v>147</v>
      </c>
      <c r="I83" s="2">
        <v>0</v>
      </c>
      <c r="J83" s="2">
        <f t="shared" si="2"/>
        <v>17.3</v>
      </c>
    </row>
    <row r="84" spans="1:10" x14ac:dyDescent="0.2">
      <c r="A84" s="2" t="s">
        <v>44</v>
      </c>
      <c r="B84" s="2" t="s">
        <v>78</v>
      </c>
      <c r="C84" s="2" t="str">
        <f>HYPERLINK("https://scontent.xx.fbcdn.net/v/t51.12442-15/74599496_125036371866216_92776481097367878_n.jpg?_nc_cat=107&amp;_nc_oc=AQl4kUVORLZ4FassvYiDYv_crI3NcIRMgtpqzLGTv4WRKdwCOCFMQt-IDGmWeXNxT70&amp;_nc_ht=scontent.xx&amp;oh=cbec2b8728a28022f9696ef33f042a21&amp;oe=5E26F48B")</f>
        <v>https://scontent.xx.fbcdn.net/v/t51.12442-15/74599496_125036371866216_92776481097367878_n.jpg?_nc_cat=107&amp;_nc_oc=AQl4kUVORLZ4FassvYiDYv_crI3NcIRMgtpqzLGTv4WRKdwCOCFMQt-IDGmWeXNxT70&amp;_nc_ht=scontent.xx&amp;oh=cbec2b8728a28022f9696ef33f042a21&amp;oe=5E26F48B</v>
      </c>
      <c r="D84" s="2">
        <v>3668</v>
      </c>
      <c r="E84" s="2">
        <v>3260</v>
      </c>
      <c r="F84" s="2">
        <v>3126</v>
      </c>
      <c r="G84" s="2">
        <v>238</v>
      </c>
      <c r="H84" s="2">
        <v>95</v>
      </c>
      <c r="I84" s="2">
        <v>0</v>
      </c>
      <c r="J84" s="2">
        <f t="shared" si="2"/>
        <v>12.19</v>
      </c>
    </row>
    <row r="85" spans="1:10" x14ac:dyDescent="0.2">
      <c r="A85" s="2" t="s">
        <v>44</v>
      </c>
      <c r="B85" s="2" t="s">
        <v>78</v>
      </c>
      <c r="C85" s="2" t="str">
        <f>HYPERLINK("https://scontent.xx.fbcdn.net/v/t51.12442-15/73270851_154681148966154_7282554058427034687_n.jpg?_nc_cat=106&amp;_nc_oc=AQka_wrIt-Bm8bXRmRkkDwyr28uVdJqMJ3_tvqkTXIVIkktRyH3ZA0sFbZQI0ymBmcM&amp;_nc_ht=scontent.xx&amp;oh=a68af5ba95eef5cffc98b2f194550be0&amp;oe=5E324CDA")</f>
        <v>https://scontent.xx.fbcdn.net/v/t51.12442-15/73270851_154681148966154_7282554058427034687_n.jpg?_nc_cat=106&amp;_nc_oc=AQka_wrIt-Bm8bXRmRkkDwyr28uVdJqMJ3_tvqkTXIVIkktRyH3ZA0sFbZQI0ymBmcM&amp;_nc_ht=scontent.xx&amp;oh=a68af5ba95eef5cffc98b2f194550be0&amp;oe=5E324CDA</v>
      </c>
      <c r="D85" s="2">
        <v>3456</v>
      </c>
      <c r="E85" s="2">
        <v>3180</v>
      </c>
      <c r="F85" s="2">
        <v>3036</v>
      </c>
      <c r="G85" s="2">
        <v>206</v>
      </c>
      <c r="H85" s="2">
        <v>58</v>
      </c>
      <c r="I85" s="2">
        <v>0</v>
      </c>
      <c r="J85" s="2">
        <f t="shared" si="2"/>
        <v>10.47</v>
      </c>
    </row>
    <row r="86" spans="1:10" x14ac:dyDescent="0.2">
      <c r="A86" s="2" t="s">
        <v>44</v>
      </c>
      <c r="B86" s="2" t="s">
        <v>78</v>
      </c>
      <c r="C86" s="2" t="str">
        <f>HYPERLINK("https://scontent.xx.fbcdn.net/v/t51.12442-15/72194388_236904183942610_6301611965428459371_n.jpg?_nc_cat=111&amp;_nc_oc=AQmEf4DizPOMZt17akV7Y_uTXjrQR1dRWwQsrjklPEywBr8IwyX4uKv3LLtpWhangxs&amp;_nc_ht=scontent.xx&amp;oh=856ab978d60f34ad0ba9a977e7a41ea6&amp;oe=5E6058AE")</f>
        <v>https://scontent.xx.fbcdn.net/v/t51.12442-15/72194388_236904183942610_6301611965428459371_n.jpg?_nc_cat=111&amp;_nc_oc=AQmEf4DizPOMZt17akV7Y_uTXjrQR1dRWwQsrjklPEywBr8IwyX4uKv3LLtpWhangxs&amp;_nc_ht=scontent.xx&amp;oh=856ab978d60f34ad0ba9a977e7a41ea6&amp;oe=5E6058AE</v>
      </c>
      <c r="D86" s="2">
        <v>3346</v>
      </c>
      <c r="E86" s="2">
        <v>3110</v>
      </c>
      <c r="F86" s="2">
        <v>2932</v>
      </c>
      <c r="G86" s="2">
        <v>157</v>
      </c>
      <c r="H86" s="2">
        <v>75</v>
      </c>
      <c r="I86" s="2">
        <v>0</v>
      </c>
      <c r="J86" s="2">
        <f t="shared" si="2"/>
        <v>10.130000000000001</v>
      </c>
    </row>
    <row r="87" spans="1:10" x14ac:dyDescent="0.2">
      <c r="A87" s="2" t="s">
        <v>44</v>
      </c>
      <c r="B87" s="2" t="s">
        <v>78</v>
      </c>
      <c r="C87" s="2" t="str">
        <f>HYPERLINK("https://scontent.xx.fbcdn.net/v/t51.12442-15/74426401_1127125760818047_509208052303224391_n.jpg?_nc_cat=104&amp;_nc_oc=AQluszsVa4Q38eq7w_Sr3Cl8ywQMZxjp3vosLF-1pGZ7hYjs_L7P1CneUhn_mcXNBws&amp;_nc_ht=scontent.xx&amp;oh=8572460066fea280fb878e6d7caef8d1&amp;oe=5E2223A1")</f>
        <v>https://scontent.xx.fbcdn.net/v/t51.12442-15/74426401_1127125760818047_509208052303224391_n.jpg?_nc_cat=104&amp;_nc_oc=AQluszsVa4Q38eq7w_Sr3Cl8ywQMZxjp3vosLF-1pGZ7hYjs_L7P1CneUhn_mcXNBws&amp;_nc_ht=scontent.xx&amp;oh=8572460066fea280fb878e6d7caef8d1&amp;oe=5E2223A1</v>
      </c>
      <c r="D87" s="2">
        <v>3268</v>
      </c>
      <c r="E87" s="2">
        <v>3049</v>
      </c>
      <c r="F87" s="2">
        <v>2882</v>
      </c>
      <c r="G87" s="2">
        <v>146</v>
      </c>
      <c r="H87" s="2">
        <v>78</v>
      </c>
      <c r="I87" s="2">
        <v>0</v>
      </c>
      <c r="J87" s="2">
        <f t="shared" si="2"/>
        <v>9.42</v>
      </c>
    </row>
    <row r="88" spans="1:10" x14ac:dyDescent="0.2">
      <c r="A88" s="2" t="s">
        <v>44</v>
      </c>
      <c r="B88" s="2" t="s">
        <v>78</v>
      </c>
      <c r="C88" s="2" t="str">
        <f>HYPERLINK("https://scontent.xx.fbcdn.net/v/t51.12442-15/72957906_765176187274175_428417067419875192_n.jpg?_nc_cat=111&amp;_nc_oc=AQkcssEC5CMuxhtFutqnJ1UYkgqBrhKe6AmRMjWGhzBgMkcFRfHQ-Xn7W9FF-T0Y--k&amp;_nc_ht=scontent.xx&amp;oh=0a25641cc11145945ac09cf8f47921ce&amp;oe=5E29F0E8")</f>
        <v>https://scontent.xx.fbcdn.net/v/t51.12442-15/72957906_765176187274175_428417067419875192_n.jpg?_nc_cat=111&amp;_nc_oc=AQkcssEC5CMuxhtFutqnJ1UYkgqBrhKe6AmRMjWGhzBgMkcFRfHQ-Xn7W9FF-T0Y--k&amp;_nc_ht=scontent.xx&amp;oh=0a25641cc11145945ac09cf8f47921ce&amp;oe=5E29F0E8</v>
      </c>
      <c r="D88" s="2">
        <v>3454</v>
      </c>
      <c r="E88" s="2">
        <v>2985</v>
      </c>
      <c r="F88" s="2">
        <v>2643</v>
      </c>
      <c r="G88" s="2">
        <v>138</v>
      </c>
      <c r="H88" s="2">
        <v>171</v>
      </c>
      <c r="I88" s="2">
        <v>1</v>
      </c>
      <c r="J88" s="2">
        <f t="shared" si="2"/>
        <v>18.53</v>
      </c>
    </row>
    <row r="89" spans="1:10" x14ac:dyDescent="0.2">
      <c r="A89" s="2" t="s">
        <v>44</v>
      </c>
      <c r="B89" s="2" t="s">
        <v>78</v>
      </c>
      <c r="C89" s="2" t="str">
        <f>HYPERLINK("https://scontent.xx.fbcdn.net/v/t51.12442-15/74432639_216335202689242_7401728403652610798_n.jpg?_nc_cat=101&amp;_nc_oc=AQnjcRQs0HOVQzzy8XxIGzj-1OjRzFuxmUOPGsfW9yCpXLtQ5UeEfahoEVpFrwe5ATs&amp;_nc_ht=scontent.xx&amp;oh=b3bdde08634e879449631b3916f6846d&amp;oe=5E1DFEB4")</f>
        <v>https://scontent.xx.fbcdn.net/v/t51.12442-15/74432639_216335202689242_7401728403652610798_n.jpg?_nc_cat=101&amp;_nc_oc=AQnjcRQs0HOVQzzy8XxIGzj-1OjRzFuxmUOPGsfW9yCpXLtQ5UeEfahoEVpFrwe5ATs&amp;_nc_ht=scontent.xx&amp;oh=b3bdde08634e879449631b3916f6846d&amp;oe=5E1DFEB4</v>
      </c>
      <c r="D89" s="2">
        <v>3376</v>
      </c>
      <c r="E89" s="2">
        <v>2945</v>
      </c>
      <c r="F89" s="2">
        <v>2672</v>
      </c>
      <c r="G89" s="2">
        <v>217</v>
      </c>
      <c r="H89" s="2">
        <v>152</v>
      </c>
      <c r="I89" s="2">
        <v>1</v>
      </c>
      <c r="J89" s="2">
        <f t="shared" si="2"/>
        <v>16.350000000000001</v>
      </c>
    </row>
    <row r="90" spans="1:10" x14ac:dyDescent="0.2">
      <c r="A90" s="2" t="s">
        <v>44</v>
      </c>
      <c r="B90" s="2" t="s">
        <v>266</v>
      </c>
      <c r="C90" s="2" t="str">
        <f>HYPERLINK("https://scontent.xx.fbcdn.net/v/t50.12441-16/73425301_404318000481874_4112630848056506233_n.mp4?_nc_cat=106&amp;_nc_oc=AQllS-l14zrj8BW2zmi1UT3JQZEH-75bFD55if7jPbblN6ra607U1Xjp_KC33SAcJb8&amp;_nc_ht=scontent.xx&amp;oh=fb49d0ea5a8fb2a6a79d22f4de81b9b4&amp;oe=5E1ACEDD")</f>
        <v>https://scontent.xx.fbcdn.net/v/t50.12441-16/73425301_404318000481874_4112630848056506233_n.mp4?_nc_cat=106&amp;_nc_oc=AQllS-l14zrj8BW2zmi1UT3JQZEH-75bFD55if7jPbblN6ra607U1Xjp_KC33SAcJb8&amp;_nc_ht=scontent.xx&amp;oh=fb49d0ea5a8fb2a6a79d22f4de81b9b4&amp;oe=5E1ACEDD</v>
      </c>
      <c r="D90" s="2">
        <v>3248</v>
      </c>
      <c r="E90" s="2">
        <v>2833</v>
      </c>
      <c r="F90" s="2">
        <v>1962</v>
      </c>
      <c r="G90" s="2">
        <v>177</v>
      </c>
      <c r="H90" s="2">
        <v>225</v>
      </c>
      <c r="I90" s="2">
        <v>0</v>
      </c>
      <c r="J90" s="2">
        <f t="shared" si="2"/>
        <v>32.67</v>
      </c>
    </row>
    <row r="91" spans="1:10" x14ac:dyDescent="0.2">
      <c r="A91" s="2" t="s">
        <v>44</v>
      </c>
      <c r="B91" s="2" t="s">
        <v>266</v>
      </c>
      <c r="C91" s="2" t="str">
        <f>HYPERLINK("https://scontent.xx.fbcdn.net/v/t50.12441-16/73159585_1193977954125931_1082987291430459522_n.mp4?_nc_cat=106&amp;_nc_oc=AQnV6PwuRZf0mt4TqINw--lHuBH6iNHW9S20IdxXB1GtnZ2K1-vF0s_AJzg8dBIZrFo&amp;_nc_ht=scontent.xx&amp;oh=8086fc756153214841f32568e3bc4c0d&amp;oe=5E318B34")</f>
        <v>https://scontent.xx.fbcdn.net/v/t50.12441-16/73159585_1193977954125931_1082987291430459522_n.mp4?_nc_cat=106&amp;_nc_oc=AQnV6PwuRZf0mt4TqINw--lHuBH6iNHW9S20IdxXB1GtnZ2K1-vF0s_AJzg8dBIZrFo&amp;_nc_ht=scontent.xx&amp;oh=8086fc756153214841f32568e3bc4c0d&amp;oe=5E318B34</v>
      </c>
      <c r="D91" s="2">
        <v>2987</v>
      </c>
      <c r="E91" s="2">
        <v>2727</v>
      </c>
      <c r="F91" s="2">
        <v>1903</v>
      </c>
      <c r="G91" s="2">
        <v>137</v>
      </c>
      <c r="H91" s="2">
        <v>174</v>
      </c>
      <c r="I91" s="2">
        <v>0</v>
      </c>
      <c r="J91" s="2">
        <f t="shared" si="2"/>
        <v>30.47</v>
      </c>
    </row>
    <row r="92" spans="1:10" x14ac:dyDescent="0.2">
      <c r="A92" s="2" t="s">
        <v>44</v>
      </c>
      <c r="B92" s="2" t="s">
        <v>266</v>
      </c>
      <c r="C92" s="2" t="str">
        <f>HYPERLINK("https://scontent.xx.fbcdn.net/v/t50.12441-16/74366899_161626451589010_3526030898853218229_n.mp4?_nc_cat=107&amp;_nc_oc=AQmfWcgFXDiwWOjm-en11AV1TzfBhH04DJk9Oo-r0DzX44NIIZweHjUd7pYtWol_7uc&amp;_nc_ht=scontent.xx&amp;oh=e49de4bafd87f0db999bdc46e53c3fcc&amp;oe=5E2078B3")</f>
        <v>https://scontent.xx.fbcdn.net/v/t50.12441-16/74366899_161626451589010_3526030898853218229_n.mp4?_nc_cat=107&amp;_nc_oc=AQmfWcgFXDiwWOjm-en11AV1TzfBhH04DJk9Oo-r0DzX44NIIZweHjUd7pYtWol_7uc&amp;_nc_ht=scontent.xx&amp;oh=e49de4bafd87f0db999bdc46e53c3fcc&amp;oe=5E2078B3</v>
      </c>
      <c r="D92" s="2">
        <v>2806</v>
      </c>
      <c r="E92" s="2">
        <v>2662</v>
      </c>
      <c r="F92" s="2">
        <v>1969</v>
      </c>
      <c r="G92" s="2">
        <v>95</v>
      </c>
      <c r="H92" s="2">
        <v>314</v>
      </c>
      <c r="I92" s="2">
        <v>0</v>
      </c>
      <c r="J92" s="2">
        <f t="shared" si="2"/>
        <v>18.64</v>
      </c>
    </row>
    <row r="93" spans="1:10" x14ac:dyDescent="0.2">
      <c r="A93" s="2" t="s">
        <v>45</v>
      </c>
      <c r="B93" s="2" t="s">
        <v>265</v>
      </c>
      <c r="C93" s="2"/>
      <c r="D93" s="2">
        <v>4111</v>
      </c>
      <c r="E93" s="2">
        <v>3494</v>
      </c>
      <c r="F93" s="2">
        <v>1402</v>
      </c>
      <c r="G93" s="2">
        <v>21</v>
      </c>
      <c r="H93" s="2">
        <v>249</v>
      </c>
      <c r="I93" s="2">
        <v>2</v>
      </c>
      <c r="J93" s="2">
        <f t="shared" si="2"/>
        <v>59.84</v>
      </c>
    </row>
    <row r="94" spans="1:10" x14ac:dyDescent="0.2">
      <c r="A94" s="2" t="s">
        <v>45</v>
      </c>
      <c r="B94" s="2" t="s">
        <v>265</v>
      </c>
      <c r="C94" s="2"/>
      <c r="D94" s="2">
        <v>4063</v>
      </c>
      <c r="E94" s="2">
        <v>3344</v>
      </c>
      <c r="F94" s="2">
        <v>1482</v>
      </c>
      <c r="G94" s="2">
        <v>90</v>
      </c>
      <c r="H94" s="2">
        <v>289</v>
      </c>
      <c r="I94" s="2">
        <v>0</v>
      </c>
      <c r="J94" s="2">
        <f t="shared" si="2"/>
        <v>56.41</v>
      </c>
    </row>
    <row r="95" spans="1:10" x14ac:dyDescent="0.2">
      <c r="A95" s="2" t="s">
        <v>45</v>
      </c>
      <c r="B95" s="2" t="s">
        <v>265</v>
      </c>
      <c r="C95" s="2"/>
      <c r="D95" s="2">
        <v>4021</v>
      </c>
      <c r="E95" s="2">
        <v>3563</v>
      </c>
      <c r="F95" s="2">
        <v>2584</v>
      </c>
      <c r="G95" s="2">
        <v>197</v>
      </c>
      <c r="H95" s="2">
        <v>369</v>
      </c>
      <c r="I95" s="2">
        <v>3</v>
      </c>
      <c r="J95" s="2">
        <f t="shared" si="2"/>
        <v>26.56</v>
      </c>
    </row>
    <row r="96" spans="1:10" x14ac:dyDescent="0.2">
      <c r="A96" s="2" t="s">
        <v>45</v>
      </c>
      <c r="B96" s="2" t="s">
        <v>78</v>
      </c>
      <c r="C96" s="2" t="str">
        <f>HYPERLINK("https://scontent.xx.fbcdn.net/v/t51.12442-15/71515434_987071318306504_9095566800918815166_n.jpg?_nc_cat=102&amp;_nc_oc=AQlrYtiMArySTABaay9yDD2bFgsaVks2l4M6rfFWRjB4L8xR2a-0XK0XhS1WSokJnyQ&amp;_nc_ht=scontent.xx&amp;oh=c5e9c6e8f89e6adf6355dc36b5ab954f&amp;oe=5E611A6B")</f>
        <v>https://scontent.xx.fbcdn.net/v/t51.12442-15/71515434_987071318306504_9095566800918815166_n.jpg?_nc_cat=102&amp;_nc_oc=AQlrYtiMArySTABaay9yDD2bFgsaVks2l4M6rfFWRjB4L8xR2a-0XK0XhS1WSokJnyQ&amp;_nc_ht=scontent.xx&amp;oh=c5e9c6e8f89e6adf6355dc36b5ab954f&amp;oe=5E611A6B</v>
      </c>
      <c r="D96" s="2">
        <v>3232</v>
      </c>
      <c r="E96" s="2">
        <v>2817</v>
      </c>
      <c r="F96" s="2">
        <v>2099</v>
      </c>
      <c r="G96" s="2">
        <v>54</v>
      </c>
      <c r="H96" s="2">
        <v>382</v>
      </c>
      <c r="I96" s="2">
        <v>3</v>
      </c>
      <c r="J96" s="2">
        <f t="shared" si="2"/>
        <v>23.24</v>
      </c>
    </row>
    <row r="97" spans="1:10" x14ac:dyDescent="0.2">
      <c r="A97" s="2" t="s">
        <v>46</v>
      </c>
      <c r="B97" s="2" t="s">
        <v>266</v>
      </c>
      <c r="C97" s="2" t="str">
        <f>HYPERLINK("https://scontent.xx.fbcdn.net/v/t50.12441-16/73123489_435608137093306_1687429372334545905_n.mp4?_nc_cat=104&amp;_nc_oc=AQmKDIKXh7LezoxMvqM6666WTe2oMZvxuErx88wPxBsWGBXhNVQDfKozV5eow5aG7cg&amp;_nc_ht=scontent.xx&amp;oh=44761d2ba7c056b53ec002304c84d36d&amp;oe=5E63B4CF")</f>
        <v>https://scontent.xx.fbcdn.net/v/t50.12441-16/73123489_435608137093306_1687429372334545905_n.mp4?_nc_cat=104&amp;_nc_oc=AQmKDIKXh7LezoxMvqM6666WTe2oMZvxuErx88wPxBsWGBXhNVQDfKozV5eow5aG7cg&amp;_nc_ht=scontent.xx&amp;oh=44761d2ba7c056b53ec002304c84d36d&amp;oe=5E63B4CF</v>
      </c>
      <c r="D97" s="2">
        <v>3388</v>
      </c>
      <c r="E97" s="2">
        <v>2942</v>
      </c>
      <c r="F97" s="2">
        <v>1929</v>
      </c>
      <c r="G97" s="2">
        <v>96</v>
      </c>
      <c r="H97" s="2">
        <v>412</v>
      </c>
      <c r="I97" s="2">
        <v>2</v>
      </c>
      <c r="J97" s="2">
        <f t="shared" si="2"/>
        <v>30.9</v>
      </c>
    </row>
    <row r="98" spans="1:10" x14ac:dyDescent="0.2">
      <c r="A98" s="2" t="s">
        <v>47</v>
      </c>
      <c r="B98" s="2" t="s">
        <v>78</v>
      </c>
      <c r="C98" s="2" t="str">
        <f>HYPERLINK("https://scontent.xx.fbcdn.net/v/t51.12442-15/73088351_411833149530584_631669938781605313_n.jpg?_nc_cat=111&amp;_nc_oc=AQm-h_00yDhGCwW2e8-36AyOTfX0H3Zhm-ncEY1wMHpQ_41p2aW0fHesOHJPlSchFYU&amp;_nc_ht=scontent.xx&amp;oh=4986838cd29cc2ccf889677779711f16&amp;oe=5E5D2B15")</f>
        <v>https://scontent.xx.fbcdn.net/v/t51.12442-15/73088351_411833149530584_631669938781605313_n.jpg?_nc_cat=111&amp;_nc_oc=AQm-h_00yDhGCwW2e8-36AyOTfX0H3Zhm-ncEY1wMHpQ_41p2aW0fHesOHJPlSchFYU&amp;_nc_ht=scontent.xx&amp;oh=4986838cd29cc2ccf889677779711f16&amp;oe=5E5D2B15</v>
      </c>
      <c r="D98" s="2">
        <v>5458</v>
      </c>
      <c r="E98" s="2">
        <v>4355</v>
      </c>
      <c r="F98" s="2">
        <v>3324</v>
      </c>
      <c r="G98" s="2">
        <v>56</v>
      </c>
      <c r="H98" s="2">
        <v>533</v>
      </c>
      <c r="I98" s="2">
        <v>2</v>
      </c>
      <c r="J98" s="2">
        <f t="shared" ref="J98:J129" si="3">ROUND(100 - (F98+H98)/D98*100,2)</f>
        <v>29.33</v>
      </c>
    </row>
    <row r="99" spans="1:10" x14ac:dyDescent="0.2">
      <c r="A99" s="2" t="s">
        <v>47</v>
      </c>
      <c r="B99" s="2" t="s">
        <v>78</v>
      </c>
      <c r="C99" s="2" t="str">
        <f>HYPERLINK("https://scontent.xx.fbcdn.net/v/t51.12442-15/71069997_519390402236754_5456023935129424786_n.jpg?_nc_cat=100&amp;_nc_oc=AQmvXHNT_CaB3hXm16UPUFHn1Vqo1Wt9uFT3AXtWBQrejnDgIeauxqmh0s9DsMbHRww&amp;_nc_ht=scontent.xx&amp;oh=45a4d83c64d384ba16595140f37748fb&amp;oe=5E1DBC2E")</f>
        <v>https://scontent.xx.fbcdn.net/v/t51.12442-15/71069997_519390402236754_5456023935129424786_n.jpg?_nc_cat=100&amp;_nc_oc=AQmvXHNT_CaB3hXm16UPUFHn1Vqo1Wt9uFT3AXtWBQrejnDgIeauxqmh0s9DsMbHRww&amp;_nc_ht=scontent.xx&amp;oh=45a4d83c64d384ba16595140f37748fb&amp;oe=5E1DBC2E</v>
      </c>
      <c r="D99" s="2">
        <v>4893</v>
      </c>
      <c r="E99" s="2">
        <v>3977</v>
      </c>
      <c r="F99" s="2">
        <v>1581</v>
      </c>
      <c r="G99" s="2">
        <v>154</v>
      </c>
      <c r="H99" s="2">
        <v>283</v>
      </c>
      <c r="I99" s="2">
        <v>0</v>
      </c>
      <c r="J99" s="2">
        <f t="shared" si="3"/>
        <v>61.9</v>
      </c>
    </row>
    <row r="100" spans="1:10" x14ac:dyDescent="0.2">
      <c r="A100" s="2" t="s">
        <v>47</v>
      </c>
      <c r="B100" s="2" t="s">
        <v>78</v>
      </c>
      <c r="C100" s="2" t="str">
        <f>HYPERLINK("https://scontent.xx.fbcdn.net/v/t51.12442-15/72721921_1154611858042804_7355720560489402456_n.jpg?_nc_cat=109&amp;_nc_oc=AQnqAygjJB5TkEfBG4yCwQyMiCCXily7hHte8nocJJdEwc9gA_SUMPxYXbYh1Km6Eyw&amp;_nc_ht=scontent.xx&amp;oh=cc894cc6ab1c11a3d801a4933b062278&amp;oe=5E23A2D6")</f>
        <v>https://scontent.xx.fbcdn.net/v/t51.12442-15/72721921_1154611858042804_7355720560489402456_n.jpg?_nc_cat=109&amp;_nc_oc=AQnqAygjJB5TkEfBG4yCwQyMiCCXily7hHte8nocJJdEwc9gA_SUMPxYXbYh1Km6Eyw&amp;_nc_ht=scontent.xx&amp;oh=cc894cc6ab1c11a3d801a4933b062278&amp;oe=5E23A2D6</v>
      </c>
      <c r="D100" s="2">
        <v>4486</v>
      </c>
      <c r="E100" s="2">
        <v>3827</v>
      </c>
      <c r="F100" s="2">
        <v>3114</v>
      </c>
      <c r="G100" s="2">
        <v>380</v>
      </c>
      <c r="H100" s="2">
        <v>305</v>
      </c>
      <c r="I100" s="2">
        <v>2</v>
      </c>
      <c r="J100" s="2">
        <f t="shared" si="3"/>
        <v>23.79</v>
      </c>
    </row>
    <row r="101" spans="1:10" x14ac:dyDescent="0.2">
      <c r="A101" s="2" t="s">
        <v>47</v>
      </c>
      <c r="B101" s="2" t="s">
        <v>78</v>
      </c>
      <c r="C101" s="2" t="str">
        <f>HYPERLINK("https://scontent.xx.fbcdn.net/v/t51.12442-15/72363813_200458794307516_6058913512167839789_n.jpg?_nc_cat=110&amp;_nc_oc=AQnt1s8Qt9s5kbtT5VWHnGRGI29b4KoffxuSwYJRJNz6liWcW5H3LKcyrnAF3L3QL7k&amp;_nc_ht=scontent.xx&amp;oh=930f26dfa37c10e14d76d587c4ede54c&amp;oe=5E1F358E")</f>
        <v>https://scontent.xx.fbcdn.net/v/t51.12442-15/72363813_200458794307516_6058913512167839789_n.jpg?_nc_cat=110&amp;_nc_oc=AQnt1s8Qt9s5kbtT5VWHnGRGI29b4KoffxuSwYJRJNz6liWcW5H3LKcyrnAF3L3QL7k&amp;_nc_ht=scontent.xx&amp;oh=930f26dfa37c10e14d76d587c4ede54c&amp;oe=5E1F358E</v>
      </c>
      <c r="D101" s="2">
        <v>5045</v>
      </c>
      <c r="E101" s="2">
        <v>3964</v>
      </c>
      <c r="F101" s="2">
        <v>3304</v>
      </c>
      <c r="G101" s="2">
        <v>152</v>
      </c>
      <c r="H101" s="2">
        <v>359</v>
      </c>
      <c r="I101" s="2">
        <v>5</v>
      </c>
      <c r="J101" s="2">
        <f t="shared" si="3"/>
        <v>27.39</v>
      </c>
    </row>
    <row r="102" spans="1:10" x14ac:dyDescent="0.2">
      <c r="A102" s="2" t="s">
        <v>48</v>
      </c>
      <c r="B102" s="2" t="s">
        <v>265</v>
      </c>
      <c r="C102" s="2"/>
      <c r="D102" s="2">
        <v>4874</v>
      </c>
      <c r="E102" s="2">
        <v>3790</v>
      </c>
      <c r="F102" s="2">
        <v>2356</v>
      </c>
      <c r="G102" s="2">
        <v>705</v>
      </c>
      <c r="H102" s="2">
        <v>357</v>
      </c>
      <c r="I102" s="2">
        <v>2</v>
      </c>
      <c r="J102" s="2">
        <f t="shared" si="3"/>
        <v>44.34</v>
      </c>
    </row>
    <row r="103" spans="1:10" x14ac:dyDescent="0.2">
      <c r="A103" s="2" t="s">
        <v>48</v>
      </c>
      <c r="B103" s="2" t="s">
        <v>78</v>
      </c>
      <c r="C103" s="2" t="str">
        <f>HYPERLINK("https://scontent.xx.fbcdn.net/v/t51.12442-15/73043296_932775727097218_5838805871152688162_n.jpg?_nc_cat=102&amp;_nc_oc=AQkuCdpWcHLVe4IhBXhN58FW_YwkCa0u63-luvqoXpPXWOePC00i1pY2J1YrUIYdNvM&amp;_nc_ht=scontent.xx&amp;oh=526665d0e2a812819670793b8bc3b183&amp;oe=5E258301")</f>
        <v>https://scontent.xx.fbcdn.net/v/t51.12442-15/73043296_932775727097218_5838805871152688162_n.jpg?_nc_cat=102&amp;_nc_oc=AQkuCdpWcHLVe4IhBXhN58FW_YwkCa0u63-luvqoXpPXWOePC00i1pY2J1YrUIYdNvM&amp;_nc_ht=scontent.xx&amp;oh=526665d0e2a812819670793b8bc3b183&amp;oe=5E258301</v>
      </c>
      <c r="D103" s="2">
        <v>4301</v>
      </c>
      <c r="E103" s="2">
        <v>3379</v>
      </c>
      <c r="F103" s="2">
        <v>2340</v>
      </c>
      <c r="G103" s="2">
        <v>41</v>
      </c>
      <c r="H103" s="2">
        <v>700</v>
      </c>
      <c r="I103" s="2">
        <v>0</v>
      </c>
      <c r="J103" s="2">
        <f t="shared" si="3"/>
        <v>29.32</v>
      </c>
    </row>
    <row r="104" spans="1:10" x14ac:dyDescent="0.2">
      <c r="A104" s="2" t="s">
        <v>49</v>
      </c>
      <c r="B104" s="2" t="s">
        <v>78</v>
      </c>
      <c r="C104" s="2" t="str">
        <f>HYPERLINK("https://scontent.xx.fbcdn.net/v/t51.12442-15/71198432_800083373743023_5677719597635101539_n.jpg?_nc_cat=105&amp;_nc_oc=AQljZc0M85Ego1fv7OGyDL-uies0K9nHeBQ8qsOK4HmjUHfMZs2ZLF0I-Rg6a8b0o9k&amp;_nc_ht=scontent.xx&amp;oh=8bc046634a7d6452655d76d7faac2cfa&amp;oe=5E5DECD4")</f>
        <v>https://scontent.xx.fbcdn.net/v/t51.12442-15/71198432_800083373743023_5677719597635101539_n.jpg?_nc_cat=105&amp;_nc_oc=AQljZc0M85Ego1fv7OGyDL-uies0K9nHeBQ8qsOK4HmjUHfMZs2ZLF0I-Rg6a8b0o9k&amp;_nc_ht=scontent.xx&amp;oh=8bc046634a7d6452655d76d7faac2cfa&amp;oe=5E5DECD4</v>
      </c>
      <c r="D104" s="2">
        <v>4136</v>
      </c>
      <c r="E104" s="2">
        <v>3603</v>
      </c>
      <c r="F104" s="2">
        <v>2924</v>
      </c>
      <c r="G104" s="2">
        <v>107</v>
      </c>
      <c r="H104" s="2">
        <v>311</v>
      </c>
      <c r="I104" s="2">
        <v>3</v>
      </c>
      <c r="J104" s="2">
        <f t="shared" si="3"/>
        <v>21.78</v>
      </c>
    </row>
    <row r="105" spans="1:10" x14ac:dyDescent="0.2">
      <c r="A105" s="2" t="s">
        <v>50</v>
      </c>
      <c r="B105" s="2" t="s">
        <v>78</v>
      </c>
      <c r="C105" s="2" t="str">
        <f>HYPERLINK("https://scontent.xx.fbcdn.net/v/t51.12442-15/72591363_423689268576553_701477315716225487_n.jpg?_nc_cat=100&amp;_nc_oc=AQljYKX11GD6zpebZOFYfOuQh3tY3KBSTjvrCx55_BFfmiSmzJL4eiJWUEDim8tTDgk&amp;_nc_ht=scontent.xx&amp;oh=8afcae874e92b4e9906fd24d5fa862f2&amp;oe=5E5F7DA3")</f>
        <v>https://scontent.xx.fbcdn.net/v/t51.12442-15/72591363_423689268576553_701477315716225487_n.jpg?_nc_cat=100&amp;_nc_oc=AQljYKX11GD6zpebZOFYfOuQh3tY3KBSTjvrCx55_BFfmiSmzJL4eiJWUEDim8tTDgk&amp;_nc_ht=scontent.xx&amp;oh=8afcae874e92b4e9906fd24d5fa862f2&amp;oe=5E5F7DA3</v>
      </c>
      <c r="D105" s="2">
        <v>4701</v>
      </c>
      <c r="E105" s="2">
        <v>4170</v>
      </c>
      <c r="F105" s="2">
        <v>3408</v>
      </c>
      <c r="G105" s="2">
        <v>97</v>
      </c>
      <c r="H105" s="2">
        <v>355</v>
      </c>
      <c r="I105" s="2">
        <v>2</v>
      </c>
      <c r="J105" s="2">
        <f t="shared" si="3"/>
        <v>19.95</v>
      </c>
    </row>
    <row r="106" spans="1:10" x14ac:dyDescent="0.2">
      <c r="A106" s="2" t="s">
        <v>50</v>
      </c>
      <c r="B106" s="2" t="s">
        <v>266</v>
      </c>
      <c r="C106" s="2" t="str">
        <f>HYPERLINK("https://scontent.xx.fbcdn.net/v/t50.12441-16/74345329_717164758805239_3665817929467083293_n.mp4?_nc_cat=103&amp;_nc_oc=AQkN_IZ-eJYgEOFWAMA_zqREqSbasJBL7hivEIP97bogorF4ecGGhO6TPGrSE3W30AU&amp;_nc_ht=scontent.xx&amp;oh=017a63c523b02a1f7ee9411e405ea2c0&amp;oe=5E59E29F")</f>
        <v>https://scontent.xx.fbcdn.net/v/t50.12441-16/74345329_717164758805239_3665817929467083293_n.mp4?_nc_cat=103&amp;_nc_oc=AQkN_IZ-eJYgEOFWAMA_zqREqSbasJBL7hivEIP97bogorF4ecGGhO6TPGrSE3W30AU&amp;_nc_ht=scontent.xx&amp;oh=017a63c523b02a1f7ee9411e405ea2c0&amp;oe=5E59E29F</v>
      </c>
      <c r="D106" s="2">
        <v>4772</v>
      </c>
      <c r="E106" s="2">
        <v>4102</v>
      </c>
      <c r="F106" s="2">
        <v>2428</v>
      </c>
      <c r="G106" s="2">
        <v>189</v>
      </c>
      <c r="H106" s="2">
        <v>261</v>
      </c>
      <c r="I106" s="2">
        <v>0</v>
      </c>
      <c r="J106" s="2">
        <f t="shared" si="3"/>
        <v>43.65</v>
      </c>
    </row>
    <row r="107" spans="1:10" x14ac:dyDescent="0.2">
      <c r="A107" s="2" t="s">
        <v>50</v>
      </c>
      <c r="B107" s="2" t="s">
        <v>266</v>
      </c>
      <c r="C107" s="2" t="str">
        <f>HYPERLINK("https://scontent.xx.fbcdn.net/v/t50.12441-16/73399514_165236301230014_8280288334015525600_n.mp4?_nc_cat=109&amp;_nc_oc=AQnv_aS1MkIULKFT4WUtsfGuhg2M0JmyfafeH9V5GUyOQRvTRwIkQ9UKbQUDRX1Gmfs&amp;_nc_ht=scontent.xx&amp;oh=744ee6eed8b54515f1d2970e88b393d4&amp;oe=5E576E86")</f>
        <v>https://scontent.xx.fbcdn.net/v/t50.12441-16/73399514_165236301230014_8280288334015525600_n.mp4?_nc_cat=109&amp;_nc_oc=AQnv_aS1MkIULKFT4WUtsfGuhg2M0JmyfafeH9V5GUyOQRvTRwIkQ9UKbQUDRX1Gmfs&amp;_nc_ht=scontent.xx&amp;oh=744ee6eed8b54515f1d2970e88b393d4&amp;oe=5E576E86</v>
      </c>
      <c r="D107" s="2">
        <v>4735</v>
      </c>
      <c r="E107" s="2">
        <v>3984</v>
      </c>
      <c r="F107" s="2">
        <v>2015</v>
      </c>
      <c r="G107" s="2">
        <v>476</v>
      </c>
      <c r="H107" s="2">
        <v>243</v>
      </c>
      <c r="I107" s="2">
        <v>0</v>
      </c>
      <c r="J107" s="2">
        <f t="shared" si="3"/>
        <v>52.31</v>
      </c>
    </row>
    <row r="108" spans="1:10" x14ac:dyDescent="0.2">
      <c r="A108" s="2" t="s">
        <v>50</v>
      </c>
      <c r="B108" s="2" t="s">
        <v>266</v>
      </c>
      <c r="C108" s="2" t="str">
        <f>HYPERLINK("https://scontent.xx.fbcdn.net/v/t50.12441-16/76030215_139848927345413_5339232794089355250_n.mp4?_nc_cat=100&amp;_nc_oc=AQmLC7uc7LZEtCxCqDWiJv6oFRf83jzeKrLDnkKCCrd2-1f6xZSC_SfMmz-IcwsmdZU&amp;_nc_ht=scontent.xx&amp;oh=538e0687376f9070b5dbcd10571d5b26&amp;oe=5E2B3DCF")</f>
        <v>https://scontent.xx.fbcdn.net/v/t50.12441-16/76030215_139848927345413_5339232794089355250_n.mp4?_nc_cat=100&amp;_nc_oc=AQmLC7uc7LZEtCxCqDWiJv6oFRf83jzeKrLDnkKCCrd2-1f6xZSC_SfMmz-IcwsmdZU&amp;_nc_ht=scontent.xx&amp;oh=538e0687376f9070b5dbcd10571d5b26&amp;oe=5E2B3DCF</v>
      </c>
      <c r="D108" s="2">
        <v>4579</v>
      </c>
      <c r="E108" s="2">
        <v>4003</v>
      </c>
      <c r="F108" s="2">
        <v>3646</v>
      </c>
      <c r="G108" s="2">
        <v>248</v>
      </c>
      <c r="H108" s="2">
        <v>160</v>
      </c>
      <c r="I108" s="2">
        <v>1</v>
      </c>
      <c r="J108" s="2">
        <f t="shared" si="3"/>
        <v>16.88</v>
      </c>
    </row>
    <row r="109" spans="1:10" x14ac:dyDescent="0.2">
      <c r="A109" s="2" t="s">
        <v>50</v>
      </c>
      <c r="B109" s="2" t="s">
        <v>78</v>
      </c>
      <c r="C109" s="2" t="str">
        <f>HYPERLINK("https://scontent.xx.fbcdn.net/v/t51.12442-15/75388541_2508934642523149_1840607972361867490_n.jpg?_nc_cat=103&amp;_nc_oc=AQlH0Wuz5rLlu6QFGnCnr001xOZfNMGkKypQh_Oi6ls2CGh2vu3S92v_1S1QIJ95kGk&amp;_nc_ht=scontent.xx&amp;oh=0497807d263e4db598087ac2ec741044&amp;oe=5E5CE69D")</f>
        <v>https://scontent.xx.fbcdn.net/v/t51.12442-15/75388541_2508934642523149_1840607972361867490_n.jpg?_nc_cat=103&amp;_nc_oc=AQlH0Wuz5rLlu6QFGnCnr001xOZfNMGkKypQh_Oi6ls2CGh2vu3S92v_1S1QIJ95kGk&amp;_nc_ht=scontent.xx&amp;oh=0497807d263e4db598087ac2ec741044&amp;oe=5E5CE69D</v>
      </c>
      <c r="D109" s="2">
        <v>5253</v>
      </c>
      <c r="E109" s="2">
        <v>3999</v>
      </c>
      <c r="F109" s="2">
        <v>4388</v>
      </c>
      <c r="G109" s="2">
        <v>299</v>
      </c>
      <c r="H109" s="2">
        <v>122</v>
      </c>
      <c r="I109" s="2">
        <v>5</v>
      </c>
      <c r="J109" s="2">
        <f t="shared" si="3"/>
        <v>14.14</v>
      </c>
    </row>
    <row r="110" spans="1:10" x14ac:dyDescent="0.2">
      <c r="A110" s="2" t="s">
        <v>50</v>
      </c>
      <c r="B110" s="2" t="s">
        <v>78</v>
      </c>
      <c r="C110" s="2" t="str">
        <f>HYPERLINK("https://scontent.xx.fbcdn.net/v/t51.12442-15/75371312_2401946710071701_2606851644415351629_n.jpg?_nc_cat=100&amp;_nc_oc=AQmqdljfKyh0y9wIKNX6V53GT6IRJySNGctsj9_35mvg8GmmlQZTgEyIf5Cb3OsKdtA&amp;_nc_ht=scontent.xx&amp;oh=11cab500719959e2711a5e73c76a3b63&amp;oe=5E5B0B5D")</f>
        <v>https://scontent.xx.fbcdn.net/v/t51.12442-15/75371312_2401946710071701_2606851644415351629_n.jpg?_nc_cat=100&amp;_nc_oc=AQmqdljfKyh0y9wIKNX6V53GT6IRJySNGctsj9_35mvg8GmmlQZTgEyIf5Cb3OsKdtA&amp;_nc_ht=scontent.xx&amp;oh=11cab500719959e2711a5e73c76a3b63&amp;oe=5E5B0B5D</v>
      </c>
      <c r="D110" s="2">
        <v>5347</v>
      </c>
      <c r="E110" s="2">
        <v>3958</v>
      </c>
      <c r="F110" s="2">
        <v>3462</v>
      </c>
      <c r="G110" s="2">
        <v>1029</v>
      </c>
      <c r="H110" s="2">
        <v>133</v>
      </c>
      <c r="I110" s="2">
        <v>5</v>
      </c>
      <c r="J110" s="2">
        <f t="shared" si="3"/>
        <v>32.770000000000003</v>
      </c>
    </row>
    <row r="111" spans="1:10" x14ac:dyDescent="0.2">
      <c r="A111" s="2" t="s">
        <v>50</v>
      </c>
      <c r="B111" s="2" t="s">
        <v>78</v>
      </c>
      <c r="C111" s="2" t="str">
        <f>HYPERLINK("https://scontent.xx.fbcdn.net/v/t51.12442-15/70968410_555698548522355_3156013835806538913_n.jpg?_nc_cat=103&amp;_nc_oc=AQmtZqck5L4vQgBQ7mp-y8cl3foLGJnZ3LUl0vC-X9I6nUSTQNePzPzLMZdxFRfRNVM&amp;_nc_ht=scontent.xx&amp;oh=d76ef1d43e43057ffd508cdadc456155&amp;oe=5E643BEA")</f>
        <v>https://scontent.xx.fbcdn.net/v/t51.12442-15/70968410_555698548522355_3156013835806538913_n.jpg?_nc_cat=103&amp;_nc_oc=AQmtZqck5L4vQgBQ7mp-y8cl3foLGJnZ3LUl0vC-X9I6nUSTQNePzPzLMZdxFRfRNVM&amp;_nc_ht=scontent.xx&amp;oh=d76ef1d43e43057ffd508cdadc456155&amp;oe=5E643BEA</v>
      </c>
      <c r="D111" s="2">
        <v>4659</v>
      </c>
      <c r="E111" s="2">
        <v>3938</v>
      </c>
      <c r="F111" s="2">
        <v>3244</v>
      </c>
      <c r="G111" s="2">
        <v>380</v>
      </c>
      <c r="H111" s="2">
        <v>220</v>
      </c>
      <c r="I111" s="2">
        <v>10</v>
      </c>
      <c r="J111" s="2">
        <f t="shared" si="3"/>
        <v>25.65</v>
      </c>
    </row>
    <row r="112" spans="1:10" x14ac:dyDescent="0.2">
      <c r="A112" s="2" t="s">
        <v>50</v>
      </c>
      <c r="B112" s="2" t="s">
        <v>78</v>
      </c>
      <c r="C112" s="2" t="str">
        <f>HYPERLINK("https://scontent.xx.fbcdn.net/v/t51.12442-15/73247565_587614075313751_6174182591315530757_n.jpg?_nc_cat=104&amp;_nc_oc=AQlj2diES86tA19RA-Hi-M9uPdWAnmqG6dM3nh_xoJDPJ60qOVEdekerWqTm4PapNCM&amp;_nc_ht=scontent.xx&amp;oh=51117932a42e9d45005103dd9dfa09d5&amp;oe=5E570AA1")</f>
        <v>https://scontent.xx.fbcdn.net/v/t51.12442-15/73247565_587614075313751_6174182591315530757_n.jpg?_nc_cat=104&amp;_nc_oc=AQlj2diES86tA19RA-Hi-M9uPdWAnmqG6dM3nh_xoJDPJ60qOVEdekerWqTm4PapNCM&amp;_nc_ht=scontent.xx&amp;oh=51117932a42e9d45005103dd9dfa09d5&amp;oe=5E570AA1</v>
      </c>
      <c r="D112" s="2">
        <v>4375</v>
      </c>
      <c r="E112" s="2">
        <v>3775</v>
      </c>
      <c r="F112" s="2">
        <v>3294</v>
      </c>
      <c r="G112" s="2">
        <v>231</v>
      </c>
      <c r="H112" s="2">
        <v>337</v>
      </c>
      <c r="I112" s="2">
        <v>2</v>
      </c>
      <c r="J112" s="2">
        <f t="shared" si="3"/>
        <v>17.010000000000002</v>
      </c>
    </row>
    <row r="113" spans="1:10" x14ac:dyDescent="0.2">
      <c r="A113" s="2" t="s">
        <v>50</v>
      </c>
      <c r="B113" s="2" t="s">
        <v>265</v>
      </c>
      <c r="C113" s="2"/>
      <c r="D113" s="2">
        <v>3837</v>
      </c>
      <c r="E113" s="2">
        <v>3484</v>
      </c>
      <c r="F113" s="2">
        <v>2750</v>
      </c>
      <c r="G113" s="2">
        <v>110</v>
      </c>
      <c r="H113" s="2">
        <v>217</v>
      </c>
      <c r="I113" s="2">
        <v>2</v>
      </c>
      <c r="J113" s="2">
        <f t="shared" si="3"/>
        <v>22.67</v>
      </c>
    </row>
    <row r="114" spans="1:10" x14ac:dyDescent="0.2">
      <c r="A114" s="2" t="s">
        <v>50</v>
      </c>
      <c r="B114" s="2" t="s">
        <v>265</v>
      </c>
      <c r="C114" s="2"/>
      <c r="D114" s="2">
        <v>3835</v>
      </c>
      <c r="E114" s="2">
        <v>3372</v>
      </c>
      <c r="F114" s="2">
        <v>2369</v>
      </c>
      <c r="G114" s="2">
        <v>141</v>
      </c>
      <c r="H114" s="2">
        <v>268</v>
      </c>
      <c r="I114" s="2">
        <v>5</v>
      </c>
      <c r="J114" s="2">
        <f t="shared" si="3"/>
        <v>31.24</v>
      </c>
    </row>
    <row r="115" spans="1:10" x14ac:dyDescent="0.2">
      <c r="A115" s="2" t="s">
        <v>51</v>
      </c>
      <c r="B115" s="2" t="s">
        <v>78</v>
      </c>
      <c r="C115" s="2" t="str">
        <f>HYPERLINK("https://scontent.xx.fbcdn.net/v/t51.12442-15/71251860_110976310161266_4424183705205733602_n.jpg?_nc_cat=108&amp;_nc_oc=AQmSVJswQ7PDb3IysK4v8bCT7LYJ-xY0735ZhTxkPZt9F3O37uYCatQZK70NspXagA8&amp;_nc_ht=scontent.xx&amp;oh=b61311b2f7c232154d42644c6115d7dc&amp;oe=5E58CDE2")</f>
        <v>https://scontent.xx.fbcdn.net/v/t51.12442-15/71251860_110976310161266_4424183705205733602_n.jpg?_nc_cat=108&amp;_nc_oc=AQmSVJswQ7PDb3IysK4v8bCT7LYJ-xY0735ZhTxkPZt9F3O37uYCatQZK70NspXagA8&amp;_nc_ht=scontent.xx&amp;oh=b61311b2f7c232154d42644c6115d7dc&amp;oe=5E58CDE2</v>
      </c>
      <c r="D115" s="2">
        <v>4690</v>
      </c>
      <c r="E115" s="2">
        <v>3914</v>
      </c>
      <c r="F115" s="2">
        <v>3275</v>
      </c>
      <c r="G115" s="2">
        <v>276</v>
      </c>
      <c r="H115" s="2">
        <v>304</v>
      </c>
      <c r="I115" s="2">
        <v>3</v>
      </c>
      <c r="J115" s="2">
        <f t="shared" si="3"/>
        <v>23.69</v>
      </c>
    </row>
    <row r="116" spans="1:10" x14ac:dyDescent="0.2">
      <c r="A116" s="2" t="s">
        <v>51</v>
      </c>
      <c r="B116" s="2" t="s">
        <v>78</v>
      </c>
      <c r="C116" s="2" t="str">
        <f>HYPERLINK("https://scontent.xx.fbcdn.net/v/t51.12442-15/71187008_2187819294852929_7591899210803229939_n.jpg?_nc_cat=109&amp;_nc_oc=AQnD62Egy3a7_qmfaMpHYOIOe7fHMlOAoTiJa1W6ZbfHGA-_pdrMBcbaL3u5lLbiEdY&amp;_nc_ht=scontent.xx&amp;oh=0e9769d1642d216ab76fadb8d6bc73a4&amp;oe=5E1CA437")</f>
        <v>https://scontent.xx.fbcdn.net/v/t51.12442-15/71187008_2187819294852929_7591899210803229939_n.jpg?_nc_cat=109&amp;_nc_oc=AQnD62Egy3a7_qmfaMpHYOIOe7fHMlOAoTiJa1W6ZbfHGA-_pdrMBcbaL3u5lLbiEdY&amp;_nc_ht=scontent.xx&amp;oh=0e9769d1642d216ab76fadb8d6bc73a4&amp;oe=5E1CA437</v>
      </c>
      <c r="D116" s="2">
        <v>4701</v>
      </c>
      <c r="E116" s="2">
        <v>4008</v>
      </c>
      <c r="F116" s="2">
        <v>3584</v>
      </c>
      <c r="G116" s="2">
        <v>294</v>
      </c>
      <c r="H116" s="2">
        <v>137</v>
      </c>
      <c r="I116" s="2">
        <v>2</v>
      </c>
      <c r="J116" s="2">
        <f t="shared" si="3"/>
        <v>20.85</v>
      </c>
    </row>
    <row r="117" spans="1:10" x14ac:dyDescent="0.2">
      <c r="A117" s="2" t="s">
        <v>51</v>
      </c>
      <c r="B117" s="2" t="s">
        <v>266</v>
      </c>
      <c r="C117" s="2" t="str">
        <f>HYPERLINK("https://scontent.xx.fbcdn.net/v/t50.12441-16/74593367_402644153949558_1071291011400003782_n.mp4?_nc_cat=104&amp;_nc_oc=AQnb-VXehSmBc3AwOGYtvxlFYNcePBb3aYav92hWMEfbGEBNjqcsc93GHfE7OJ_M-84&amp;_nc_ht=scontent.xx&amp;oh=3fb182fc124068c838ecd09e75a9f241&amp;oe=5E55C90D")</f>
        <v>https://scontent.xx.fbcdn.net/v/t50.12441-16/74593367_402644153949558_1071291011400003782_n.mp4?_nc_cat=104&amp;_nc_oc=AQnb-VXehSmBc3AwOGYtvxlFYNcePBb3aYav92hWMEfbGEBNjqcsc93GHfE7OJ_M-84&amp;_nc_ht=scontent.xx&amp;oh=3fb182fc124068c838ecd09e75a9f241&amp;oe=5E55C90D</v>
      </c>
      <c r="D117" s="2">
        <v>4307</v>
      </c>
      <c r="E117" s="2">
        <v>3943</v>
      </c>
      <c r="F117" s="2">
        <v>3350</v>
      </c>
      <c r="G117" s="2">
        <v>311</v>
      </c>
      <c r="H117" s="2">
        <v>130</v>
      </c>
      <c r="I117" s="2">
        <v>1</v>
      </c>
      <c r="J117" s="2">
        <f t="shared" si="3"/>
        <v>19.2</v>
      </c>
    </row>
    <row r="118" spans="1:10" x14ac:dyDescent="0.2">
      <c r="A118" s="2" t="s">
        <v>51</v>
      </c>
      <c r="B118" s="2" t="s">
        <v>78</v>
      </c>
      <c r="C118" s="2" t="str">
        <f>HYPERLINK("https://scontent.xx.fbcdn.net/v/t51.12442-15/72893692_2647675761937774_4822511504401070428_n.jpg?_nc_cat=108&amp;_nc_oc=AQne80Wmf9yaJneRT-g63xNHm3E6Bz93nL7qgy76m37y3y1lcjZ9cjH4OG4R-QqVA8E&amp;_nc_ht=scontent.xx&amp;oh=db34cf23083b983e6b6044e4d0651a69&amp;oe=5E53A3C0")</f>
        <v>https://scontent.xx.fbcdn.net/v/t51.12442-15/72893692_2647675761937774_4822511504401070428_n.jpg?_nc_cat=108&amp;_nc_oc=AQne80Wmf9yaJneRT-g63xNHm3E6Bz93nL7qgy76m37y3y1lcjZ9cjH4OG4R-QqVA8E&amp;_nc_ht=scontent.xx&amp;oh=db34cf23083b983e6b6044e4d0651a69&amp;oe=5E53A3C0</v>
      </c>
      <c r="D118" s="2">
        <v>4703</v>
      </c>
      <c r="E118" s="2">
        <v>3770</v>
      </c>
      <c r="F118" s="2">
        <v>3281</v>
      </c>
      <c r="G118" s="2">
        <v>464</v>
      </c>
      <c r="H118" s="2">
        <v>126</v>
      </c>
      <c r="I118" s="2">
        <v>0</v>
      </c>
      <c r="J118" s="2">
        <f t="shared" si="3"/>
        <v>27.56</v>
      </c>
    </row>
    <row r="119" spans="1:10" x14ac:dyDescent="0.2">
      <c r="A119" s="2" t="s">
        <v>51</v>
      </c>
      <c r="B119" s="2" t="s">
        <v>78</v>
      </c>
      <c r="C119" s="2" t="str">
        <f>HYPERLINK("https://scontent.xx.fbcdn.net/v/t51.12442-15/74682973_570572793691190_6024776523233980857_n.jpg?_nc_cat=107&amp;_nc_oc=AQkGT0tR6zuJL30TJWxc_x1TUYXl6SKPedSC7JVOemwCshUKu57MYs_ou1KoTXlxsvs&amp;_nc_ht=scontent.xx&amp;oh=869dac89a95958b6325386961a4131a0&amp;oe=5E24F453")</f>
        <v>https://scontent.xx.fbcdn.net/v/t51.12442-15/74682973_570572793691190_6024776523233980857_n.jpg?_nc_cat=107&amp;_nc_oc=AQkGT0tR6zuJL30TJWxc_x1TUYXl6SKPedSC7JVOemwCshUKu57MYs_ou1KoTXlxsvs&amp;_nc_ht=scontent.xx&amp;oh=869dac89a95958b6325386961a4131a0&amp;oe=5E24F453</v>
      </c>
      <c r="D119" s="2">
        <v>4792</v>
      </c>
      <c r="E119" s="2">
        <v>3727</v>
      </c>
      <c r="F119" s="2">
        <v>3181</v>
      </c>
      <c r="G119" s="2">
        <v>476</v>
      </c>
      <c r="H119" s="2">
        <v>242</v>
      </c>
      <c r="I119" s="2">
        <v>4</v>
      </c>
      <c r="J119" s="2">
        <f t="shared" si="3"/>
        <v>28.57</v>
      </c>
    </row>
    <row r="120" spans="1:10" x14ac:dyDescent="0.2">
      <c r="A120" s="2" t="s">
        <v>52</v>
      </c>
      <c r="B120" s="2" t="s">
        <v>265</v>
      </c>
      <c r="C120" s="2"/>
      <c r="D120" s="2">
        <v>5035</v>
      </c>
      <c r="E120" s="2">
        <v>4290</v>
      </c>
      <c r="F120" s="2">
        <v>3331</v>
      </c>
      <c r="G120" s="2">
        <v>73</v>
      </c>
      <c r="H120" s="2">
        <v>372</v>
      </c>
      <c r="I120" s="2">
        <v>1</v>
      </c>
      <c r="J120" s="2">
        <f t="shared" si="3"/>
        <v>26.45</v>
      </c>
    </row>
    <row r="121" spans="1:10" x14ac:dyDescent="0.2">
      <c r="A121" s="2" t="s">
        <v>52</v>
      </c>
      <c r="B121" s="2" t="s">
        <v>265</v>
      </c>
      <c r="C121" s="2"/>
      <c r="D121" s="2">
        <v>4612</v>
      </c>
      <c r="E121" s="2">
        <v>4068</v>
      </c>
      <c r="F121" s="2">
        <v>3527</v>
      </c>
      <c r="G121" s="2">
        <v>241</v>
      </c>
      <c r="H121" s="2">
        <v>212</v>
      </c>
      <c r="I121" s="2">
        <v>1</v>
      </c>
      <c r="J121" s="2">
        <f t="shared" si="3"/>
        <v>18.93</v>
      </c>
    </row>
    <row r="122" spans="1:10" x14ac:dyDescent="0.2">
      <c r="A122" s="2" t="s">
        <v>52</v>
      </c>
      <c r="B122" s="2" t="s">
        <v>265</v>
      </c>
      <c r="C122" s="2"/>
      <c r="D122" s="2">
        <v>4630</v>
      </c>
      <c r="E122" s="2">
        <v>3917</v>
      </c>
      <c r="F122" s="2">
        <v>3344</v>
      </c>
      <c r="G122" s="2">
        <v>287</v>
      </c>
      <c r="H122" s="2">
        <v>274</v>
      </c>
      <c r="I122" s="2">
        <v>0</v>
      </c>
      <c r="J122" s="2">
        <f t="shared" si="3"/>
        <v>21.86</v>
      </c>
    </row>
    <row r="123" spans="1:10" x14ac:dyDescent="0.2">
      <c r="A123" s="2" t="s">
        <v>52</v>
      </c>
      <c r="B123" s="2" t="s">
        <v>266</v>
      </c>
      <c r="C123" s="2" t="str">
        <f>HYPERLINK("https://scontent.xx.fbcdn.net/v/t50.12441-16/73246217_977625662590860_575476912366240813_n.mp4?_nc_cat=106&amp;_nc_oc=AQmzwJrOA4eGYgMzwRl7IEivBqeDPbqMjVyGgEoJzUVOoNcb8a48_TVgsoscxmx25j0&amp;_nc_ht=scontent.xx&amp;oh=14eb14013d7f8869eb3ba700a77720fd&amp;oe=5E2A48B6")</f>
        <v>https://scontent.xx.fbcdn.net/v/t50.12441-16/73246217_977625662590860_575476912366240813_n.mp4?_nc_cat=106&amp;_nc_oc=AQmzwJrOA4eGYgMzwRl7IEivBqeDPbqMjVyGgEoJzUVOoNcb8a48_TVgsoscxmx25j0&amp;_nc_ht=scontent.xx&amp;oh=14eb14013d7f8869eb3ba700a77720fd&amp;oe=5E2A48B6</v>
      </c>
      <c r="D123" s="2">
        <v>3624</v>
      </c>
      <c r="E123" s="2">
        <v>2996</v>
      </c>
      <c r="F123" s="2">
        <v>2133</v>
      </c>
      <c r="G123" s="2">
        <v>91</v>
      </c>
      <c r="H123" s="2">
        <v>410</v>
      </c>
      <c r="I123" s="2">
        <v>3</v>
      </c>
      <c r="J123" s="2">
        <f t="shared" si="3"/>
        <v>29.83</v>
      </c>
    </row>
    <row r="124" spans="1:10" x14ac:dyDescent="0.2">
      <c r="A124" s="2" t="s">
        <v>52</v>
      </c>
      <c r="B124" s="2" t="s">
        <v>265</v>
      </c>
      <c r="C124" s="2"/>
      <c r="D124" s="2">
        <v>4542</v>
      </c>
      <c r="E124" s="2">
        <v>3859</v>
      </c>
      <c r="F124" s="2">
        <v>3401</v>
      </c>
      <c r="G124" s="2">
        <v>140</v>
      </c>
      <c r="H124" s="2">
        <v>251</v>
      </c>
      <c r="I124" s="2">
        <v>1</v>
      </c>
      <c r="J124" s="2">
        <f t="shared" si="3"/>
        <v>19.59</v>
      </c>
    </row>
    <row r="125" spans="1:10" x14ac:dyDescent="0.2">
      <c r="A125" s="2" t="s">
        <v>53</v>
      </c>
      <c r="B125" s="2" t="s">
        <v>78</v>
      </c>
      <c r="C125" s="2" t="str">
        <f>HYPERLINK("https://scontent.xx.fbcdn.net/v/t51.12442-15/72781806_552497985484204_586488687523389704_n.jpg?_nc_cat=106&amp;_nc_oc=AQlAsnnzxD0c3gg1VFEYLFUpWevcmlm5l8zPTq9-K8fRZG7VBc4ZE-Qxbu-DwY2bc7A&amp;_nc_ht=scontent.xx&amp;oh=ffc1b103e22a3902586f84c752887a4e&amp;oe=5E23D2B7")</f>
        <v>https://scontent.xx.fbcdn.net/v/t51.12442-15/72781806_552497985484204_586488687523389704_n.jpg?_nc_cat=106&amp;_nc_oc=AQlAsnnzxD0c3gg1VFEYLFUpWevcmlm5l8zPTq9-K8fRZG7VBc4ZE-Qxbu-DwY2bc7A&amp;_nc_ht=scontent.xx&amp;oh=ffc1b103e22a3902586f84c752887a4e&amp;oe=5E23D2B7</v>
      </c>
      <c r="D125" s="2">
        <v>5302</v>
      </c>
      <c r="E125" s="2">
        <v>4218</v>
      </c>
      <c r="F125" s="2">
        <v>3176</v>
      </c>
      <c r="G125" s="2">
        <v>110</v>
      </c>
      <c r="H125" s="2">
        <v>626</v>
      </c>
      <c r="I125" s="2">
        <v>8</v>
      </c>
      <c r="J125" s="2">
        <f t="shared" si="3"/>
        <v>28.29</v>
      </c>
    </row>
    <row r="126" spans="1:10" x14ac:dyDescent="0.2">
      <c r="A126" s="2" t="s">
        <v>55</v>
      </c>
      <c r="B126" s="2" t="s">
        <v>78</v>
      </c>
      <c r="C126" s="2" t="str">
        <f>HYPERLINK("https://scontent.xx.fbcdn.net/v/t51.12442-15/74711750_491778978074647_3837303731790045531_n.jpg?_nc_cat=108&amp;_nc_oc=AQkCpFk0etekh29lkQd4Mw2XQ7o15D0EobwYwiErkx-ggvBcqByTpUi6BvhYIVUMDeI&amp;_nc_ht=scontent.xx&amp;oh=15e5462fa3f5324d5d960fbe22d3d218&amp;oe=5E216162")</f>
        <v>https://scontent.xx.fbcdn.net/v/t51.12442-15/74711750_491778978074647_3837303731790045531_n.jpg?_nc_cat=108&amp;_nc_oc=AQkCpFk0etekh29lkQd4Mw2XQ7o15D0EobwYwiErkx-ggvBcqByTpUi6BvhYIVUMDeI&amp;_nc_ht=scontent.xx&amp;oh=15e5462fa3f5324d5d960fbe22d3d218&amp;oe=5E216162</v>
      </c>
      <c r="D126" s="2">
        <v>4842</v>
      </c>
      <c r="E126" s="2">
        <v>3799</v>
      </c>
      <c r="F126" s="2">
        <v>2951</v>
      </c>
      <c r="G126" s="2">
        <v>42</v>
      </c>
      <c r="H126" s="2">
        <v>658</v>
      </c>
      <c r="I126" s="2">
        <v>0</v>
      </c>
      <c r="J126" s="2">
        <f t="shared" si="3"/>
        <v>25.46</v>
      </c>
    </row>
    <row r="127" spans="1:10" x14ac:dyDescent="0.2">
      <c r="A127" s="2" t="s">
        <v>55</v>
      </c>
      <c r="B127" s="2" t="s">
        <v>78</v>
      </c>
      <c r="C127" s="2" t="str">
        <f>HYPERLINK("https://scontent.xx.fbcdn.net/v/t51.12442-15/76944107_1794593320685755_1375442237916159701_n.jpg?_nc_cat=102&amp;_nc_oc=AQlDJ4SglH6z_6prmQ6k8KZRqdE9M2hiMS0Kd9oRcoPsfujkY6kn29yf89MWcEHwkIo&amp;_nc_ht=scontent.xx&amp;oh=60b4d762130031f7301ff1740c496db3&amp;oe=5E1ED6DA")</f>
        <v>https://scontent.xx.fbcdn.net/v/t51.12442-15/76944107_1794593320685755_1375442237916159701_n.jpg?_nc_cat=102&amp;_nc_oc=AQlDJ4SglH6z_6prmQ6k8KZRqdE9M2hiMS0Kd9oRcoPsfujkY6kn29yf89MWcEHwkIo&amp;_nc_ht=scontent.xx&amp;oh=60b4d762130031f7301ff1740c496db3&amp;oe=5E1ED6DA</v>
      </c>
      <c r="D127" s="2">
        <v>4933</v>
      </c>
      <c r="E127" s="2">
        <v>3505</v>
      </c>
      <c r="F127" s="2">
        <v>3248</v>
      </c>
      <c r="G127" s="2">
        <v>434</v>
      </c>
      <c r="H127" s="2">
        <v>331</v>
      </c>
      <c r="I127" s="2">
        <v>10</v>
      </c>
      <c r="J127" s="2">
        <f t="shared" si="3"/>
        <v>27.45</v>
      </c>
    </row>
    <row r="128" spans="1:10" x14ac:dyDescent="0.2">
      <c r="A128" s="2" t="s">
        <v>56</v>
      </c>
      <c r="B128" s="2" t="s">
        <v>266</v>
      </c>
      <c r="C128" s="2" t="str">
        <f>HYPERLINK("https://scontent.xx.fbcdn.net/v/t50.12441-16/77115785_163943174800433_8840596732728234094_n.mp4?_nc_cat=106&amp;_nc_oc=AQk30z6CKS8AUiedSvyMPPQ8bmWIK0JgIWFmXD9xp82NoXNGT0q76K-9XlglXEZyDS4&amp;_nc_ht=scontent.xx&amp;oh=f4cd20fe0b899a3b4c3e3f390b214605&amp;oe=5E5108A7")</f>
        <v>https://scontent.xx.fbcdn.net/v/t50.12441-16/77115785_163943174800433_8840596732728234094_n.mp4?_nc_cat=106&amp;_nc_oc=AQk30z6CKS8AUiedSvyMPPQ8bmWIK0JgIWFmXD9xp82NoXNGT0q76K-9XlglXEZyDS4&amp;_nc_ht=scontent.xx&amp;oh=f4cd20fe0b899a3b4c3e3f390b214605&amp;oe=5E5108A7</v>
      </c>
      <c r="D128" s="2">
        <v>4142</v>
      </c>
      <c r="E128" s="2">
        <v>3473</v>
      </c>
      <c r="F128" s="2">
        <v>2742</v>
      </c>
      <c r="G128" s="2">
        <v>317</v>
      </c>
      <c r="H128" s="2">
        <v>199</v>
      </c>
      <c r="I128" s="2">
        <v>6</v>
      </c>
      <c r="J128" s="2">
        <f t="shared" si="3"/>
        <v>29</v>
      </c>
    </row>
    <row r="129" spans="1:10" x14ac:dyDescent="0.2">
      <c r="A129" s="2" t="s">
        <v>56</v>
      </c>
      <c r="B129" s="2" t="s">
        <v>78</v>
      </c>
      <c r="C129" s="2" t="str">
        <f>HYPERLINK("https://scontent.xx.fbcdn.net/v/t51.12442-15/74435676_1351362261705367_5674462291383250720_n.jpg?_nc_cat=106&amp;_nc_oc=AQllcmt_9qagWj0_sol2TOgFwQ_6jpZOURwS-fc-9Y_Ybf3DR4R4T7flyBTP1jzpKCI&amp;_nc_ht=scontent.xx&amp;oh=571996a8d4623c8f89ae4900584f4610&amp;oe=5E5F07D7")</f>
        <v>https://scontent.xx.fbcdn.net/v/t51.12442-15/74435676_1351362261705367_5674462291383250720_n.jpg?_nc_cat=106&amp;_nc_oc=AQllcmt_9qagWj0_sol2TOgFwQ_6jpZOURwS-fc-9Y_Ybf3DR4R4T7flyBTP1jzpKCI&amp;_nc_ht=scontent.xx&amp;oh=571996a8d4623c8f89ae4900584f4610&amp;oe=5E5F07D7</v>
      </c>
      <c r="D129" s="2">
        <v>4175</v>
      </c>
      <c r="E129" s="2">
        <v>3641</v>
      </c>
      <c r="F129" s="2">
        <v>2609</v>
      </c>
      <c r="G129" s="2">
        <v>213</v>
      </c>
      <c r="H129" s="2">
        <v>390</v>
      </c>
      <c r="I129" s="2">
        <v>2</v>
      </c>
      <c r="J129" s="2">
        <f t="shared" si="3"/>
        <v>28.17</v>
      </c>
    </row>
    <row r="130" spans="1:10" x14ac:dyDescent="0.2">
      <c r="A130" s="2" t="s">
        <v>56</v>
      </c>
      <c r="B130" s="2" t="s">
        <v>265</v>
      </c>
      <c r="C130" s="2"/>
      <c r="D130" s="2">
        <v>4553</v>
      </c>
      <c r="E130" s="2">
        <v>3611</v>
      </c>
      <c r="F130" s="2">
        <v>3161</v>
      </c>
      <c r="G130" s="2">
        <v>245</v>
      </c>
      <c r="H130" s="2">
        <v>320</v>
      </c>
      <c r="I130" s="2">
        <v>0</v>
      </c>
      <c r="J130" s="2">
        <f t="shared" ref="J130:J136" si="4">ROUND(100 - (F130+H130)/D130*100,2)</f>
        <v>23.54</v>
      </c>
    </row>
    <row r="131" spans="1:10" x14ac:dyDescent="0.2">
      <c r="A131" s="2" t="s">
        <v>58</v>
      </c>
      <c r="B131" s="2" t="s">
        <v>266</v>
      </c>
      <c r="C131" s="2" t="str">
        <f>HYPERLINK("https://scontent.xx.fbcdn.net/v/t50.12441-16/76625422_164885514625893_1757857171784178644_n.mp4?_nc_cat=104&amp;_nc_oc=AQknftD-rxYK1Bo2VyajSJoyoOjW2bp7mG1yYpSDkT_x_3Y4mGb4hiXOPQ3N7gcsZgU&amp;_nc_ht=scontent.xx&amp;oh=e9c050307f50ce5ac8c56616d7f5b985&amp;oe=5E4D5243")</f>
        <v>https://scontent.xx.fbcdn.net/v/t50.12441-16/76625422_164885514625893_1757857171784178644_n.mp4?_nc_cat=104&amp;_nc_oc=AQknftD-rxYK1Bo2VyajSJoyoOjW2bp7mG1yYpSDkT_x_3Y4mGb4hiXOPQ3N7gcsZgU&amp;_nc_ht=scontent.xx&amp;oh=e9c050307f50ce5ac8c56616d7f5b985&amp;oe=5E4D5243</v>
      </c>
      <c r="D131" s="2">
        <v>4643</v>
      </c>
      <c r="E131" s="2">
        <v>3962</v>
      </c>
      <c r="F131" s="2">
        <v>2028</v>
      </c>
      <c r="G131" s="2">
        <v>110</v>
      </c>
      <c r="H131" s="2">
        <v>329</v>
      </c>
      <c r="I131" s="2">
        <v>6</v>
      </c>
      <c r="J131" s="2">
        <f t="shared" si="4"/>
        <v>49.24</v>
      </c>
    </row>
    <row r="132" spans="1:10" x14ac:dyDescent="0.2">
      <c r="A132" s="2" t="s">
        <v>58</v>
      </c>
      <c r="B132" s="2" t="s">
        <v>266</v>
      </c>
      <c r="C132" s="2" t="str">
        <f>HYPERLINK("https://scontent.xx.fbcdn.net/v/t50.12441-16/76146541_549647255609548_5714194968421967862_n.mp4?_nc_cat=111&amp;_nc_oc=AQmxllyRx-KwA7RTz-qmBDDt2FtCQwncF8jpRvQKo907lqA0IaWlzT4A37x1zqgGzfk&amp;_nc_ht=scontent.xx&amp;oh=e07df5c21bf27382ad96715db48a6290&amp;oe=5E21DD04")</f>
        <v>https://scontent.xx.fbcdn.net/v/t50.12441-16/76146541_549647255609548_5714194968421967862_n.mp4?_nc_cat=111&amp;_nc_oc=AQmxllyRx-KwA7RTz-qmBDDt2FtCQwncF8jpRvQKo907lqA0IaWlzT4A37x1zqgGzfk&amp;_nc_ht=scontent.xx&amp;oh=e07df5c21bf27382ad96715db48a6290&amp;oe=5E21DD04</v>
      </c>
      <c r="D132" s="2">
        <v>4243</v>
      </c>
      <c r="E132" s="2">
        <v>3673</v>
      </c>
      <c r="F132" s="2">
        <v>2107</v>
      </c>
      <c r="G132" s="2">
        <v>306</v>
      </c>
      <c r="H132" s="2">
        <v>194</v>
      </c>
      <c r="I132" s="2">
        <v>6</v>
      </c>
      <c r="J132" s="2">
        <f t="shared" si="4"/>
        <v>45.77</v>
      </c>
    </row>
    <row r="133" spans="1:10" x14ac:dyDescent="0.2">
      <c r="A133" s="2" t="s">
        <v>58</v>
      </c>
      <c r="B133" s="2" t="s">
        <v>266</v>
      </c>
      <c r="C133" s="2" t="str">
        <f>HYPERLINK("https://scontent.xx.fbcdn.net/v/t50.12441-16/77051769_110670773527996_5018896552825676708_n.mp4?_nc_cat=109&amp;_nc_oc=AQkAjMndAeXyYVSo_odvYZk8i-Vnc-HW5EMwuK6gfSVEGu48Jf8QF6k4UDsLadh50Z8&amp;_nc_ht=scontent.xx&amp;oh=5cec4b8eb800f1cf992f439bd8c926e6&amp;oe=5E603133")</f>
        <v>https://scontent.xx.fbcdn.net/v/t50.12441-16/77051769_110670773527996_5018896552825676708_n.mp4?_nc_cat=109&amp;_nc_oc=AQkAjMndAeXyYVSo_odvYZk8i-Vnc-HW5EMwuK6gfSVEGu48Jf8QF6k4UDsLadh50Z8&amp;_nc_ht=scontent.xx&amp;oh=5cec4b8eb800f1cf992f439bd8c926e6&amp;oe=5E603133</v>
      </c>
      <c r="D133" s="2">
        <v>4052</v>
      </c>
      <c r="E133" s="2">
        <v>3599</v>
      </c>
      <c r="F133" s="2">
        <v>2257</v>
      </c>
      <c r="G133" s="2">
        <v>225</v>
      </c>
      <c r="H133" s="2">
        <v>331</v>
      </c>
      <c r="I133" s="2">
        <v>0</v>
      </c>
      <c r="J133" s="2">
        <f t="shared" si="4"/>
        <v>36.130000000000003</v>
      </c>
    </row>
    <row r="134" spans="1:10" x14ac:dyDescent="0.2">
      <c r="A134" s="2" t="s">
        <v>58</v>
      </c>
      <c r="B134" s="2" t="s">
        <v>78</v>
      </c>
      <c r="C134" s="2" t="str">
        <f>HYPERLINK("https://scontent.xx.fbcdn.net/v/t51.12442-15/73427517_551614102334574_3331760444146621940_n.jpg?_nc_cat=102&amp;_nc_oc=AQkAObXjNlJojchSo0yKjrA6oiWA6cg77yv4I7jBiuqyts-DigU-6K2A2nDDkE_AuD0&amp;_nc_ht=scontent.xx&amp;oh=8c572f45d3e52bd429e332b5aac0ede1&amp;oe=5E5F3CA3")</f>
        <v>https://scontent.xx.fbcdn.net/v/t51.12442-15/73427517_551614102334574_3331760444146621940_n.jpg?_nc_cat=102&amp;_nc_oc=AQkAObXjNlJojchSo0yKjrA6oiWA6cg77yv4I7jBiuqyts-DigU-6K2A2nDDkE_AuD0&amp;_nc_ht=scontent.xx&amp;oh=8c572f45d3e52bd429e332b5aac0ede1&amp;oe=5E5F3CA3</v>
      </c>
      <c r="D134" s="2">
        <v>4532</v>
      </c>
      <c r="E134" s="2">
        <v>3822</v>
      </c>
      <c r="F134" s="2">
        <v>3147</v>
      </c>
      <c r="G134" s="2">
        <v>129</v>
      </c>
      <c r="H134" s="2">
        <v>351</v>
      </c>
      <c r="I134" s="2">
        <v>4</v>
      </c>
      <c r="J134" s="2">
        <f t="shared" si="4"/>
        <v>22.82</v>
      </c>
    </row>
    <row r="135" spans="1:10" x14ac:dyDescent="0.2">
      <c r="A135" s="2" t="s">
        <v>58</v>
      </c>
      <c r="B135" s="2" t="s">
        <v>78</v>
      </c>
      <c r="C135" s="2" t="str">
        <f>HYPERLINK("https://scontent.xx.fbcdn.net/v/t51.12442-15/73475333_1115078325357241_3907725886533229115_n.jpg?_nc_cat=106&amp;_nc_oc=AQkNT1Y2vIluI1BhzGhW9zD5bVBNgisKvdrO2tdvAXEzpuHlvTdTjIaYSqDDcu25QGY&amp;_nc_ht=scontent.xx&amp;oh=5c91f59baaee65044f6520e06867edae&amp;oe=5E4E798A")</f>
        <v>https://scontent.xx.fbcdn.net/v/t51.12442-15/73475333_1115078325357241_3907725886533229115_n.jpg?_nc_cat=106&amp;_nc_oc=AQkNT1Y2vIluI1BhzGhW9zD5bVBNgisKvdrO2tdvAXEzpuHlvTdTjIaYSqDDcu25QGY&amp;_nc_ht=scontent.xx&amp;oh=5c91f59baaee65044f6520e06867edae&amp;oe=5E4E798A</v>
      </c>
      <c r="D135" s="2">
        <v>4514</v>
      </c>
      <c r="E135" s="2">
        <v>3904</v>
      </c>
      <c r="F135" s="2">
        <v>3393</v>
      </c>
      <c r="G135" s="2">
        <v>219</v>
      </c>
      <c r="H135" s="2">
        <v>248</v>
      </c>
      <c r="I135" s="2">
        <v>4</v>
      </c>
      <c r="J135" s="2">
        <f t="shared" si="4"/>
        <v>19.34</v>
      </c>
    </row>
    <row r="136" spans="1:10" x14ac:dyDescent="0.2">
      <c r="A136" s="2" t="s">
        <v>59</v>
      </c>
      <c r="B136" s="2"/>
      <c r="C136" s="2"/>
      <c r="D136" s="2">
        <f t="shared" ref="D136:I136" si="5">SUM(D2:D135)</f>
        <v>634506</v>
      </c>
      <c r="E136" s="2">
        <f t="shared" si="5"/>
        <v>534364</v>
      </c>
      <c r="F136" s="2">
        <f t="shared" si="5"/>
        <v>437988</v>
      </c>
      <c r="G136" s="2">
        <f t="shared" si="5"/>
        <v>34917</v>
      </c>
      <c r="H136" s="2">
        <f t="shared" si="5"/>
        <v>34303</v>
      </c>
      <c r="I136" s="2">
        <f t="shared" si="5"/>
        <v>369</v>
      </c>
      <c r="J136" s="2">
        <f t="shared" si="4"/>
        <v>25.57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F1"/>
    <mergeCell ref="G1"/>
    <mergeCell ref="H1"/>
    <mergeCell ref="I1"/>
    <mergeCell ref="J1"/>
    <mergeCell ref="A1"/>
    <mergeCell ref="B1"/>
    <mergeCell ref="C1"/>
    <mergeCell ref="D1"/>
    <mergeCell ref="E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49"/>
  <sheetViews>
    <sheetView workbookViewId="0">
      <selection sqref="A1:E149"/>
    </sheetView>
  </sheetViews>
  <sheetFormatPr baseColWidth="10" defaultColWidth="8.83203125" defaultRowHeight="15" x14ac:dyDescent="0.2"/>
  <cols>
    <col min="1" max="1" width="20" customWidth="1"/>
    <col min="2" max="3" width="17" customWidth="1"/>
    <col min="4" max="4" width="44" customWidth="1"/>
    <col min="5" max="5" width="80" customWidth="1"/>
  </cols>
  <sheetData>
    <row r="1" spans="1:5" x14ac:dyDescent="0.2">
      <c r="A1" s="6" t="s">
        <v>0</v>
      </c>
      <c r="B1" s="6" t="s">
        <v>267</v>
      </c>
      <c r="C1" s="6" t="s">
        <v>268</v>
      </c>
      <c r="D1" s="6" t="s">
        <v>62</v>
      </c>
      <c r="E1" s="6" t="s">
        <v>61</v>
      </c>
    </row>
    <row r="2" spans="1:5" x14ac:dyDescent="0.2">
      <c r="A2" s="2" t="s">
        <v>269</v>
      </c>
      <c r="B2" s="2" t="s">
        <v>270</v>
      </c>
      <c r="C2" s="2" t="s">
        <v>271</v>
      </c>
      <c r="D2" s="2" t="s">
        <v>272</v>
      </c>
      <c r="E2" s="2" t="s">
        <v>273</v>
      </c>
    </row>
    <row r="3" spans="1:5" x14ac:dyDescent="0.2">
      <c r="A3" s="2" t="s">
        <v>274</v>
      </c>
      <c r="B3" s="2" t="s">
        <v>275</v>
      </c>
      <c r="C3" s="2" t="s">
        <v>271</v>
      </c>
      <c r="D3" s="2" t="s">
        <v>276</v>
      </c>
      <c r="E3" s="2" t="s">
        <v>277</v>
      </c>
    </row>
    <row r="4" spans="1:5" x14ac:dyDescent="0.2">
      <c r="A4" s="2" t="s">
        <v>278</v>
      </c>
      <c r="B4" s="2" t="s">
        <v>279</v>
      </c>
      <c r="C4" s="2" t="s">
        <v>271</v>
      </c>
      <c r="D4" s="2" t="s">
        <v>280</v>
      </c>
      <c r="E4" s="2" t="s">
        <v>281</v>
      </c>
    </row>
    <row r="5" spans="1:5" x14ac:dyDescent="0.2">
      <c r="A5" s="2" t="s">
        <v>282</v>
      </c>
      <c r="B5" s="2" t="s">
        <v>283</v>
      </c>
      <c r="C5" s="2" t="s">
        <v>284</v>
      </c>
      <c r="D5" s="2" t="s">
        <v>285</v>
      </c>
      <c r="E5" s="2" t="s">
        <v>286</v>
      </c>
    </row>
    <row r="6" spans="1:5" x14ac:dyDescent="0.2">
      <c r="A6" s="2" t="s">
        <v>287</v>
      </c>
      <c r="B6" s="2" t="s">
        <v>288</v>
      </c>
      <c r="C6" s="2" t="s">
        <v>271</v>
      </c>
      <c r="D6" s="2" t="s">
        <v>289</v>
      </c>
      <c r="E6" s="2" t="s">
        <v>290</v>
      </c>
    </row>
    <row r="7" spans="1:5" x14ac:dyDescent="0.2">
      <c r="A7" s="2" t="s">
        <v>291</v>
      </c>
      <c r="B7" s="2" t="s">
        <v>292</v>
      </c>
      <c r="C7" s="2" t="s">
        <v>284</v>
      </c>
      <c r="D7" s="2" t="s">
        <v>293</v>
      </c>
      <c r="E7" s="2" t="s">
        <v>294</v>
      </c>
    </row>
    <row r="8" spans="1:5" x14ac:dyDescent="0.2">
      <c r="A8" s="2" t="s">
        <v>295</v>
      </c>
      <c r="B8" s="2" t="s">
        <v>296</v>
      </c>
      <c r="C8" s="2" t="s">
        <v>284</v>
      </c>
      <c r="D8" s="2" t="s">
        <v>297</v>
      </c>
      <c r="E8" s="2" t="s">
        <v>298</v>
      </c>
    </row>
    <row r="9" spans="1:5" x14ac:dyDescent="0.2">
      <c r="A9" s="2" t="s">
        <v>299</v>
      </c>
      <c r="B9" s="2" t="s">
        <v>300</v>
      </c>
      <c r="C9" s="2" t="s">
        <v>284</v>
      </c>
      <c r="D9" s="2" t="s">
        <v>301</v>
      </c>
      <c r="E9" s="2" t="s">
        <v>298</v>
      </c>
    </row>
    <row r="10" spans="1:5" x14ac:dyDescent="0.2">
      <c r="A10" s="2" t="s">
        <v>302</v>
      </c>
      <c r="B10" s="2" t="s">
        <v>303</v>
      </c>
      <c r="C10" s="2" t="s">
        <v>271</v>
      </c>
      <c r="D10" s="2" t="s">
        <v>304</v>
      </c>
      <c r="E10" s="2" t="s">
        <v>305</v>
      </c>
    </row>
    <row r="11" spans="1:5" x14ac:dyDescent="0.2">
      <c r="A11" s="2" t="s">
        <v>306</v>
      </c>
      <c r="B11" s="2" t="s">
        <v>307</v>
      </c>
      <c r="C11" s="2" t="s">
        <v>271</v>
      </c>
      <c r="D11" s="2" t="s">
        <v>308</v>
      </c>
      <c r="E11" s="2" t="s">
        <v>309</v>
      </c>
    </row>
    <row r="12" spans="1:5" x14ac:dyDescent="0.2">
      <c r="A12" s="2" t="s">
        <v>310</v>
      </c>
      <c r="B12" s="2" t="s">
        <v>311</v>
      </c>
      <c r="C12" s="2" t="s">
        <v>271</v>
      </c>
      <c r="D12" s="2" t="s">
        <v>312</v>
      </c>
      <c r="E12" s="2" t="s">
        <v>313</v>
      </c>
    </row>
    <row r="13" spans="1:5" x14ac:dyDescent="0.2">
      <c r="A13" s="2" t="s">
        <v>314</v>
      </c>
      <c r="B13" s="2" t="s">
        <v>315</v>
      </c>
      <c r="C13" s="2" t="s">
        <v>271</v>
      </c>
      <c r="D13" s="2" t="s">
        <v>316</v>
      </c>
      <c r="E13" s="2" t="s">
        <v>317</v>
      </c>
    </row>
    <row r="14" spans="1:5" x14ac:dyDescent="0.2">
      <c r="A14" s="2" t="s">
        <v>318</v>
      </c>
      <c r="B14" s="2" t="s">
        <v>319</v>
      </c>
      <c r="C14" s="2" t="s">
        <v>284</v>
      </c>
      <c r="D14" s="2" t="s">
        <v>320</v>
      </c>
      <c r="E14" s="2" t="s">
        <v>309</v>
      </c>
    </row>
    <row r="15" spans="1:5" x14ac:dyDescent="0.2">
      <c r="A15" s="2" t="s">
        <v>321</v>
      </c>
      <c r="B15" s="2" t="s">
        <v>322</v>
      </c>
      <c r="C15" s="2" t="s">
        <v>271</v>
      </c>
      <c r="D15" s="2" t="s">
        <v>323</v>
      </c>
      <c r="E15" s="2" t="s">
        <v>324</v>
      </c>
    </row>
    <row r="16" spans="1:5" x14ac:dyDescent="0.2">
      <c r="A16" s="2" t="s">
        <v>325</v>
      </c>
      <c r="B16" s="2" t="s">
        <v>326</v>
      </c>
      <c r="C16" s="2" t="s">
        <v>284</v>
      </c>
      <c r="D16" s="2" t="s">
        <v>327</v>
      </c>
      <c r="E16" s="2" t="s">
        <v>309</v>
      </c>
    </row>
    <row r="17" spans="1:5" x14ac:dyDescent="0.2">
      <c r="A17" s="2" t="s">
        <v>328</v>
      </c>
      <c r="B17" s="2" t="s">
        <v>329</v>
      </c>
      <c r="C17" s="2" t="s">
        <v>271</v>
      </c>
      <c r="D17" s="2" t="s">
        <v>330</v>
      </c>
      <c r="E17" s="2" t="s">
        <v>331</v>
      </c>
    </row>
    <row r="18" spans="1:5" x14ac:dyDescent="0.2">
      <c r="A18" s="2" t="s">
        <v>332</v>
      </c>
      <c r="B18" s="2" t="s">
        <v>333</v>
      </c>
      <c r="C18" s="2" t="s">
        <v>271</v>
      </c>
      <c r="D18" s="2" t="s">
        <v>334</v>
      </c>
      <c r="E18" s="2" t="s">
        <v>335</v>
      </c>
    </row>
    <row r="19" spans="1:5" x14ac:dyDescent="0.2">
      <c r="A19" s="2" t="s">
        <v>336</v>
      </c>
      <c r="B19" s="2" t="s">
        <v>337</v>
      </c>
      <c r="C19" s="2" t="s">
        <v>271</v>
      </c>
      <c r="D19" s="2" t="s">
        <v>338</v>
      </c>
      <c r="E19" s="2" t="s">
        <v>339</v>
      </c>
    </row>
    <row r="20" spans="1:5" x14ac:dyDescent="0.2">
      <c r="A20" s="2" t="s">
        <v>340</v>
      </c>
      <c r="B20" s="2" t="s">
        <v>341</v>
      </c>
      <c r="C20" s="2" t="s">
        <v>271</v>
      </c>
      <c r="D20" s="2" t="s">
        <v>342</v>
      </c>
      <c r="E20" s="2" t="s">
        <v>343</v>
      </c>
    </row>
    <row r="21" spans="1:5" x14ac:dyDescent="0.2">
      <c r="A21" s="2" t="s">
        <v>344</v>
      </c>
      <c r="B21" s="2" t="s">
        <v>345</v>
      </c>
      <c r="C21" s="2" t="s">
        <v>271</v>
      </c>
      <c r="D21" s="2" t="s">
        <v>346</v>
      </c>
      <c r="E21" s="2" t="s">
        <v>347</v>
      </c>
    </row>
    <row r="22" spans="1:5" x14ac:dyDescent="0.2">
      <c r="A22" s="2" t="s">
        <v>348</v>
      </c>
      <c r="B22" s="2" t="s">
        <v>349</v>
      </c>
      <c r="C22" s="2" t="s">
        <v>271</v>
      </c>
      <c r="D22" s="2" t="s">
        <v>350</v>
      </c>
      <c r="E22" s="2" t="s">
        <v>351</v>
      </c>
    </row>
    <row r="23" spans="1:5" x14ac:dyDescent="0.2">
      <c r="A23" s="2" t="s">
        <v>352</v>
      </c>
      <c r="B23" s="2" t="s">
        <v>353</v>
      </c>
      <c r="C23" s="2" t="s">
        <v>271</v>
      </c>
      <c r="D23" s="2" t="s">
        <v>354</v>
      </c>
      <c r="E23" s="2" t="s">
        <v>355</v>
      </c>
    </row>
    <row r="24" spans="1:5" x14ac:dyDescent="0.2">
      <c r="A24" s="2" t="s">
        <v>356</v>
      </c>
      <c r="B24" s="2" t="s">
        <v>357</v>
      </c>
      <c r="C24" s="2" t="s">
        <v>284</v>
      </c>
      <c r="D24" s="2" t="s">
        <v>358</v>
      </c>
      <c r="E24" s="2" t="s">
        <v>359</v>
      </c>
    </row>
    <row r="25" spans="1:5" x14ac:dyDescent="0.2">
      <c r="A25" s="2" t="s">
        <v>360</v>
      </c>
      <c r="B25" s="2" t="s">
        <v>361</v>
      </c>
      <c r="C25" s="2" t="s">
        <v>271</v>
      </c>
      <c r="D25" s="2" t="s">
        <v>362</v>
      </c>
      <c r="E25" s="2" t="s">
        <v>363</v>
      </c>
    </row>
    <row r="26" spans="1:5" x14ac:dyDescent="0.2">
      <c r="A26" s="2" t="s">
        <v>364</v>
      </c>
      <c r="B26" s="2" t="s">
        <v>365</v>
      </c>
      <c r="C26" s="2" t="s">
        <v>271</v>
      </c>
      <c r="D26" s="2" t="s">
        <v>366</v>
      </c>
      <c r="E26" s="2" t="s">
        <v>367</v>
      </c>
    </row>
    <row r="27" spans="1:5" x14ac:dyDescent="0.2">
      <c r="A27" s="2" t="s">
        <v>368</v>
      </c>
      <c r="B27" s="2" t="s">
        <v>369</v>
      </c>
      <c r="C27" s="2" t="s">
        <v>271</v>
      </c>
      <c r="D27" s="2" t="s">
        <v>370</v>
      </c>
      <c r="E27" s="2" t="s">
        <v>371</v>
      </c>
    </row>
    <row r="28" spans="1:5" x14ac:dyDescent="0.2">
      <c r="A28" s="2" t="s">
        <v>372</v>
      </c>
      <c r="B28" s="2" t="s">
        <v>369</v>
      </c>
      <c r="C28" s="2" t="s">
        <v>284</v>
      </c>
      <c r="D28" s="2" t="s">
        <v>373</v>
      </c>
      <c r="E28" s="2" t="s">
        <v>371</v>
      </c>
    </row>
    <row r="29" spans="1:5" x14ac:dyDescent="0.2">
      <c r="A29" s="2" t="s">
        <v>374</v>
      </c>
      <c r="B29" s="2" t="s">
        <v>375</v>
      </c>
      <c r="C29" s="2" t="s">
        <v>284</v>
      </c>
      <c r="D29" s="2" t="s">
        <v>376</v>
      </c>
      <c r="E29" s="2" t="s">
        <v>371</v>
      </c>
    </row>
    <row r="30" spans="1:5" x14ac:dyDescent="0.2">
      <c r="A30" s="2" t="s">
        <v>377</v>
      </c>
      <c r="B30" s="2" t="s">
        <v>378</v>
      </c>
      <c r="C30" s="2" t="s">
        <v>271</v>
      </c>
      <c r="D30" s="2" t="s">
        <v>379</v>
      </c>
      <c r="E30" s="2" t="s">
        <v>380</v>
      </c>
    </row>
    <row r="31" spans="1:5" x14ac:dyDescent="0.2">
      <c r="A31" s="2" t="s">
        <v>381</v>
      </c>
      <c r="B31" s="2" t="s">
        <v>382</v>
      </c>
      <c r="C31" s="2" t="s">
        <v>284</v>
      </c>
      <c r="D31" s="2" t="s">
        <v>383</v>
      </c>
      <c r="E31" s="2" t="s">
        <v>384</v>
      </c>
    </row>
    <row r="32" spans="1:5" x14ac:dyDescent="0.2">
      <c r="A32" s="2" t="s">
        <v>385</v>
      </c>
      <c r="B32" s="2" t="s">
        <v>386</v>
      </c>
      <c r="C32" s="2" t="s">
        <v>271</v>
      </c>
      <c r="D32" s="2" t="s">
        <v>387</v>
      </c>
      <c r="E32" s="2" t="s">
        <v>388</v>
      </c>
    </row>
    <row r="33" spans="1:5" x14ac:dyDescent="0.2">
      <c r="A33" s="2" t="s">
        <v>389</v>
      </c>
      <c r="B33" s="2" t="s">
        <v>275</v>
      </c>
      <c r="C33" s="2" t="s">
        <v>271</v>
      </c>
      <c r="D33" s="2" t="s">
        <v>390</v>
      </c>
      <c r="E33" s="2" t="s">
        <v>391</v>
      </c>
    </row>
    <row r="34" spans="1:5" x14ac:dyDescent="0.2">
      <c r="A34" s="2" t="s">
        <v>392</v>
      </c>
      <c r="B34" s="2" t="s">
        <v>393</v>
      </c>
      <c r="C34" s="2" t="s">
        <v>271</v>
      </c>
      <c r="D34" s="2" t="s">
        <v>394</v>
      </c>
      <c r="E34" s="2" t="s">
        <v>395</v>
      </c>
    </row>
    <row r="35" spans="1:5" x14ac:dyDescent="0.2">
      <c r="A35" s="2" t="s">
        <v>396</v>
      </c>
      <c r="B35" s="2" t="s">
        <v>397</v>
      </c>
      <c r="C35" s="2" t="s">
        <v>271</v>
      </c>
      <c r="D35" s="2" t="s">
        <v>398</v>
      </c>
      <c r="E35" s="2" t="s">
        <v>399</v>
      </c>
    </row>
    <row r="36" spans="1:5" x14ac:dyDescent="0.2">
      <c r="A36" s="2" t="s">
        <v>400</v>
      </c>
      <c r="B36" s="2" t="s">
        <v>401</v>
      </c>
      <c r="C36" s="2" t="s">
        <v>284</v>
      </c>
      <c r="D36" s="2" t="s">
        <v>402</v>
      </c>
      <c r="E36" s="2" t="s">
        <v>403</v>
      </c>
    </row>
    <row r="37" spans="1:5" x14ac:dyDescent="0.2">
      <c r="A37" s="2" t="s">
        <v>404</v>
      </c>
      <c r="B37" s="2" t="s">
        <v>405</v>
      </c>
      <c r="C37" s="2" t="s">
        <v>284</v>
      </c>
      <c r="D37" s="2" t="s">
        <v>406</v>
      </c>
      <c r="E37" s="2" t="s">
        <v>403</v>
      </c>
    </row>
    <row r="38" spans="1:5" x14ac:dyDescent="0.2">
      <c r="A38" s="2" t="s">
        <v>407</v>
      </c>
      <c r="B38" s="2" t="s">
        <v>408</v>
      </c>
      <c r="C38" s="2" t="s">
        <v>284</v>
      </c>
      <c r="D38" s="2" t="s">
        <v>409</v>
      </c>
      <c r="E38" s="2" t="s">
        <v>410</v>
      </c>
    </row>
    <row r="39" spans="1:5" x14ac:dyDescent="0.2">
      <c r="A39" s="2" t="s">
        <v>411</v>
      </c>
      <c r="B39" s="2" t="s">
        <v>412</v>
      </c>
      <c r="C39" s="2" t="s">
        <v>271</v>
      </c>
      <c r="D39" s="2" t="s">
        <v>413</v>
      </c>
      <c r="E39" s="2" t="s">
        <v>414</v>
      </c>
    </row>
    <row r="40" spans="1:5" x14ac:dyDescent="0.2">
      <c r="A40" s="2" t="s">
        <v>415</v>
      </c>
      <c r="B40" s="2" t="s">
        <v>283</v>
      </c>
      <c r="C40" s="2" t="s">
        <v>284</v>
      </c>
      <c r="D40" s="2" t="s">
        <v>383</v>
      </c>
      <c r="E40" s="2" t="s">
        <v>416</v>
      </c>
    </row>
    <row r="41" spans="1:5" x14ac:dyDescent="0.2">
      <c r="A41" s="2" t="s">
        <v>417</v>
      </c>
      <c r="B41" s="2" t="s">
        <v>418</v>
      </c>
      <c r="C41" s="2" t="s">
        <v>284</v>
      </c>
      <c r="D41" s="2" t="s">
        <v>419</v>
      </c>
      <c r="E41" s="2" t="s">
        <v>420</v>
      </c>
    </row>
    <row r="42" spans="1:5" x14ac:dyDescent="0.2">
      <c r="A42" s="2" t="s">
        <v>421</v>
      </c>
      <c r="B42" s="2" t="s">
        <v>422</v>
      </c>
      <c r="C42" s="2" t="s">
        <v>284</v>
      </c>
      <c r="D42" s="2" t="s">
        <v>423</v>
      </c>
      <c r="E42" s="2" t="s">
        <v>420</v>
      </c>
    </row>
    <row r="43" spans="1:5" x14ac:dyDescent="0.2">
      <c r="A43" s="2" t="s">
        <v>424</v>
      </c>
      <c r="B43" s="2" t="s">
        <v>425</v>
      </c>
      <c r="C43" s="2" t="s">
        <v>284</v>
      </c>
      <c r="D43" s="2" t="s">
        <v>426</v>
      </c>
      <c r="E43" s="2" t="s">
        <v>420</v>
      </c>
    </row>
    <row r="44" spans="1:5" x14ac:dyDescent="0.2">
      <c r="A44" s="2" t="s">
        <v>427</v>
      </c>
      <c r="B44" s="2" t="s">
        <v>428</v>
      </c>
      <c r="C44" s="2" t="s">
        <v>284</v>
      </c>
      <c r="D44" s="2" t="s">
        <v>429</v>
      </c>
      <c r="E44" s="2" t="s">
        <v>420</v>
      </c>
    </row>
    <row r="45" spans="1:5" x14ac:dyDescent="0.2">
      <c r="A45" s="2" t="s">
        <v>430</v>
      </c>
      <c r="B45" s="2" t="s">
        <v>428</v>
      </c>
      <c r="C45" s="2" t="s">
        <v>284</v>
      </c>
      <c r="D45" s="2" t="s">
        <v>431</v>
      </c>
      <c r="E45" s="2" t="s">
        <v>420</v>
      </c>
    </row>
    <row r="46" spans="1:5" x14ac:dyDescent="0.2">
      <c r="A46" s="2" t="s">
        <v>432</v>
      </c>
      <c r="B46" s="2" t="s">
        <v>433</v>
      </c>
      <c r="C46" s="2" t="s">
        <v>284</v>
      </c>
      <c r="D46" s="2" t="s">
        <v>434</v>
      </c>
      <c r="E46" s="2" t="s">
        <v>420</v>
      </c>
    </row>
    <row r="47" spans="1:5" x14ac:dyDescent="0.2">
      <c r="A47" s="2" t="s">
        <v>435</v>
      </c>
      <c r="B47" s="2" t="s">
        <v>436</v>
      </c>
      <c r="C47" s="2" t="s">
        <v>284</v>
      </c>
      <c r="D47" s="2" t="s">
        <v>437</v>
      </c>
      <c r="E47" s="2" t="s">
        <v>420</v>
      </c>
    </row>
    <row r="48" spans="1:5" x14ac:dyDescent="0.2">
      <c r="A48" s="2" t="s">
        <v>438</v>
      </c>
      <c r="B48" s="2" t="s">
        <v>439</v>
      </c>
      <c r="C48" s="2" t="s">
        <v>284</v>
      </c>
      <c r="D48" s="2" t="s">
        <v>440</v>
      </c>
      <c r="E48" s="2" t="s">
        <v>420</v>
      </c>
    </row>
    <row r="49" spans="1:5" x14ac:dyDescent="0.2">
      <c r="A49" s="2" t="s">
        <v>441</v>
      </c>
      <c r="B49" s="2" t="s">
        <v>442</v>
      </c>
      <c r="C49" s="2" t="s">
        <v>284</v>
      </c>
      <c r="D49" s="2" t="s">
        <v>443</v>
      </c>
      <c r="E49" s="2" t="s">
        <v>420</v>
      </c>
    </row>
    <row r="50" spans="1:5" x14ac:dyDescent="0.2">
      <c r="A50" s="2" t="s">
        <v>444</v>
      </c>
      <c r="B50" s="2" t="s">
        <v>445</v>
      </c>
      <c r="C50" s="2" t="s">
        <v>284</v>
      </c>
      <c r="D50" s="2" t="s">
        <v>446</v>
      </c>
      <c r="E50" s="2" t="s">
        <v>420</v>
      </c>
    </row>
    <row r="51" spans="1:5" x14ac:dyDescent="0.2">
      <c r="A51" s="2" t="s">
        <v>447</v>
      </c>
      <c r="B51" s="2" t="s">
        <v>448</v>
      </c>
      <c r="C51" s="2" t="s">
        <v>284</v>
      </c>
      <c r="D51" s="2" t="s">
        <v>449</v>
      </c>
      <c r="E51" s="2" t="s">
        <v>420</v>
      </c>
    </row>
    <row r="52" spans="1:5" x14ac:dyDescent="0.2">
      <c r="A52" s="2" t="s">
        <v>450</v>
      </c>
      <c r="B52" s="2" t="s">
        <v>451</v>
      </c>
      <c r="C52" s="2" t="s">
        <v>284</v>
      </c>
      <c r="D52" s="2" t="s">
        <v>452</v>
      </c>
      <c r="E52" s="2" t="s">
        <v>420</v>
      </c>
    </row>
    <row r="53" spans="1:5" x14ac:dyDescent="0.2">
      <c r="A53" s="2" t="s">
        <v>453</v>
      </c>
      <c r="B53" s="2" t="s">
        <v>454</v>
      </c>
      <c r="C53" s="2" t="s">
        <v>284</v>
      </c>
      <c r="D53" s="2" t="s">
        <v>455</v>
      </c>
      <c r="E53" s="2" t="s">
        <v>420</v>
      </c>
    </row>
    <row r="54" spans="1:5" x14ac:dyDescent="0.2">
      <c r="A54" s="2" t="s">
        <v>456</v>
      </c>
      <c r="B54" s="2" t="s">
        <v>457</v>
      </c>
      <c r="C54" s="2" t="s">
        <v>284</v>
      </c>
      <c r="D54" s="2" t="s">
        <v>458</v>
      </c>
      <c r="E54" s="2" t="s">
        <v>420</v>
      </c>
    </row>
    <row r="55" spans="1:5" x14ac:dyDescent="0.2">
      <c r="A55" s="2" t="s">
        <v>459</v>
      </c>
      <c r="B55" s="2" t="s">
        <v>460</v>
      </c>
      <c r="C55" s="2" t="s">
        <v>284</v>
      </c>
      <c r="D55" s="2" t="s">
        <v>461</v>
      </c>
      <c r="E55" s="2" t="s">
        <v>420</v>
      </c>
    </row>
    <row r="56" spans="1:5" x14ac:dyDescent="0.2">
      <c r="A56" s="2" t="s">
        <v>462</v>
      </c>
      <c r="B56" s="2" t="s">
        <v>463</v>
      </c>
      <c r="C56" s="2" t="s">
        <v>284</v>
      </c>
      <c r="D56" s="2" t="s">
        <v>464</v>
      </c>
      <c r="E56" s="2" t="s">
        <v>420</v>
      </c>
    </row>
    <row r="57" spans="1:5" x14ac:dyDescent="0.2">
      <c r="A57" s="2" t="s">
        <v>465</v>
      </c>
      <c r="B57" s="2" t="s">
        <v>466</v>
      </c>
      <c r="C57" s="2" t="s">
        <v>284</v>
      </c>
      <c r="D57" s="2" t="s">
        <v>467</v>
      </c>
      <c r="E57" s="2" t="s">
        <v>420</v>
      </c>
    </row>
    <row r="58" spans="1:5" x14ac:dyDescent="0.2">
      <c r="A58" s="2" t="s">
        <v>468</v>
      </c>
      <c r="B58" s="2" t="s">
        <v>469</v>
      </c>
      <c r="C58" s="2" t="s">
        <v>284</v>
      </c>
      <c r="D58" s="2" t="s">
        <v>470</v>
      </c>
      <c r="E58" s="2" t="s">
        <v>420</v>
      </c>
    </row>
    <row r="59" spans="1:5" x14ac:dyDescent="0.2">
      <c r="A59" s="2" t="s">
        <v>471</v>
      </c>
      <c r="B59" s="2" t="s">
        <v>472</v>
      </c>
      <c r="C59" s="2" t="s">
        <v>271</v>
      </c>
      <c r="D59" s="2" t="s">
        <v>473</v>
      </c>
      <c r="E59" s="2" t="s">
        <v>474</v>
      </c>
    </row>
    <row r="60" spans="1:5" x14ac:dyDescent="0.2">
      <c r="A60" s="2" t="s">
        <v>475</v>
      </c>
      <c r="B60" s="2" t="s">
        <v>476</v>
      </c>
      <c r="C60" s="2" t="s">
        <v>271</v>
      </c>
      <c r="D60" s="2" t="s">
        <v>477</v>
      </c>
      <c r="E60" s="2" t="s">
        <v>478</v>
      </c>
    </row>
    <row r="61" spans="1:5" x14ac:dyDescent="0.2">
      <c r="A61" s="2" t="s">
        <v>479</v>
      </c>
      <c r="B61" s="2" t="s">
        <v>480</v>
      </c>
      <c r="C61" s="2" t="s">
        <v>271</v>
      </c>
      <c r="D61" s="2" t="s">
        <v>481</v>
      </c>
      <c r="E61" s="2" t="s">
        <v>482</v>
      </c>
    </row>
    <row r="62" spans="1:5" x14ac:dyDescent="0.2">
      <c r="A62" s="2" t="s">
        <v>483</v>
      </c>
      <c r="B62" s="2" t="s">
        <v>484</v>
      </c>
      <c r="C62" s="2" t="s">
        <v>284</v>
      </c>
      <c r="D62" s="2" t="s">
        <v>485</v>
      </c>
      <c r="E62" s="2" t="s">
        <v>486</v>
      </c>
    </row>
    <row r="63" spans="1:5" x14ac:dyDescent="0.2">
      <c r="A63" s="2" t="s">
        <v>487</v>
      </c>
      <c r="B63" s="2" t="s">
        <v>488</v>
      </c>
      <c r="C63" s="2" t="s">
        <v>271</v>
      </c>
      <c r="D63" s="2" t="s">
        <v>489</v>
      </c>
      <c r="E63" s="2" t="s">
        <v>490</v>
      </c>
    </row>
    <row r="64" spans="1:5" x14ac:dyDescent="0.2">
      <c r="A64" s="2" t="s">
        <v>491</v>
      </c>
      <c r="B64" s="2" t="s">
        <v>492</v>
      </c>
      <c r="C64" s="2" t="s">
        <v>284</v>
      </c>
      <c r="D64" s="2" t="s">
        <v>493</v>
      </c>
      <c r="E64" s="2" t="s">
        <v>486</v>
      </c>
    </row>
    <row r="65" spans="1:5" x14ac:dyDescent="0.2">
      <c r="A65" s="2" t="s">
        <v>494</v>
      </c>
      <c r="B65" s="2" t="s">
        <v>492</v>
      </c>
      <c r="C65" s="2" t="s">
        <v>284</v>
      </c>
      <c r="D65" s="2" t="s">
        <v>495</v>
      </c>
      <c r="E65" s="2" t="s">
        <v>486</v>
      </c>
    </row>
    <row r="66" spans="1:5" x14ac:dyDescent="0.2">
      <c r="A66" s="2" t="s">
        <v>496</v>
      </c>
      <c r="B66" s="2" t="s">
        <v>497</v>
      </c>
      <c r="C66" s="2" t="s">
        <v>284</v>
      </c>
      <c r="D66" s="2" t="s">
        <v>498</v>
      </c>
      <c r="E66" s="2" t="s">
        <v>486</v>
      </c>
    </row>
    <row r="67" spans="1:5" x14ac:dyDescent="0.2">
      <c r="A67" s="2" t="s">
        <v>499</v>
      </c>
      <c r="B67" s="2" t="s">
        <v>492</v>
      </c>
      <c r="C67" s="2" t="s">
        <v>284</v>
      </c>
      <c r="D67" s="2" t="s">
        <v>500</v>
      </c>
      <c r="E67" s="2" t="s">
        <v>486</v>
      </c>
    </row>
    <row r="68" spans="1:5" x14ac:dyDescent="0.2">
      <c r="A68" s="2" t="s">
        <v>501</v>
      </c>
      <c r="B68" s="2" t="s">
        <v>502</v>
      </c>
      <c r="C68" s="2" t="s">
        <v>284</v>
      </c>
      <c r="D68" s="2" t="s">
        <v>503</v>
      </c>
      <c r="E68" s="2" t="s">
        <v>504</v>
      </c>
    </row>
    <row r="69" spans="1:5" x14ac:dyDescent="0.2">
      <c r="A69" s="2" t="s">
        <v>505</v>
      </c>
      <c r="B69" s="2" t="s">
        <v>506</v>
      </c>
      <c r="C69" s="2" t="s">
        <v>271</v>
      </c>
      <c r="D69" s="2" t="s">
        <v>507</v>
      </c>
      <c r="E69" s="2" t="s">
        <v>504</v>
      </c>
    </row>
    <row r="70" spans="1:5" x14ac:dyDescent="0.2">
      <c r="A70" s="2" t="s">
        <v>508</v>
      </c>
      <c r="B70" s="2"/>
      <c r="C70" s="2" t="s">
        <v>271</v>
      </c>
      <c r="D70" s="2"/>
      <c r="E70" s="2"/>
    </row>
    <row r="71" spans="1:5" x14ac:dyDescent="0.2">
      <c r="A71" s="2" t="s">
        <v>509</v>
      </c>
      <c r="B71" s="2" t="s">
        <v>510</v>
      </c>
      <c r="C71" s="2" t="s">
        <v>271</v>
      </c>
      <c r="D71" s="2" t="s">
        <v>511</v>
      </c>
      <c r="E71" s="2" t="s">
        <v>512</v>
      </c>
    </row>
    <row r="72" spans="1:5" x14ac:dyDescent="0.2">
      <c r="A72" s="2" t="s">
        <v>513</v>
      </c>
      <c r="B72" s="2" t="s">
        <v>514</v>
      </c>
      <c r="C72" s="2" t="s">
        <v>284</v>
      </c>
      <c r="D72" s="2" t="s">
        <v>515</v>
      </c>
      <c r="E72" s="2" t="s">
        <v>516</v>
      </c>
    </row>
    <row r="73" spans="1:5" x14ac:dyDescent="0.2">
      <c r="A73" s="2" t="s">
        <v>517</v>
      </c>
      <c r="B73" s="2" t="s">
        <v>518</v>
      </c>
      <c r="C73" s="2" t="s">
        <v>284</v>
      </c>
      <c r="D73" s="2" t="s">
        <v>519</v>
      </c>
      <c r="E73" s="2" t="s">
        <v>516</v>
      </c>
    </row>
    <row r="74" spans="1:5" x14ac:dyDescent="0.2">
      <c r="A74" s="2" t="s">
        <v>520</v>
      </c>
      <c r="B74" s="2" t="s">
        <v>514</v>
      </c>
      <c r="C74" s="2" t="s">
        <v>284</v>
      </c>
      <c r="D74" s="2" t="s">
        <v>521</v>
      </c>
      <c r="E74" s="2" t="s">
        <v>516</v>
      </c>
    </row>
    <row r="75" spans="1:5" x14ac:dyDescent="0.2">
      <c r="A75" s="2" t="s">
        <v>522</v>
      </c>
      <c r="B75" s="2" t="s">
        <v>523</v>
      </c>
      <c r="C75" s="2" t="s">
        <v>284</v>
      </c>
      <c r="D75" s="2" t="s">
        <v>524</v>
      </c>
      <c r="E75" s="2" t="s">
        <v>516</v>
      </c>
    </row>
    <row r="76" spans="1:5" x14ac:dyDescent="0.2">
      <c r="A76" s="2" t="s">
        <v>525</v>
      </c>
      <c r="B76" s="2" t="s">
        <v>518</v>
      </c>
      <c r="C76" s="2" t="s">
        <v>284</v>
      </c>
      <c r="D76" s="2" t="s">
        <v>526</v>
      </c>
      <c r="E76" s="2" t="s">
        <v>516</v>
      </c>
    </row>
    <row r="77" spans="1:5" x14ac:dyDescent="0.2">
      <c r="A77" s="2" t="s">
        <v>527</v>
      </c>
      <c r="B77" s="2" t="s">
        <v>528</v>
      </c>
      <c r="C77" s="2" t="s">
        <v>284</v>
      </c>
      <c r="D77" s="2" t="s">
        <v>529</v>
      </c>
      <c r="E77" s="2" t="s">
        <v>516</v>
      </c>
    </row>
    <row r="78" spans="1:5" x14ac:dyDescent="0.2">
      <c r="A78" s="2" t="s">
        <v>530</v>
      </c>
      <c r="B78" s="2" t="s">
        <v>518</v>
      </c>
      <c r="C78" s="2" t="s">
        <v>284</v>
      </c>
      <c r="D78" s="2" t="s">
        <v>531</v>
      </c>
      <c r="E78" s="2" t="s">
        <v>516</v>
      </c>
    </row>
    <row r="79" spans="1:5" x14ac:dyDescent="0.2">
      <c r="A79" s="2" t="s">
        <v>532</v>
      </c>
      <c r="B79" s="2" t="s">
        <v>533</v>
      </c>
      <c r="C79" s="2" t="s">
        <v>284</v>
      </c>
      <c r="D79" s="2" t="s">
        <v>534</v>
      </c>
      <c r="E79" s="2" t="s">
        <v>516</v>
      </c>
    </row>
    <row r="80" spans="1:5" x14ac:dyDescent="0.2">
      <c r="A80" s="2" t="s">
        <v>535</v>
      </c>
      <c r="B80" s="2" t="s">
        <v>533</v>
      </c>
      <c r="C80" s="2" t="s">
        <v>284</v>
      </c>
      <c r="D80" s="2" t="s">
        <v>536</v>
      </c>
      <c r="E80" s="2" t="s">
        <v>516</v>
      </c>
    </row>
    <row r="81" spans="1:5" x14ac:dyDescent="0.2">
      <c r="A81" s="2" t="s">
        <v>537</v>
      </c>
      <c r="B81" s="2" t="s">
        <v>538</v>
      </c>
      <c r="C81" s="2" t="s">
        <v>284</v>
      </c>
      <c r="D81" s="2" t="s">
        <v>539</v>
      </c>
      <c r="E81" s="2" t="s">
        <v>516</v>
      </c>
    </row>
    <row r="82" spans="1:5" x14ac:dyDescent="0.2">
      <c r="A82" s="2" t="s">
        <v>540</v>
      </c>
      <c r="B82" s="2" t="s">
        <v>538</v>
      </c>
      <c r="C82" s="2" t="s">
        <v>284</v>
      </c>
      <c r="D82" s="2" t="s">
        <v>541</v>
      </c>
      <c r="E82" s="2" t="s">
        <v>516</v>
      </c>
    </row>
    <row r="83" spans="1:5" x14ac:dyDescent="0.2">
      <c r="A83" s="2" t="s">
        <v>542</v>
      </c>
      <c r="B83" s="2" t="s">
        <v>538</v>
      </c>
      <c r="C83" s="2" t="s">
        <v>284</v>
      </c>
      <c r="D83" s="2" t="s">
        <v>543</v>
      </c>
      <c r="E83" s="2" t="s">
        <v>516</v>
      </c>
    </row>
    <row r="84" spans="1:5" x14ac:dyDescent="0.2">
      <c r="A84" s="2" t="s">
        <v>544</v>
      </c>
      <c r="B84" s="2" t="s">
        <v>418</v>
      </c>
      <c r="C84" s="2" t="s">
        <v>284</v>
      </c>
      <c r="D84" s="2" t="s">
        <v>545</v>
      </c>
      <c r="E84" s="2" t="s">
        <v>546</v>
      </c>
    </row>
    <row r="85" spans="1:5" x14ac:dyDescent="0.2">
      <c r="A85" s="2" t="s">
        <v>547</v>
      </c>
      <c r="B85" s="2" t="s">
        <v>548</v>
      </c>
      <c r="C85" s="2" t="s">
        <v>271</v>
      </c>
      <c r="D85" s="2" t="s">
        <v>549</v>
      </c>
      <c r="E85" s="2" t="s">
        <v>546</v>
      </c>
    </row>
    <row r="86" spans="1:5" x14ac:dyDescent="0.2">
      <c r="A86" s="2" t="s">
        <v>550</v>
      </c>
      <c r="B86" s="2" t="s">
        <v>275</v>
      </c>
      <c r="C86" s="2" t="s">
        <v>271</v>
      </c>
      <c r="D86" s="2" t="s">
        <v>551</v>
      </c>
      <c r="E86" s="2" t="s">
        <v>552</v>
      </c>
    </row>
    <row r="87" spans="1:5" x14ac:dyDescent="0.2">
      <c r="A87" s="2" t="s">
        <v>553</v>
      </c>
      <c r="B87" s="2" t="s">
        <v>554</v>
      </c>
      <c r="C87" s="2" t="s">
        <v>271</v>
      </c>
      <c r="D87" s="2" t="s">
        <v>555</v>
      </c>
      <c r="E87" s="2" t="s">
        <v>556</v>
      </c>
    </row>
    <row r="88" spans="1:5" x14ac:dyDescent="0.2">
      <c r="A88" s="2" t="s">
        <v>557</v>
      </c>
      <c r="B88" s="2" t="s">
        <v>558</v>
      </c>
      <c r="C88" s="2" t="s">
        <v>284</v>
      </c>
      <c r="D88" s="2" t="s">
        <v>559</v>
      </c>
      <c r="E88" s="2" t="s">
        <v>560</v>
      </c>
    </row>
    <row r="89" spans="1:5" x14ac:dyDescent="0.2">
      <c r="A89" s="2" t="s">
        <v>561</v>
      </c>
      <c r="B89" s="2" t="s">
        <v>562</v>
      </c>
      <c r="C89" s="2" t="s">
        <v>284</v>
      </c>
      <c r="D89" s="2" t="s">
        <v>563</v>
      </c>
      <c r="E89" s="2" t="s">
        <v>560</v>
      </c>
    </row>
    <row r="90" spans="1:5" x14ac:dyDescent="0.2">
      <c r="A90" s="2" t="s">
        <v>564</v>
      </c>
      <c r="B90" s="2" t="s">
        <v>565</v>
      </c>
      <c r="C90" s="2" t="s">
        <v>284</v>
      </c>
      <c r="D90" s="2" t="s">
        <v>566</v>
      </c>
      <c r="E90" s="2" t="s">
        <v>560</v>
      </c>
    </row>
    <row r="91" spans="1:5" x14ac:dyDescent="0.2">
      <c r="A91" s="2" t="s">
        <v>567</v>
      </c>
      <c r="B91" s="2" t="s">
        <v>565</v>
      </c>
      <c r="C91" s="2" t="s">
        <v>284</v>
      </c>
      <c r="D91" s="2" t="s">
        <v>568</v>
      </c>
      <c r="E91" s="2" t="s">
        <v>560</v>
      </c>
    </row>
    <row r="92" spans="1:5" x14ac:dyDescent="0.2">
      <c r="A92" s="2" t="s">
        <v>569</v>
      </c>
      <c r="B92" s="2" t="s">
        <v>570</v>
      </c>
      <c r="C92" s="2" t="s">
        <v>284</v>
      </c>
      <c r="D92" s="2" t="s">
        <v>571</v>
      </c>
      <c r="E92" s="2" t="s">
        <v>560</v>
      </c>
    </row>
    <row r="93" spans="1:5" x14ac:dyDescent="0.2">
      <c r="A93" s="2" t="s">
        <v>572</v>
      </c>
      <c r="B93" s="2" t="s">
        <v>573</v>
      </c>
      <c r="C93" s="2" t="s">
        <v>284</v>
      </c>
      <c r="D93" s="2" t="s">
        <v>574</v>
      </c>
      <c r="E93" s="2" t="s">
        <v>560</v>
      </c>
    </row>
    <row r="94" spans="1:5" x14ac:dyDescent="0.2">
      <c r="A94" s="2" t="s">
        <v>575</v>
      </c>
      <c r="B94" s="2" t="s">
        <v>576</v>
      </c>
      <c r="C94" s="2" t="s">
        <v>284</v>
      </c>
      <c r="D94" s="2" t="s">
        <v>577</v>
      </c>
      <c r="E94" s="2" t="s">
        <v>560</v>
      </c>
    </row>
    <row r="95" spans="1:5" x14ac:dyDescent="0.2">
      <c r="A95" s="2" t="s">
        <v>578</v>
      </c>
      <c r="B95" s="2" t="s">
        <v>579</v>
      </c>
      <c r="C95" s="2" t="s">
        <v>284</v>
      </c>
      <c r="D95" s="2" t="s">
        <v>580</v>
      </c>
      <c r="E95" s="2" t="s">
        <v>581</v>
      </c>
    </row>
    <row r="96" spans="1:5" x14ac:dyDescent="0.2">
      <c r="A96" s="2" t="s">
        <v>582</v>
      </c>
      <c r="B96" s="2" t="s">
        <v>583</v>
      </c>
      <c r="C96" s="2" t="s">
        <v>284</v>
      </c>
      <c r="D96" s="2" t="s">
        <v>584</v>
      </c>
      <c r="E96" s="2" t="s">
        <v>560</v>
      </c>
    </row>
    <row r="97" spans="1:5" x14ac:dyDescent="0.2">
      <c r="A97" s="2" t="s">
        <v>585</v>
      </c>
      <c r="B97" s="2" t="s">
        <v>378</v>
      </c>
      <c r="C97" s="2" t="s">
        <v>271</v>
      </c>
      <c r="D97" s="2" t="s">
        <v>586</v>
      </c>
      <c r="E97" s="2" t="s">
        <v>587</v>
      </c>
    </row>
    <row r="98" spans="1:5" x14ac:dyDescent="0.2">
      <c r="A98" s="2" t="s">
        <v>588</v>
      </c>
      <c r="B98" s="2" t="s">
        <v>589</v>
      </c>
      <c r="C98" s="2" t="s">
        <v>271</v>
      </c>
      <c r="D98" s="2" t="s">
        <v>590</v>
      </c>
      <c r="E98" s="2" t="s">
        <v>591</v>
      </c>
    </row>
    <row r="99" spans="1:5" x14ac:dyDescent="0.2">
      <c r="A99" s="2" t="s">
        <v>592</v>
      </c>
      <c r="B99" s="2" t="s">
        <v>593</v>
      </c>
      <c r="C99" s="2" t="s">
        <v>284</v>
      </c>
      <c r="D99" s="2" t="s">
        <v>594</v>
      </c>
      <c r="E99" s="2" t="s">
        <v>591</v>
      </c>
    </row>
    <row r="100" spans="1:5" x14ac:dyDescent="0.2">
      <c r="A100" s="2" t="s">
        <v>595</v>
      </c>
      <c r="B100" s="2" t="s">
        <v>589</v>
      </c>
      <c r="C100" s="2" t="s">
        <v>284</v>
      </c>
      <c r="D100" s="2" t="s">
        <v>596</v>
      </c>
      <c r="E100" s="2" t="s">
        <v>591</v>
      </c>
    </row>
    <row r="101" spans="1:5" x14ac:dyDescent="0.2">
      <c r="A101" s="2" t="s">
        <v>597</v>
      </c>
      <c r="B101" s="2" t="s">
        <v>598</v>
      </c>
      <c r="C101" s="2" t="s">
        <v>271</v>
      </c>
      <c r="D101" s="2" t="s">
        <v>599</v>
      </c>
      <c r="E101" s="2" t="s">
        <v>600</v>
      </c>
    </row>
    <row r="102" spans="1:5" x14ac:dyDescent="0.2">
      <c r="A102" s="2" t="s">
        <v>601</v>
      </c>
      <c r="B102" s="2" t="s">
        <v>602</v>
      </c>
      <c r="C102" s="2" t="s">
        <v>271</v>
      </c>
      <c r="D102" s="2" t="s">
        <v>603</v>
      </c>
      <c r="E102" s="2" t="s">
        <v>604</v>
      </c>
    </row>
    <row r="103" spans="1:5" x14ac:dyDescent="0.2">
      <c r="A103" s="2" t="s">
        <v>605</v>
      </c>
      <c r="B103" s="2" t="s">
        <v>606</v>
      </c>
      <c r="C103" s="2" t="s">
        <v>271</v>
      </c>
      <c r="D103" s="2" t="s">
        <v>607</v>
      </c>
      <c r="E103" s="2" t="s">
        <v>608</v>
      </c>
    </row>
    <row r="104" spans="1:5" x14ac:dyDescent="0.2">
      <c r="A104" s="2" t="s">
        <v>609</v>
      </c>
      <c r="B104" s="2" t="s">
        <v>610</v>
      </c>
      <c r="C104" s="2" t="s">
        <v>284</v>
      </c>
      <c r="D104" s="2" t="s">
        <v>611</v>
      </c>
      <c r="E104" s="2" t="s">
        <v>612</v>
      </c>
    </row>
    <row r="105" spans="1:5" x14ac:dyDescent="0.2">
      <c r="A105" s="2" t="s">
        <v>613</v>
      </c>
      <c r="B105" s="2" t="s">
        <v>614</v>
      </c>
      <c r="C105" s="2" t="s">
        <v>271</v>
      </c>
      <c r="D105" s="2" t="s">
        <v>615</v>
      </c>
      <c r="E105" s="2" t="s">
        <v>616</v>
      </c>
    </row>
    <row r="106" spans="1:5" x14ac:dyDescent="0.2">
      <c r="A106" s="2" t="s">
        <v>617</v>
      </c>
      <c r="B106" s="2" t="s">
        <v>618</v>
      </c>
      <c r="C106" s="2" t="s">
        <v>271</v>
      </c>
      <c r="D106" s="2" t="s">
        <v>619</v>
      </c>
      <c r="E106" s="2" t="s">
        <v>620</v>
      </c>
    </row>
    <row r="107" spans="1:5" x14ac:dyDescent="0.2">
      <c r="A107" s="2" t="s">
        <v>621</v>
      </c>
      <c r="B107" s="2" t="s">
        <v>622</v>
      </c>
      <c r="C107" s="2" t="s">
        <v>284</v>
      </c>
      <c r="D107" s="2" t="s">
        <v>623</v>
      </c>
      <c r="E107" s="2" t="s">
        <v>624</v>
      </c>
    </row>
    <row r="108" spans="1:5" x14ac:dyDescent="0.2">
      <c r="A108" s="2" t="s">
        <v>625</v>
      </c>
      <c r="B108" s="2" t="s">
        <v>626</v>
      </c>
      <c r="C108" s="2" t="s">
        <v>271</v>
      </c>
      <c r="D108" s="2" t="s">
        <v>627</v>
      </c>
      <c r="E108" s="2" t="s">
        <v>628</v>
      </c>
    </row>
    <row r="109" spans="1:5" x14ac:dyDescent="0.2">
      <c r="A109" s="2" t="s">
        <v>629</v>
      </c>
      <c r="B109" s="2" t="s">
        <v>630</v>
      </c>
      <c r="C109" s="2" t="s">
        <v>271</v>
      </c>
      <c r="D109" s="2" t="s">
        <v>631</v>
      </c>
      <c r="E109" s="2" t="s">
        <v>632</v>
      </c>
    </row>
    <row r="110" spans="1:5" x14ac:dyDescent="0.2">
      <c r="A110" s="2" t="s">
        <v>633</v>
      </c>
      <c r="B110" s="2" t="s">
        <v>630</v>
      </c>
      <c r="C110" s="2" t="s">
        <v>284</v>
      </c>
      <c r="D110" s="2" t="s">
        <v>634</v>
      </c>
      <c r="E110" s="2" t="s">
        <v>632</v>
      </c>
    </row>
    <row r="111" spans="1:5" x14ac:dyDescent="0.2">
      <c r="A111" s="2" t="s">
        <v>635</v>
      </c>
      <c r="B111" s="2" t="s">
        <v>636</v>
      </c>
      <c r="C111" s="2" t="s">
        <v>284</v>
      </c>
      <c r="D111" s="2" t="s">
        <v>458</v>
      </c>
      <c r="E111" s="2" t="s">
        <v>637</v>
      </c>
    </row>
    <row r="112" spans="1:5" x14ac:dyDescent="0.2">
      <c r="A112" s="2" t="s">
        <v>638</v>
      </c>
      <c r="B112" s="2" t="s">
        <v>639</v>
      </c>
      <c r="C112" s="2" t="s">
        <v>284</v>
      </c>
      <c r="D112" s="2" t="s">
        <v>640</v>
      </c>
      <c r="E112" s="2" t="s">
        <v>637</v>
      </c>
    </row>
    <row r="113" spans="1:5" x14ac:dyDescent="0.2">
      <c r="A113" s="2" t="s">
        <v>641</v>
      </c>
      <c r="B113" s="2" t="s">
        <v>639</v>
      </c>
      <c r="C113" s="2" t="s">
        <v>284</v>
      </c>
      <c r="D113" s="2" t="s">
        <v>642</v>
      </c>
      <c r="E113" s="2" t="s">
        <v>637</v>
      </c>
    </row>
    <row r="114" spans="1:5" x14ac:dyDescent="0.2">
      <c r="A114" s="2" t="s">
        <v>643</v>
      </c>
      <c r="B114" s="2" t="s">
        <v>644</v>
      </c>
      <c r="C114" s="2" t="s">
        <v>284</v>
      </c>
      <c r="D114" s="2" t="s">
        <v>645</v>
      </c>
      <c r="E114" s="2" t="s">
        <v>637</v>
      </c>
    </row>
    <row r="115" spans="1:5" x14ac:dyDescent="0.2">
      <c r="A115" s="2" t="s">
        <v>646</v>
      </c>
      <c r="B115" s="2" t="s">
        <v>647</v>
      </c>
      <c r="C115" s="2" t="s">
        <v>284</v>
      </c>
      <c r="D115" s="2" t="s">
        <v>648</v>
      </c>
      <c r="E115" s="2" t="s">
        <v>637</v>
      </c>
    </row>
    <row r="116" spans="1:5" x14ac:dyDescent="0.2">
      <c r="A116" s="2" t="s">
        <v>649</v>
      </c>
      <c r="B116" s="2" t="s">
        <v>650</v>
      </c>
      <c r="C116" s="2" t="s">
        <v>284</v>
      </c>
      <c r="D116" s="2" t="s">
        <v>651</v>
      </c>
      <c r="E116" s="2" t="s">
        <v>637</v>
      </c>
    </row>
    <row r="117" spans="1:5" x14ac:dyDescent="0.2">
      <c r="A117" s="2" t="s">
        <v>652</v>
      </c>
      <c r="B117" s="2" t="s">
        <v>653</v>
      </c>
      <c r="C117" s="2" t="s">
        <v>284</v>
      </c>
      <c r="D117" s="2" t="s">
        <v>654</v>
      </c>
      <c r="E117" s="2" t="s">
        <v>637</v>
      </c>
    </row>
    <row r="118" spans="1:5" x14ac:dyDescent="0.2">
      <c r="A118" s="2" t="s">
        <v>655</v>
      </c>
      <c r="B118" s="2" t="s">
        <v>656</v>
      </c>
      <c r="C118" s="2" t="s">
        <v>284</v>
      </c>
      <c r="D118" s="2" t="s">
        <v>657</v>
      </c>
      <c r="E118" s="2" t="s">
        <v>637</v>
      </c>
    </row>
    <row r="119" spans="1:5" x14ac:dyDescent="0.2">
      <c r="A119" s="2" t="s">
        <v>658</v>
      </c>
      <c r="B119" s="2" t="s">
        <v>659</v>
      </c>
      <c r="C119" s="2" t="s">
        <v>284</v>
      </c>
      <c r="D119" s="2" t="s">
        <v>660</v>
      </c>
      <c r="E119" s="2" t="s">
        <v>637</v>
      </c>
    </row>
    <row r="120" spans="1:5" x14ac:dyDescent="0.2">
      <c r="A120" s="2" t="s">
        <v>661</v>
      </c>
      <c r="B120" s="2" t="s">
        <v>662</v>
      </c>
      <c r="C120" s="2" t="s">
        <v>284</v>
      </c>
      <c r="D120" s="2" t="s">
        <v>663</v>
      </c>
      <c r="E120" s="2" t="s">
        <v>637</v>
      </c>
    </row>
    <row r="121" spans="1:5" x14ac:dyDescent="0.2">
      <c r="A121" s="2" t="s">
        <v>664</v>
      </c>
      <c r="B121" s="2" t="s">
        <v>662</v>
      </c>
      <c r="C121" s="2" t="s">
        <v>284</v>
      </c>
      <c r="D121" s="2" t="s">
        <v>665</v>
      </c>
      <c r="E121" s="2" t="s">
        <v>637</v>
      </c>
    </row>
    <row r="122" spans="1:5" x14ac:dyDescent="0.2">
      <c r="A122" s="2" t="s">
        <v>666</v>
      </c>
      <c r="B122" s="2" t="s">
        <v>667</v>
      </c>
      <c r="C122" s="2" t="s">
        <v>271</v>
      </c>
      <c r="D122" s="2" t="s">
        <v>668</v>
      </c>
      <c r="E122" s="2" t="s">
        <v>669</v>
      </c>
    </row>
    <row r="123" spans="1:5" x14ac:dyDescent="0.2">
      <c r="A123" s="2" t="s">
        <v>670</v>
      </c>
      <c r="B123" s="2" t="s">
        <v>671</v>
      </c>
      <c r="C123" s="2" t="s">
        <v>284</v>
      </c>
      <c r="D123" s="2" t="s">
        <v>534</v>
      </c>
      <c r="E123" s="2" t="s">
        <v>637</v>
      </c>
    </row>
    <row r="124" spans="1:5" x14ac:dyDescent="0.2">
      <c r="A124" s="2" t="s">
        <v>672</v>
      </c>
      <c r="B124" s="2" t="s">
        <v>673</v>
      </c>
      <c r="C124" s="2" t="s">
        <v>284</v>
      </c>
      <c r="D124" s="2" t="s">
        <v>674</v>
      </c>
      <c r="E124" s="2" t="s">
        <v>637</v>
      </c>
    </row>
    <row r="125" spans="1:5" x14ac:dyDescent="0.2">
      <c r="A125" s="2" t="s">
        <v>675</v>
      </c>
      <c r="B125" s="2" t="s">
        <v>676</v>
      </c>
      <c r="C125" s="2" t="s">
        <v>284</v>
      </c>
      <c r="D125" s="2" t="s">
        <v>677</v>
      </c>
      <c r="E125" s="2" t="s">
        <v>637</v>
      </c>
    </row>
    <row r="126" spans="1:5" x14ac:dyDescent="0.2">
      <c r="A126" s="2" t="s">
        <v>678</v>
      </c>
      <c r="B126" s="2" t="s">
        <v>679</v>
      </c>
      <c r="C126" s="2" t="s">
        <v>284</v>
      </c>
      <c r="D126" s="2" t="s">
        <v>680</v>
      </c>
      <c r="E126" s="2" t="s">
        <v>637</v>
      </c>
    </row>
    <row r="127" spans="1:5" x14ac:dyDescent="0.2">
      <c r="A127" s="2" t="s">
        <v>681</v>
      </c>
      <c r="B127" s="2" t="s">
        <v>682</v>
      </c>
      <c r="C127" s="2" t="s">
        <v>284</v>
      </c>
      <c r="D127" s="2" t="s">
        <v>683</v>
      </c>
      <c r="E127" s="2" t="s">
        <v>637</v>
      </c>
    </row>
    <row r="128" spans="1:5" x14ac:dyDescent="0.2">
      <c r="A128" s="2" t="s">
        <v>684</v>
      </c>
      <c r="B128" s="2" t="s">
        <v>685</v>
      </c>
      <c r="C128" s="2" t="s">
        <v>284</v>
      </c>
      <c r="D128" s="2" t="s">
        <v>686</v>
      </c>
      <c r="E128" s="2" t="s">
        <v>687</v>
      </c>
    </row>
    <row r="129" spans="1:5" x14ac:dyDescent="0.2">
      <c r="A129" s="2" t="s">
        <v>688</v>
      </c>
      <c r="B129" s="2" t="s">
        <v>689</v>
      </c>
      <c r="C129" s="2" t="s">
        <v>284</v>
      </c>
      <c r="D129" s="2" t="s">
        <v>690</v>
      </c>
      <c r="E129" s="2" t="s">
        <v>687</v>
      </c>
    </row>
    <row r="130" spans="1:5" x14ac:dyDescent="0.2">
      <c r="A130" s="2" t="s">
        <v>691</v>
      </c>
      <c r="B130" s="2" t="s">
        <v>692</v>
      </c>
      <c r="C130" s="2" t="s">
        <v>284</v>
      </c>
      <c r="D130" s="2" t="s">
        <v>693</v>
      </c>
      <c r="E130" s="2" t="s">
        <v>687</v>
      </c>
    </row>
    <row r="131" spans="1:5" x14ac:dyDescent="0.2">
      <c r="A131" s="2" t="s">
        <v>694</v>
      </c>
      <c r="B131" s="2" t="s">
        <v>695</v>
      </c>
      <c r="C131" s="2" t="s">
        <v>284</v>
      </c>
      <c r="D131" s="2" t="s">
        <v>696</v>
      </c>
      <c r="E131" s="2" t="s">
        <v>687</v>
      </c>
    </row>
    <row r="132" spans="1:5" x14ac:dyDescent="0.2">
      <c r="A132" s="2" t="s">
        <v>697</v>
      </c>
      <c r="B132" s="2" t="s">
        <v>698</v>
      </c>
      <c r="C132" s="2" t="s">
        <v>271</v>
      </c>
      <c r="D132" s="2" t="s">
        <v>699</v>
      </c>
      <c r="E132" s="2" t="s">
        <v>700</v>
      </c>
    </row>
    <row r="133" spans="1:5" x14ac:dyDescent="0.2">
      <c r="A133" s="2" t="s">
        <v>701</v>
      </c>
      <c r="B133" s="2" t="s">
        <v>702</v>
      </c>
      <c r="C133" s="2" t="s">
        <v>284</v>
      </c>
      <c r="D133" s="2" t="s">
        <v>703</v>
      </c>
      <c r="E133" s="2" t="s">
        <v>687</v>
      </c>
    </row>
    <row r="134" spans="1:5" x14ac:dyDescent="0.2">
      <c r="A134" s="2" t="s">
        <v>704</v>
      </c>
      <c r="B134" s="2" t="s">
        <v>705</v>
      </c>
      <c r="C134" s="2" t="s">
        <v>284</v>
      </c>
      <c r="D134" s="2" t="s">
        <v>706</v>
      </c>
      <c r="E134" s="2" t="s">
        <v>687</v>
      </c>
    </row>
    <row r="135" spans="1:5" x14ac:dyDescent="0.2">
      <c r="A135" s="2" t="s">
        <v>707</v>
      </c>
      <c r="B135" s="2" t="s">
        <v>708</v>
      </c>
      <c r="C135" s="2" t="s">
        <v>284</v>
      </c>
      <c r="D135" s="2" t="s">
        <v>709</v>
      </c>
      <c r="E135" s="2" t="s">
        <v>687</v>
      </c>
    </row>
    <row r="136" spans="1:5" x14ac:dyDescent="0.2">
      <c r="A136" s="2" t="s">
        <v>710</v>
      </c>
      <c r="B136" s="2" t="s">
        <v>711</v>
      </c>
      <c r="C136" s="2" t="s">
        <v>284</v>
      </c>
      <c r="D136" s="2" t="s">
        <v>712</v>
      </c>
      <c r="E136" s="2" t="s">
        <v>687</v>
      </c>
    </row>
    <row r="137" spans="1:5" x14ac:dyDescent="0.2">
      <c r="A137" s="2" t="s">
        <v>713</v>
      </c>
      <c r="B137" s="2" t="s">
        <v>711</v>
      </c>
      <c r="C137" s="2" t="s">
        <v>284</v>
      </c>
      <c r="D137" s="2" t="s">
        <v>714</v>
      </c>
      <c r="E137" s="2" t="s">
        <v>687</v>
      </c>
    </row>
    <row r="138" spans="1:5" x14ac:dyDescent="0.2">
      <c r="A138" s="2" t="s">
        <v>715</v>
      </c>
      <c r="B138" s="2" t="s">
        <v>716</v>
      </c>
      <c r="C138" s="2" t="s">
        <v>284</v>
      </c>
      <c r="D138" s="2" t="s">
        <v>717</v>
      </c>
      <c r="E138" s="2" t="s">
        <v>687</v>
      </c>
    </row>
    <row r="139" spans="1:5" x14ac:dyDescent="0.2">
      <c r="A139" s="2" t="s">
        <v>718</v>
      </c>
      <c r="B139" s="2" t="s">
        <v>705</v>
      </c>
      <c r="C139" s="2" t="s">
        <v>284</v>
      </c>
      <c r="D139" s="2" t="s">
        <v>719</v>
      </c>
      <c r="E139" s="2" t="s">
        <v>687</v>
      </c>
    </row>
    <row r="140" spans="1:5" x14ac:dyDescent="0.2">
      <c r="A140" s="2" t="s">
        <v>720</v>
      </c>
      <c r="B140" s="2" t="s">
        <v>721</v>
      </c>
      <c r="C140" s="2" t="s">
        <v>284</v>
      </c>
      <c r="D140" s="2" t="s">
        <v>722</v>
      </c>
      <c r="E140" s="2" t="s">
        <v>687</v>
      </c>
    </row>
    <row r="141" spans="1:5" x14ac:dyDescent="0.2">
      <c r="A141" s="2" t="s">
        <v>723</v>
      </c>
      <c r="B141" s="2" t="s">
        <v>716</v>
      </c>
      <c r="C141" s="2" t="s">
        <v>284</v>
      </c>
      <c r="D141" s="2" t="s">
        <v>724</v>
      </c>
      <c r="E141" s="2" t="s">
        <v>687</v>
      </c>
    </row>
    <row r="142" spans="1:5" x14ac:dyDescent="0.2">
      <c r="A142" s="2" t="s">
        <v>725</v>
      </c>
      <c r="B142" s="2" t="s">
        <v>726</v>
      </c>
      <c r="C142" s="2" t="s">
        <v>284</v>
      </c>
      <c r="D142" s="2" t="s">
        <v>727</v>
      </c>
      <c r="E142" s="2" t="s">
        <v>687</v>
      </c>
    </row>
    <row r="143" spans="1:5" x14ac:dyDescent="0.2">
      <c r="A143" s="2" t="s">
        <v>728</v>
      </c>
      <c r="B143" s="2" t="s">
        <v>729</v>
      </c>
      <c r="C143" s="2" t="s">
        <v>284</v>
      </c>
      <c r="D143" s="2" t="s">
        <v>730</v>
      </c>
      <c r="E143" s="2" t="s">
        <v>731</v>
      </c>
    </row>
    <row r="144" spans="1:5" x14ac:dyDescent="0.2">
      <c r="A144" s="2" t="s">
        <v>732</v>
      </c>
      <c r="B144" s="2" t="s">
        <v>689</v>
      </c>
      <c r="C144" s="2" t="s">
        <v>284</v>
      </c>
      <c r="D144" s="2" t="s">
        <v>733</v>
      </c>
      <c r="E144" s="2" t="s">
        <v>687</v>
      </c>
    </row>
    <row r="145" spans="1:5" x14ac:dyDescent="0.2">
      <c r="A145" s="2" t="s">
        <v>734</v>
      </c>
      <c r="B145" s="2" t="s">
        <v>735</v>
      </c>
      <c r="C145" s="2" t="s">
        <v>284</v>
      </c>
      <c r="D145" s="2" t="s">
        <v>736</v>
      </c>
      <c r="E145" s="2" t="s">
        <v>687</v>
      </c>
    </row>
    <row r="146" spans="1:5" x14ac:dyDescent="0.2">
      <c r="A146" s="2" t="s">
        <v>737</v>
      </c>
      <c r="B146" s="2" t="s">
        <v>738</v>
      </c>
      <c r="C146" s="2" t="s">
        <v>284</v>
      </c>
      <c r="D146" s="2" t="s">
        <v>739</v>
      </c>
      <c r="E146" s="2" t="s">
        <v>687</v>
      </c>
    </row>
    <row r="147" spans="1:5" x14ac:dyDescent="0.2">
      <c r="A147" s="2" t="s">
        <v>740</v>
      </c>
      <c r="B147" s="2" t="s">
        <v>741</v>
      </c>
      <c r="C147" s="2" t="s">
        <v>284</v>
      </c>
      <c r="D147" s="2" t="s">
        <v>742</v>
      </c>
      <c r="E147" s="2" t="s">
        <v>687</v>
      </c>
    </row>
    <row r="148" spans="1:5" x14ac:dyDescent="0.2">
      <c r="A148" s="2" t="s">
        <v>743</v>
      </c>
      <c r="B148" s="2" t="s">
        <v>744</v>
      </c>
      <c r="C148" s="2" t="s">
        <v>284</v>
      </c>
      <c r="D148" s="2" t="s">
        <v>745</v>
      </c>
      <c r="E148" s="2" t="s">
        <v>687</v>
      </c>
    </row>
    <row r="149" spans="1:5" x14ac:dyDescent="0.2">
      <c r="A149" s="2"/>
      <c r="B149" s="2"/>
      <c r="C149" s="2"/>
      <c r="D149" s="2"/>
      <c r="E149" s="2"/>
    </row>
  </sheetData>
  <sheetProtection formatCells="0" formatColumns="0" formatRows="0" insertColumns="0" insertRows="0" insertHyperlinks="0" deleteColumns="0" deleteRows="0" sort="0" autoFilter="0" pivotTables="0"/>
  <mergeCells count="5">
    <mergeCell ref="A1"/>
    <mergeCell ref="B1"/>
    <mergeCell ref="C1"/>
    <mergeCell ref="D1"/>
    <mergeCell ref="E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Общее</vt:lpstr>
      <vt:lpstr>Посты</vt:lpstr>
      <vt:lpstr>Хештеги</vt:lpstr>
      <vt:lpstr>Аудитория</vt:lpstr>
      <vt:lpstr>Stories</vt:lpstr>
      <vt:lpstr>Упоминания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2020-01-09T11:36:29Z</dcterms:created>
  <dcterms:modified xsi:type="dcterms:W3CDTF">2020-02-26T07:39:34Z</dcterms:modified>
  <cp:category/>
</cp:coreProperties>
</file>