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G:\Drive partagés\BLE-Cellule_SobNum\Missions\1516+1832-SRI_Accompagnement\_Travail\1-màj_socle\V2\Référentiel SRI x AD - V2.1_partage\"/>
    </mc:Choice>
  </mc:AlternateContent>
  <xr:revisionPtr revIDLastSave="0" documentId="13_ncr:1_{94B3D37A-AAC6-48D5-B9ED-478B86CA9299}" xr6:coauthVersionLast="47" xr6:coauthVersionMax="47" xr10:uidLastSave="{00000000-0000-0000-0000-000000000000}"/>
  <bookViews>
    <workbookView xWindow="-98" yWindow="-98" windowWidth="19396" windowHeight="10395" xr2:uid="{00000000-000D-0000-FFFF-FFFF00000000}"/>
  </bookViews>
  <sheets>
    <sheet name="Crédit" sheetId="1" r:id="rId1"/>
    <sheet name="Introduction" sheetId="2" r:id="rId2"/>
    <sheet name="Mécanique de calcul" sheetId="3" r:id="rId3"/>
    <sheet name="Matrice de collecte" sheetId="4" r:id="rId4"/>
    <sheet name="Base de données" sheetId="5" r:id="rId5"/>
    <sheet name="FE Electricité" sheetId="9" r:id="rId6"/>
    <sheet name="Hierarchie des terminaux" sheetId="12" r:id="rId7"/>
    <sheet name="Programmatique &amp; gré à gré" sheetId="10" r:id="rId8"/>
    <sheet name="Détails des modélisations" sheetId="11" r:id="rId9"/>
  </sheets>
  <definedNames>
    <definedName name="_xlnm._FilterDatabase" localSheetId="4" hidden="1">'Base de données'!$B$3:$M$125</definedName>
    <definedName name="_xlnm._FilterDatabase" localSheetId="5" hidden="1">'FE Electricité'!$B$3:$D$153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geXSBT9JOc9ZLXHqBqbxR8a8ZuHw=="/>
    </ext>
  </extLst>
</workbook>
</file>

<file path=xl/calcChain.xml><?xml version="1.0" encoding="utf-8"?>
<calcChain xmlns="http://schemas.openxmlformats.org/spreadsheetml/2006/main">
  <c r="I6" i="5" l="1"/>
  <c r="I7" i="5"/>
  <c r="I8" i="5"/>
  <c r="I9" i="5"/>
  <c r="I10" i="5"/>
  <c r="I11" i="5"/>
  <c r="I12" i="5"/>
  <c r="I13" i="5"/>
  <c r="I14" i="5"/>
  <c r="I15" i="5"/>
  <c r="I16" i="5"/>
  <c r="I5" i="5"/>
  <c r="H64" i="5"/>
  <c r="H61" i="5"/>
  <c r="H54" i="5"/>
  <c r="H57" i="5"/>
  <c r="H45" i="5"/>
  <c r="H46" i="5"/>
  <c r="H51" i="5"/>
  <c r="H50" i="5"/>
  <c r="H40" i="5"/>
  <c r="H39" i="5"/>
  <c r="H78" i="5"/>
  <c r="H80" i="5"/>
  <c r="H111" i="5"/>
  <c r="H112" i="5"/>
  <c r="H121" i="5"/>
  <c r="H120" i="5"/>
  <c r="H119" i="5"/>
  <c r="H118" i="5"/>
  <c r="I138" i="10" l="1"/>
  <c r="I146" i="10" s="1"/>
  <c r="H12" i="5" s="1"/>
  <c r="H59" i="5"/>
  <c r="I137" i="10" s="1"/>
  <c r="I149" i="10" s="1"/>
  <c r="I135" i="10"/>
  <c r="H110" i="5"/>
  <c r="H122" i="5"/>
  <c r="H91" i="5"/>
  <c r="H77" i="5"/>
  <c r="H92" i="5" s="1"/>
  <c r="H125" i="5"/>
  <c r="H124" i="5"/>
  <c r="H123" i="5"/>
  <c r="I150" i="10" l="1"/>
  <c r="I142" i="10"/>
  <c r="H8" i="5" s="1"/>
  <c r="I167" i="10"/>
  <c r="I171" i="10"/>
  <c r="H15" i="5"/>
  <c r="I145" i="10"/>
  <c r="I141" i="10"/>
  <c r="H7" i="5" s="1"/>
  <c r="I170" i="10"/>
  <c r="H16" i="5"/>
  <c r="I166" i="10"/>
  <c r="I164" i="10"/>
  <c r="I168" i="10"/>
  <c r="I139" i="10"/>
  <c r="I147" i="10"/>
  <c r="I143" i="10"/>
  <c r="H31" i="5"/>
  <c r="H25" i="5"/>
  <c r="D41" i="12" s="1"/>
  <c r="H23" i="5"/>
  <c r="D39" i="12" s="1"/>
  <c r="H29" i="5"/>
  <c r="D50" i="12" s="1"/>
  <c r="H24" i="5"/>
  <c r="D40" i="12" s="1"/>
  <c r="H27" i="5"/>
  <c r="D48" i="12" s="1"/>
  <c r="H28" i="5"/>
  <c r="D49" i="12" s="1"/>
  <c r="H33" i="5"/>
  <c r="H32" i="5"/>
  <c r="H30" i="5"/>
  <c r="C38" i="12" s="1"/>
  <c r="H105" i="5"/>
  <c r="H106" i="5"/>
  <c r="H9" i="5" l="1"/>
  <c r="H11" i="5"/>
  <c r="H13" i="5"/>
  <c r="H5" i="5"/>
  <c r="C47" i="12"/>
  <c r="H22" i="5"/>
  <c r="H26" i="5"/>
  <c r="D47" i="12" s="1"/>
  <c r="C41" i="12"/>
  <c r="E41" i="12" s="1"/>
  <c r="C50" i="12"/>
  <c r="E50" i="12" s="1"/>
  <c r="C39" i="12"/>
  <c r="E39" i="12" s="1"/>
  <c r="C48" i="12"/>
  <c r="E48" i="12" s="1"/>
  <c r="C40" i="12"/>
  <c r="E40" i="12" s="1"/>
  <c r="C49" i="12"/>
  <c r="E49" i="12" s="1"/>
  <c r="H81" i="5"/>
  <c r="H82" i="5"/>
  <c r="H83" i="5" s="1"/>
  <c r="G16" i="5"/>
  <c r="G15" i="5"/>
  <c r="G14" i="5"/>
  <c r="G13" i="5"/>
  <c r="G6" i="5"/>
  <c r="G7" i="5"/>
  <c r="G8" i="5"/>
  <c r="G9" i="5"/>
  <c r="G10" i="5"/>
  <c r="G11" i="5"/>
  <c r="G12" i="5"/>
  <c r="G5" i="5"/>
  <c r="I136" i="10"/>
  <c r="E47" i="12" l="1"/>
  <c r="I169" i="10"/>
  <c r="I165" i="10"/>
  <c r="I148" i="10"/>
  <c r="I144" i="10"/>
  <c r="I140" i="10"/>
  <c r="H19" i="5"/>
  <c r="D38" i="12"/>
  <c r="E38" i="12" s="1"/>
  <c r="H88" i="5"/>
  <c r="H87" i="5"/>
  <c r="H97" i="5"/>
  <c r="H96" i="5"/>
  <c r="N85" i="5" l="1"/>
  <c r="H10" i="5"/>
  <c r="H14" i="5"/>
  <c r="H6" i="5"/>
  <c r="H20" i="5"/>
  <c r="H21" i="5"/>
  <c r="H74" i="5" l="1"/>
  <c r="H73" i="5"/>
  <c r="H18" i="5" l="1"/>
</calcChain>
</file>

<file path=xl/sharedStrings.xml><?xml version="1.0" encoding="utf-8"?>
<sst xmlns="http://schemas.openxmlformats.org/spreadsheetml/2006/main" count="1806" uniqueCount="578">
  <si>
    <t>Référentiel de calcul de l'empreinte carbone de la diffusion des campagnes digitales : Pas à Pas</t>
  </si>
  <si>
    <t>Base de données du socle commun</t>
  </si>
  <si>
    <t>Réalisation</t>
  </si>
  <si>
    <t>Versions</t>
  </si>
  <si>
    <t>Version</t>
  </si>
  <si>
    <t>Date de modification</t>
  </si>
  <si>
    <t>Par</t>
  </si>
  <si>
    <t>BL Evolution</t>
  </si>
  <si>
    <t>1.1</t>
  </si>
  <si>
    <t xml:space="preserve">Partagé à : </t>
  </si>
  <si>
    <t>Introduction</t>
  </si>
  <si>
    <t>Objectif du socle méthodologique :</t>
  </si>
  <si>
    <t>Donner aux régies un 1er cadre sectoriel commun fiable et transparent avec des méthodes de calcul, un 	périmètre et certaines hypothèses de modélisation déjà définies, leur permettant d’avoir un engagement 	ambitieux et cohérent sur tout le secteur</t>
  </si>
  <si>
    <t>Contenu du fichier Excel :</t>
  </si>
  <si>
    <t>Périmètre retenu pour cette étude et la hiérarchie des sources utilisées</t>
  </si>
  <si>
    <t>Mécanique de calcul</t>
  </si>
  <si>
    <t>Schéma de la mécanique de calcul et des données à renseigner par les régies par niveau</t>
  </si>
  <si>
    <t>Matrice de collecte</t>
  </si>
  <si>
    <t>Exemple de matrice de collecte de données régies pour les niveaux 1 et 2 de collecte</t>
  </si>
  <si>
    <t>Base de données</t>
  </si>
  <si>
    <t>Périmètre du socle à date</t>
  </si>
  <si>
    <t>Hiérarchie des sources de facteurs d'émission et de conversion utilisés</t>
  </si>
  <si>
    <t>Etudes privées avec conseil scientifique / ACV</t>
  </si>
  <si>
    <t>Sources à intégrer si les facteurs n'existent pas dans les sources précédentes
Moyen à haut niveau de fiabilité</t>
  </si>
  <si>
    <t>Estimations</t>
  </si>
  <si>
    <t>Données régie</t>
  </si>
  <si>
    <t>Données renseignées par la régie</t>
  </si>
  <si>
    <t>Détails des données nécessaires et de la mécanique de calcul</t>
  </si>
  <si>
    <t xml:space="preserve">Cet onglet schématise la façon dont les différentes données devront être agencées pour calculer l'impact carbone des campagnes. </t>
  </si>
  <si>
    <t xml:space="preserve">Niveau 1 - données essentielles à collecter </t>
  </si>
  <si>
    <t>Niveau 2 - données pour affiner</t>
  </si>
  <si>
    <t>Formats utilisés</t>
  </si>
  <si>
    <t>Type de terminal de l'audience ***</t>
  </si>
  <si>
    <t>Type de réseau de l'audience ****</t>
  </si>
  <si>
    <t>Localisation de l'audience *****</t>
  </si>
  <si>
    <t>Nom du format*</t>
  </si>
  <si>
    <t>Format du fichier 
(image, vidéo, texte, autre)</t>
  </si>
  <si>
    <t>Poids moyen du fichier (préciser l'unité - Mo par ex) **</t>
  </si>
  <si>
    <t>Durée moyenne de visionnage/d’exposition (en secondes)</t>
  </si>
  <si>
    <t>Desktop (%)</t>
  </si>
  <si>
    <t>Tablette (%)</t>
  </si>
  <si>
    <t>Mobile (%)</t>
  </si>
  <si>
    <t>Part de réseau fixe (fibre, ADSL..) (%)</t>
  </si>
  <si>
    <t>Part de réseau mobile (3G, 4G…) (%)</t>
  </si>
  <si>
    <t>Part de l'audience en France (%)</t>
  </si>
  <si>
    <t>Part de l'audience à l'international (%)</t>
  </si>
  <si>
    <t>Vidéo</t>
  </si>
  <si>
    <t>Classique</t>
  </si>
  <si>
    <t>Native</t>
  </si>
  <si>
    <t>Audio</t>
  </si>
  <si>
    <t>Autre…</t>
  </si>
  <si>
    <t>Etapes de diffusion</t>
  </si>
  <si>
    <t>Catégorie d'impact</t>
  </si>
  <si>
    <t>Impact associé</t>
  </si>
  <si>
    <t>Pris en compte</t>
  </si>
  <si>
    <t>Données prises en compte pour la modélisation</t>
  </si>
  <si>
    <t>Valeur de la donnée</t>
  </si>
  <si>
    <t>Unité</t>
  </si>
  <si>
    <t>Source de la donnée (et code couleur selon la hiérarchie des sources)</t>
  </si>
  <si>
    <t>Correspondance niveau de collecte du socle méthodologique</t>
  </si>
  <si>
    <t>Commentaires</t>
  </si>
  <si>
    <t>Serveurs</t>
  </si>
  <si>
    <t>Estimations métier</t>
  </si>
  <si>
    <t>Niveau 3</t>
  </si>
  <si>
    <t>Durée de calcul serveur lors d'une enchère</t>
  </si>
  <si>
    <t>h</t>
  </si>
  <si>
    <t>20 ms - Estimations métiers</t>
  </si>
  <si>
    <t>Puissance moyenne d'un serveur virtuel (VM)</t>
  </si>
  <si>
    <t>W</t>
  </si>
  <si>
    <t>Etude ADEME Conso IT 2016</t>
  </si>
  <si>
    <t>PUE moyen d'un datacenter</t>
  </si>
  <si>
    <t>kgCO2e/kWh</t>
  </si>
  <si>
    <t>Rapport Sénat r19-5551, 2020</t>
  </si>
  <si>
    <t>Marge d'incertitude</t>
  </si>
  <si>
    <t>Niveau 2</t>
  </si>
  <si>
    <t>Donnée du socle commun</t>
  </si>
  <si>
    <t>Part trafic réseau dans le pays de visionnage du contenu</t>
  </si>
  <si>
    <t>Part trafic réseau dans le pays du datacenter</t>
  </si>
  <si>
    <t>Poids du contenu publicitaire selon le format</t>
  </si>
  <si>
    <t>ko</t>
  </si>
  <si>
    <t>Données régies</t>
  </si>
  <si>
    <t>Niveau 1</t>
  </si>
  <si>
    <t>Cette donnée est à collecter impérativement par la régie selon les formats proposés. Elle peut en première approche se référer aux specification techniques maximales pour ses espaces.</t>
  </si>
  <si>
    <t>kWh/ko</t>
  </si>
  <si>
    <t>Part des serveurs en France</t>
  </si>
  <si>
    <t>Modélisation à partir des données de localisation moyenne des serveurs donnée par Rapport Sénat r19-5551, 2020</t>
  </si>
  <si>
    <t>s</t>
  </si>
  <si>
    <t>Cette donnée est à collecter impérativement par la régie selon les formats proposés.</t>
  </si>
  <si>
    <t>Part d'affichage sur smartphone</t>
  </si>
  <si>
    <t>Part d'affichage sur ordinateur</t>
  </si>
  <si>
    <t>Part d'affichage sur tablette</t>
  </si>
  <si>
    <t>Cette donnée doit être convertie pour tenir compte d'une durée d'exposition a priori en secondes (et non en heures).</t>
  </si>
  <si>
    <t>Durée de vie moyenne smartphone</t>
  </si>
  <si>
    <t>ans</t>
  </si>
  <si>
    <t>Durée de vie moyenne ordinateur</t>
  </si>
  <si>
    <t>Durée de vie moyenne tablette</t>
  </si>
  <si>
    <t>Durée d'utilisation quotidienne d'une TV et d'un décodeur TV</t>
  </si>
  <si>
    <t>h/jour, 365 jours / an</t>
  </si>
  <si>
    <t>Durée d'utilisation quotidienne d'un ordinateur portable</t>
  </si>
  <si>
    <t>Durée d'utilisation quotidienne d'un smartphone</t>
  </si>
  <si>
    <t>Durée d'utilisation quotidienne d'une tablette</t>
  </si>
  <si>
    <t>kgCO2e</t>
  </si>
  <si>
    <t>Pays</t>
  </si>
  <si>
    <t>Facteur d'émission de l'électricité du réseau (kgCOe/kWh)</t>
  </si>
  <si>
    <t>Source</t>
  </si>
  <si>
    <t>Mode de production de l'élecricité</t>
  </si>
  <si>
    <t>Facteur d'émission
(kgCOe/kWh)</t>
  </si>
  <si>
    <t>Eolien en mer</t>
  </si>
  <si>
    <t>Union européenne à 27</t>
  </si>
  <si>
    <t>Eolien terrestre</t>
  </si>
  <si>
    <t>Monde</t>
  </si>
  <si>
    <t>AIE</t>
  </si>
  <si>
    <t>Géothermie</t>
  </si>
  <si>
    <t>St Pierre et Miquelon</t>
  </si>
  <si>
    <t>Hydraulique</t>
  </si>
  <si>
    <t>St Martin</t>
  </si>
  <si>
    <t>Photovoltaïque (produit en Chine - valeur par défaut France)</t>
  </si>
  <si>
    <t>St Barthélémy</t>
  </si>
  <si>
    <t>Photovoltaïque (fabriqué en Europe)</t>
  </si>
  <si>
    <t>Réunion</t>
  </si>
  <si>
    <t>Photovoltaïque (frabriqué en France)</t>
  </si>
  <si>
    <t>Mayotte</t>
  </si>
  <si>
    <t>Guadeloupe</t>
  </si>
  <si>
    <t>Martinique</t>
  </si>
  <si>
    <t>Guyane</t>
  </si>
  <si>
    <t>Corse</t>
  </si>
  <si>
    <t>Tahiti</t>
  </si>
  <si>
    <t>Polynésie Française - hors Tahiti</t>
  </si>
  <si>
    <t>Afrique du Sud</t>
  </si>
  <si>
    <t>Albanie</t>
  </si>
  <si>
    <t>Algérie</t>
  </si>
  <si>
    <t>Allemagne</t>
  </si>
  <si>
    <t>Angola</t>
  </si>
  <si>
    <t>Antilles Néerlandaises</t>
  </si>
  <si>
    <t>Arabie Saoudite</t>
  </si>
  <si>
    <t>Argentine</t>
  </si>
  <si>
    <t>Arménie</t>
  </si>
  <si>
    <t>Australie</t>
  </si>
  <si>
    <t>Autriche</t>
  </si>
  <si>
    <t>Azerbaïdjan</t>
  </si>
  <si>
    <t>Bahreïn</t>
  </si>
  <si>
    <t>Bangladesh</t>
  </si>
  <si>
    <t>Belgique</t>
  </si>
  <si>
    <t>Bénin</t>
  </si>
  <si>
    <t>Birmanie</t>
  </si>
  <si>
    <t>Bolivie</t>
  </si>
  <si>
    <t>Bosnie-Herzégovine</t>
  </si>
  <si>
    <t>Botswana</t>
  </si>
  <si>
    <t>Brésil</t>
  </si>
  <si>
    <t>Bulgarie</t>
  </si>
  <si>
    <t>Cambodge</t>
  </si>
  <si>
    <t>Cameroun</t>
  </si>
  <si>
    <t>Canada</t>
  </si>
  <si>
    <t>Chili</t>
  </si>
  <si>
    <t>Chine</t>
  </si>
  <si>
    <t>Chypre</t>
  </si>
  <si>
    <t>Colombie</t>
  </si>
  <si>
    <t>Congo</t>
  </si>
  <si>
    <t>Corée du nord</t>
  </si>
  <si>
    <t>Corée du sud</t>
  </si>
  <si>
    <t>Costa rica</t>
  </si>
  <si>
    <t>Côte d'Ivoire</t>
  </si>
  <si>
    <t>Croatie</t>
  </si>
  <si>
    <t>Cuba</t>
  </si>
  <si>
    <t>Danemark</t>
  </si>
  <si>
    <t>Égypte</t>
  </si>
  <si>
    <t>Émirats Arabes Unis</t>
  </si>
  <si>
    <t>Équateur</t>
  </si>
  <si>
    <t>Érythrée</t>
  </si>
  <si>
    <t>Espagne</t>
  </si>
  <si>
    <t>Estonie</t>
  </si>
  <si>
    <t>États-Unis</t>
  </si>
  <si>
    <t>Éthiopie</t>
  </si>
  <si>
    <t>Finlande</t>
  </si>
  <si>
    <t>Gabon</t>
  </si>
  <si>
    <t>Géorgie</t>
  </si>
  <si>
    <t>Ghana</t>
  </si>
  <si>
    <t>Gibraltar</t>
  </si>
  <si>
    <t>Grèce</t>
  </si>
  <si>
    <t>Haïti</t>
  </si>
  <si>
    <t>Honduras</t>
  </si>
  <si>
    <t>Hongrie</t>
  </si>
  <si>
    <t>Inde</t>
  </si>
  <si>
    <t>Indonésie</t>
  </si>
  <si>
    <t>Irlande</t>
  </si>
  <si>
    <t>Islande</t>
  </si>
  <si>
    <t>Israël</t>
  </si>
  <si>
    <t>Italie</t>
  </si>
  <si>
    <t>Jamaïque</t>
  </si>
  <si>
    <t>Japon</t>
  </si>
  <si>
    <t>Jordanie</t>
  </si>
  <si>
    <t>Kosovo</t>
  </si>
  <si>
    <t>Koweït</t>
  </si>
  <si>
    <t>Lettonie</t>
  </si>
  <si>
    <t>Liban</t>
  </si>
  <si>
    <t>Libye</t>
  </si>
  <si>
    <t>Lituanie</t>
  </si>
  <si>
    <t>Luxembourg</t>
  </si>
  <si>
    <t>Malaisie</t>
  </si>
  <si>
    <t>Malte</t>
  </si>
  <si>
    <t>Maroc</t>
  </si>
  <si>
    <t>Mexique</t>
  </si>
  <si>
    <t>Moldavie</t>
  </si>
  <si>
    <t>Mongolie</t>
  </si>
  <si>
    <t>Mozambique</t>
  </si>
  <si>
    <t>Namibie</t>
  </si>
  <si>
    <t>Népal</t>
  </si>
  <si>
    <t>Nicaragua</t>
  </si>
  <si>
    <t>Nigéria</t>
  </si>
  <si>
    <t>Norvège</t>
  </si>
  <si>
    <t>Nouvelle-Zélande</t>
  </si>
  <si>
    <t>Oman</t>
  </si>
  <si>
    <t>Ouzbékistan</t>
  </si>
  <si>
    <t>Pakistan</t>
  </si>
  <si>
    <t>Panama</t>
  </si>
  <si>
    <t>Pays-Bas</t>
  </si>
  <si>
    <t>Pérou</t>
  </si>
  <si>
    <t>Philippines</t>
  </si>
  <si>
    <t>Pologne</t>
  </si>
  <si>
    <t>Portugal</t>
  </si>
  <si>
    <t>Qatar</t>
  </si>
  <si>
    <t>Roumanie</t>
  </si>
  <si>
    <t>Royaume-Uni</t>
  </si>
  <si>
    <t>Russie</t>
  </si>
  <si>
    <t>Sénégal</t>
  </si>
  <si>
    <t>Serbie</t>
  </si>
  <si>
    <t>Singapour</t>
  </si>
  <si>
    <t>Slovaquie</t>
  </si>
  <si>
    <t>Slovénie</t>
  </si>
  <si>
    <t>Soudan</t>
  </si>
  <si>
    <t>Sri Lanka</t>
  </si>
  <si>
    <t>Suède</t>
  </si>
  <si>
    <t>Suisse</t>
  </si>
  <si>
    <t>Syrie</t>
  </si>
  <si>
    <t>Tadjikistan</t>
  </si>
  <si>
    <t>Tanzanie</t>
  </si>
  <si>
    <t>Thaïlande</t>
  </si>
  <si>
    <t>Togo</t>
  </si>
  <si>
    <t>Trinité-et-Tobago</t>
  </si>
  <si>
    <t>Tunisie</t>
  </si>
  <si>
    <t>Turkménistan</t>
  </si>
  <si>
    <t>Turquie</t>
  </si>
  <si>
    <t>Ukraine</t>
  </si>
  <si>
    <t>Uruguay</t>
  </si>
  <si>
    <t>Yémen</t>
  </si>
  <si>
    <t>Zambie</t>
  </si>
  <si>
    <t>Terminaux utilisateurs</t>
  </si>
  <si>
    <t>1.2</t>
  </si>
  <si>
    <t>Efficacité énergétique moyenne d'un serveur à l'international</t>
  </si>
  <si>
    <t>Efficacité énergétique moyenne d'un serveur en France</t>
  </si>
  <si>
    <t>Facteur d'émission de l'électricité en France continentale</t>
  </si>
  <si>
    <t>France entière (dont Corse et DROM)</t>
  </si>
  <si>
    <t>Part moyenne d'utilisation du réseau fixe (wifi)</t>
  </si>
  <si>
    <t>Part moyenne d'utilisation du réseau mobile (4G)</t>
  </si>
  <si>
    <t>Temps moyen de visionnage moyen selon le format</t>
  </si>
  <si>
    <t>Facteur de conversion heure &lt;&gt; seconde</t>
  </si>
  <si>
    <t>h/s</t>
  </si>
  <si>
    <t>Facteur de conversion</t>
  </si>
  <si>
    <t>Ajout du facteur de conversion</t>
  </si>
  <si>
    <t>European Commission, ICT Impact study, Final report, July 2020, p.80</t>
  </si>
  <si>
    <t>Puissance moyenne d'une TV allumée</t>
  </si>
  <si>
    <t>Durée de vie moyenne d'une TV</t>
  </si>
  <si>
    <t>Part des serveurs à l'international</t>
  </si>
  <si>
    <t>kgCO2e/ko</t>
  </si>
  <si>
    <t>Donnée mise à jour avec source EU ICT impact study report (principale source de l'étude ADEME-ARCEP)</t>
  </si>
  <si>
    <t>EEA, 2020</t>
  </si>
  <si>
    <t>EEA, 2019</t>
  </si>
  <si>
    <t>1.2.1</t>
  </si>
  <si>
    <t>Zimbabwé</t>
  </si>
  <si>
    <t>Vietnam</t>
  </si>
  <si>
    <t>Vénézuéla</t>
  </si>
  <si>
    <t>Taiwan</t>
  </si>
  <si>
    <t>Tchéquie</t>
  </si>
  <si>
    <t>République démocratique du Congo</t>
  </si>
  <si>
    <t>Monténégro</t>
  </si>
  <si>
    <t>Macédoine du Nord</t>
  </si>
  <si>
    <t>Kazakhstan</t>
  </si>
  <si>
    <t>Kénya</t>
  </si>
  <si>
    <t>Kirghizstan</t>
  </si>
  <si>
    <t>Irak</t>
  </si>
  <si>
    <t>Guatémala</t>
  </si>
  <si>
    <t>Salvador</t>
  </si>
  <si>
    <t>République Dominicaine</t>
  </si>
  <si>
    <t>Brunei</t>
  </si>
  <si>
    <t>Biélorussie</t>
  </si>
  <si>
    <t>Rapports officiels / études scientifiques peer-reviewed</t>
  </si>
  <si>
    <t>Source à intégrer en priorité. Veille régulière à éffectuer afin d'intégrer les facteurs issus des études les plus récentes. Haut à très haut niveau de fiabilité</t>
  </si>
  <si>
    <t>- récent</t>
  </si>
  <si>
    <t>+ récent</t>
  </si>
  <si>
    <t>Les sources les plus récentes ont été priorisées sur chaque niveau de hiérarchie des sources, en considérant les variations rapides des performances des terminaux, réseaux et serveurs.</t>
  </si>
  <si>
    <t>Si le facteur n'est pas trouvable dans la littérature, en dernier recours procéder à une estimation métier. Faible à moyen niveau de fiabilité</t>
  </si>
  <si>
    <t>Autre (%)</t>
  </si>
  <si>
    <t>Ember Climate, 2020</t>
  </si>
  <si>
    <t>Ember Climate, 2021</t>
  </si>
  <si>
    <t>Commentaires sur la mise à jour V2</t>
  </si>
  <si>
    <t>Utilisation</t>
  </si>
  <si>
    <t>Facteurs d'émission de l'électricité</t>
  </si>
  <si>
    <t>Niveau d'agrégation</t>
  </si>
  <si>
    <t>Facteur désagrégé</t>
  </si>
  <si>
    <t>Facteur agrégé</t>
  </si>
  <si>
    <t>Facteur agrégé ajouté</t>
  </si>
  <si>
    <r>
      <t xml:space="preserve">Ce facteur d'émission doit être modifié selon la localisation de l'audience </t>
    </r>
    <r>
      <rPr>
        <i/>
        <sz val="11"/>
        <color theme="1"/>
        <rFont val="Calibri"/>
        <family val="2"/>
      </rPr>
      <t>(voir onglet suivant le tableau des facteurs d'émissions de l'électricité selon le pays et la source)</t>
    </r>
    <r>
      <rPr>
        <sz val="11"/>
        <color theme="1"/>
        <rFont val="Calibri"/>
        <family val="2"/>
      </rPr>
      <t>. Le facteur France est donné ici à titre d'exemple. Il peut être utilisé pour une audience 100% localisée en France.</t>
    </r>
  </si>
  <si>
    <t>Facteur ajouté dans la V2 issu des derniers travaux de Negaoctet. Il permet d'élargir le périmètre pris en compte.</t>
  </si>
  <si>
    <t>Donnée mise à jour avec les travaux de Négaoctet</t>
  </si>
  <si>
    <t>Diffusion de la campagne</t>
  </si>
  <si>
    <r>
      <t xml:space="preserve">Ces facteurs d'émission peuvent être affinés selon la localisation des data centers de stockage des formats et éventuellement la part d'énergie renouvelable qu'ils utilisent </t>
    </r>
    <r>
      <rPr>
        <i/>
        <sz val="11"/>
        <color theme="1"/>
        <rFont val="Calibri"/>
        <family val="2"/>
      </rPr>
      <t>(voir onglet suivant le tableau des facteurs d'émissions de l'électricité selon le pays et la source)</t>
    </r>
    <r>
      <rPr>
        <sz val="11"/>
        <color theme="1"/>
        <rFont val="Calibri"/>
        <family val="2"/>
      </rPr>
      <t>. Les facteurs France et international sont à utiliser par défaut selon la répartition moyenne de la localisation des data center indiquée au dessus.</t>
    </r>
  </si>
  <si>
    <t>Facteur d'émission de l'électricité consommée par l'audience (à adapter selon localisation - ici France)</t>
  </si>
  <si>
    <t>Réseaux</t>
  </si>
  <si>
    <t>Fabrication et fin de vie</t>
  </si>
  <si>
    <r>
      <t xml:space="preserve">Ce facteur d'émission peut être affiné selon la localisation des data centers de stockage des formats </t>
    </r>
    <r>
      <rPr>
        <i/>
        <sz val="11"/>
        <color theme="1"/>
        <rFont val="Calibri"/>
        <family val="2"/>
      </rPr>
      <t>(voir ci-dessous le tableau des facteurs d'émissions de l'électricité selon le pays et la source)</t>
    </r>
  </si>
  <si>
    <t>Facteur d'émission de l'électricité consommée par les serveurs (à adapter selon localisation des serveurs)</t>
  </si>
  <si>
    <t>1 chemin = 1 SSP / 1 DSP</t>
  </si>
  <si>
    <t>Evaluation environnementale des équipements et infrastructures numériques en France (2ème volet), ADEME-ARCEP, 2022, (p . 87) (moyenne France)</t>
  </si>
  <si>
    <t>Donnée mise à jour avec les travaux de l'ADEME et l'ARCEP. Cette moyenne concerne un périmètre France dans l'étude, mais l'ordre de grandeur est cohérent avec d'autres études sur un périmètre européen.</t>
  </si>
  <si>
    <t>Estimations des membres du GT programmatique SRI x IAB</t>
  </si>
  <si>
    <t>Part de chemins potentiels activés à chaque impression (éditeur)</t>
  </si>
  <si>
    <t>Part de chemins potentiels activés à chaque impression (SSP)</t>
  </si>
  <si>
    <t>Valeur par défaut - personnalisable</t>
  </si>
  <si>
    <t>Fabrication, utilisation et fin de vie</t>
  </si>
  <si>
    <t>kgCO2e / chemin activé</t>
  </si>
  <si>
    <t>Nombre de serveurs sollicités par chemin actif</t>
  </si>
  <si>
    <t>2.0</t>
  </si>
  <si>
    <t>Syndicat des Régies Internet</t>
  </si>
  <si>
    <t xml:space="preserve">Les serveurs en bleu sur le schéma ne sont pas modélisés ici (avant activation de la chaîne programmatique), mais ils sont en partie inclus dans la partie diffusion. </t>
  </si>
  <si>
    <t>Estimations des membres du GT programmatique SRI x IAB à partir de données réelles (Adomik, Hubvisor)</t>
  </si>
  <si>
    <t>Impact de l'utilisation moyenne d'un serveur sur un an, incluant la fabrication, le transport et la fin de vie, Négaoctet, PEF-GWP, Liste des donnees ADEME_220830_v1.3.1</t>
  </si>
  <si>
    <t xml:space="preserve">Les serveurs utilisés dans l'ad tech étant très virtualisés, il est préférable de considérer l'impact au niveau d'une machine virtuelle que d'un serveur physique. </t>
  </si>
  <si>
    <t>Nombre d'heures par an</t>
  </si>
  <si>
    <t>kW</t>
  </si>
  <si>
    <t>Estimations des membres du GT programmatique SRI x IAB à partir des coûts d'infrastructures, environ 30% du total soit l'ajout de 50% de la part calculée.</t>
  </si>
  <si>
    <t>Nombre de serveurs virtuels (VM) par serveur physique</t>
  </si>
  <si>
    <t>Impact carbone annuel - fabrication et fin de vie d'un serveur physique moyen</t>
  </si>
  <si>
    <t>Serveurs et réseaux</t>
  </si>
  <si>
    <t>IBM Whitepaper, Virtual Machines versus containers, 2021.</t>
  </si>
  <si>
    <t>Nombre de requêtes par chemin actif</t>
  </si>
  <si>
    <t>Modélisation simplifiée: 
* Utilisateur vers SSP 
* SSP vers DSP (bid request)
* DSP vers SSP (bid response)</t>
  </si>
  <si>
    <t xml:space="preserve">Modélisation des consommations serveurs liés aux usages hors enchères et diffusion (reporting, machine learning, back-end…) </t>
  </si>
  <si>
    <t>Facteur agrégé ajouté - voir onglet Programmatique &amp; gré à gré</t>
  </si>
  <si>
    <t>Alliance digitale</t>
  </si>
  <si>
    <r>
      <t xml:space="preserve">Pour plus de précision, elles peuvent également être suivies et renseignées à chaque calcul d'impact cabrone d'une campagne en </t>
    </r>
    <r>
      <rPr>
        <b/>
        <sz val="12"/>
        <color rgb="FF2F748A"/>
        <rFont val="Calibri"/>
        <family val="2"/>
        <scheme val="minor"/>
      </rPr>
      <t>donnée d'entrée du calculateur</t>
    </r>
    <r>
      <rPr>
        <sz val="12"/>
        <color theme="1"/>
        <rFont val="Calibri"/>
        <family val="2"/>
        <scheme val="minor"/>
      </rPr>
      <t>.</t>
    </r>
  </si>
  <si>
    <r>
      <t xml:space="preserve">Les données de </t>
    </r>
    <r>
      <rPr>
        <b/>
        <sz val="12"/>
        <color rgb="FF3F9AB8"/>
        <rFont val="Calibri"/>
        <family val="2"/>
        <scheme val="minor"/>
      </rPr>
      <t>niveau 1</t>
    </r>
    <r>
      <rPr>
        <sz val="12"/>
        <color theme="1"/>
        <rFont val="Calibri"/>
        <family val="2"/>
        <scheme val="minor"/>
      </rPr>
      <t xml:space="preserve"> peuvent être renseignées grâce à une étude sur l'ensemble des publicités diffusées sur une période représentative (ex : un mois de diffusion publicitaire) afin de déterminer des valeurs moyennes par format type.</t>
    </r>
  </si>
  <si>
    <r>
      <t xml:space="preserve">Les données de </t>
    </r>
    <r>
      <rPr>
        <b/>
        <sz val="11"/>
        <color rgb="FF86BF5A"/>
        <rFont val="Calibri"/>
        <family val="2"/>
        <scheme val="minor"/>
      </rPr>
      <t>niveau 2</t>
    </r>
    <r>
      <rPr>
        <sz val="11"/>
        <color theme="1"/>
        <rFont val="Calibri"/>
        <family val="2"/>
        <scheme val="minor"/>
      </rPr>
      <t xml:space="preserve"> et de </t>
    </r>
    <r>
      <rPr>
        <b/>
        <sz val="11"/>
        <color rgb="FFD78D1F"/>
        <rFont val="Calibri"/>
        <family val="2"/>
        <scheme val="minor"/>
      </rPr>
      <t>niveau 3</t>
    </r>
    <r>
      <rPr>
        <sz val="11"/>
        <color theme="1"/>
        <rFont val="Calibri"/>
        <family val="2"/>
        <scheme val="minor"/>
      </rPr>
      <t xml:space="preserve"> sont des données plus fines relatives à l'audience et aux serveurs que la régie peut collecter grâce à une étude sur l'ensemble des publicités diffusées sur une période représentative aisni qu'une collecte de données internes spécifiques (stack technique, hébergeurs de données, etc.)</t>
    </r>
  </si>
  <si>
    <t>Des données par défaut sont fournies dans la base de données pour les niveaux 2 et 3 si la régie choisit de ne pas les collecter spécifiquement.</t>
  </si>
  <si>
    <r>
      <t xml:space="preserve">Les </t>
    </r>
    <r>
      <rPr>
        <b/>
        <sz val="11"/>
        <color theme="1"/>
        <rFont val="Calibri"/>
        <family val="2"/>
        <scheme val="minor"/>
      </rPr>
      <t xml:space="preserve">données marché </t>
    </r>
    <r>
      <rPr>
        <sz val="11"/>
        <color theme="1"/>
        <rFont val="Calibri"/>
        <family val="2"/>
        <scheme val="minor"/>
      </rPr>
      <t>enfin doivent être reprises telles quelles par les régies, puisqu'elles ne dépendent pas de leur fonctionnement. Elles sont disponibles dans la base de données.</t>
    </r>
  </si>
  <si>
    <t>Le tableau suivant vous permet de faire un inventaire complet des formats utilisés par votre régie. C'est le premier travail à effectuer lors de la création de votre calculatrice.</t>
  </si>
  <si>
    <r>
      <t xml:space="preserve">Ce tableau peut être renseigné </t>
    </r>
    <r>
      <rPr>
        <b/>
        <sz val="12"/>
        <color theme="1"/>
        <rFont val="Calibri"/>
        <family val="2"/>
      </rPr>
      <t>grâce à une étude sur l'ensemble des publicités diffusées sur une période représentative donnée</t>
    </r>
    <r>
      <rPr>
        <sz val="11"/>
        <color theme="1"/>
        <rFont val="Calibri"/>
        <family val="2"/>
      </rPr>
      <t xml:space="preserve"> afin de déterminer des valeurs moyennes ; ou des futurs formats en réflexion</t>
    </r>
  </si>
  <si>
    <t>Part de l'audience pays 1 (%)</t>
  </si>
  <si>
    <t>Part de l'audience pays 2 (%)</t>
  </si>
  <si>
    <t>Part de l'audience pays 3 (%)</t>
  </si>
  <si>
    <t>…</t>
  </si>
  <si>
    <t>Famille de format</t>
  </si>
  <si>
    <r>
      <t xml:space="preserve">* </t>
    </r>
    <r>
      <rPr>
        <b/>
        <sz val="11"/>
        <color theme="1"/>
        <rFont val="Calibri"/>
        <family val="2"/>
      </rPr>
      <t>Nom du format :</t>
    </r>
    <r>
      <rPr>
        <sz val="11"/>
        <color theme="1"/>
        <rFont val="Calibri"/>
        <family val="2"/>
      </rPr>
      <t xml:space="preserve"> les noms renseignés ici doivent être parlant en interne puisqu'ils seront un des items à sélectionner par vos équipes en entrée de votre calculette. Essayer de faire correspondre un format avec une grande famille de format (Vidéo, Classique, Native, Audio, Autre). 
Vous pouvez préciser le type de format voire l'association {format + marque} si cela est pertinent </t>
    </r>
  </si>
  <si>
    <r>
      <t xml:space="preserve">** </t>
    </r>
    <r>
      <rPr>
        <b/>
        <sz val="11"/>
        <color theme="1"/>
        <rFont val="Calibri"/>
        <family val="2"/>
      </rPr>
      <t>Poids moyen du fichier :</t>
    </r>
    <r>
      <rPr>
        <sz val="11"/>
        <color theme="1"/>
        <rFont val="Calibri"/>
        <family val="2"/>
      </rPr>
      <t xml:space="preserve"> vous pouvez renseigner ici le poids moyen des publicités affichées selon les dimensions et le format du fichier. 
Vous pouvez pour ceci renseigner le poids maximum recommandé pour chaque format ou bien faire une étude sur une année par exemple du poids moyen des publicités vendues sur ce type d'espace. Merci de préciser les hypothèses en commentaire.</t>
    </r>
  </si>
  <si>
    <r>
      <t>*****</t>
    </r>
    <r>
      <rPr>
        <b/>
        <sz val="11"/>
        <color theme="1"/>
        <rFont val="Calibri"/>
        <family val="2"/>
      </rPr>
      <t xml:space="preserve">Localisation de l'audience </t>
    </r>
    <r>
      <rPr>
        <sz val="11"/>
        <color theme="1"/>
        <rFont val="Calibri"/>
        <family val="2"/>
      </rPr>
      <t>: avoir a minima la répartition France / étranger; Pour aller plus loin (niveau 2), renseigner la répartition de l'audience par pays de diffusion.</t>
    </r>
  </si>
  <si>
    <r>
      <t>****</t>
    </r>
    <r>
      <rPr>
        <b/>
        <sz val="11"/>
        <color theme="1"/>
        <rFont val="Calibri"/>
        <family val="2"/>
      </rPr>
      <t xml:space="preserve">Type de réseau : </t>
    </r>
    <r>
      <rPr>
        <sz val="11"/>
        <color theme="1"/>
        <rFont val="Calibri"/>
        <family val="2"/>
      </rPr>
      <t>A renseigner de manière optionnelle (niveau 2) si vous avez une notion de la répartition des impressions selon le type de réseau utilisé pour la connexion utilisateur (fixe ou mobile). A défaut, une hypothèse sur cette répartition à partir de données nationales est disponible dans la base de données</t>
    </r>
  </si>
  <si>
    <t>Contributions</t>
  </si>
  <si>
    <t>1 chemin = 1 SSP / 1 DSP (simplifié)</t>
  </si>
  <si>
    <t>Programmatique - Display - nombre de chemins actifs potentiels</t>
  </si>
  <si>
    <t>Programmatique - Vidéo instream &amp; autres modes - nombre de chemins actifs potentiels</t>
  </si>
  <si>
    <t>Gré à gré sans mise en concurrence - nombre de chemins actifs potentiels</t>
  </si>
  <si>
    <t>Estimations des membres du GT programmatique SRI x IAB, lorsque le gré à gré n'est pas mis en concurrence avec le programmatique</t>
  </si>
  <si>
    <t>* Les serveurs « autres » renvoient aux ressources serveurs mobilisées pour les usages hors enchères et diffusion (reporting, machine learning, back-end…)</t>
  </si>
  <si>
    <t>Bande passante en sortie de serveur</t>
  </si>
  <si>
    <t>Connexion 1 Gbps
Infomaniak, configurations
Lafibre.info, 2017. Quel serveur choisir pour tester une connexion FTTH à 1 Gb/s ?</t>
  </si>
  <si>
    <t>ko/s</t>
  </si>
  <si>
    <t>Nombre de secondes par an</t>
  </si>
  <si>
    <t>Temps d'utilisation du serveur lors de l'envoi du contenu (pour allocation de la phase de fabrication et fin de vie)</t>
  </si>
  <si>
    <t>Facteur ajouté dans la V2 - permet d'élargir le périmètre pris en compte.</t>
  </si>
  <si>
    <t>Estimé d'après rapport Sénat r19-5551, 2020</t>
  </si>
  <si>
    <t>%</t>
  </si>
  <si>
    <t xml:space="preserve">Ces données de répartition des terminaux étant structurantes pour l'empreinte, elle ont été remontées en Niveau 1. Conformément à ce qui est indiqué dans l'onglet Mécanique de calcul, ces données peuvent être renseignées de deux façons par les régies : à la campagne (donnée d'entrée) ou en moyenne sur un échantillon. La granularité par campagne est idéalement à privilégier. </t>
  </si>
  <si>
    <t>Consommation moyenne smartphone en ligne - moyenne navigateur</t>
  </si>
  <si>
    <t>Wh/s</t>
  </si>
  <si>
    <t xml:space="preserve">Actualisation de la donnée avec une source plus récente permettant de distinguer la navigation web. </t>
  </si>
  <si>
    <t xml:space="preserve">Actualisation de la donnée avec une source plus récente permettant de distinguer la navigation sur application de réseaux sociaux. </t>
  </si>
  <si>
    <t>Puissance moyenne smartphone en ligne - moyenne application réseaux sociaux</t>
  </si>
  <si>
    <t>Greenspector, Atos, 2019. Top 30 de la consommation énergétique des applications mobiles les plus populaires au monde - Moyenne déchargement batterie sur navigateur. 
Le déchargement de batterie (mAh) mesurée sur 1min30 est ramené par seconde, et convertie en Wh avec tension moyenne de 4,2 V.</t>
  </si>
  <si>
    <t>Greenspector, Atos, 2019. Top 30 de la consommation énergétique des applications mobiles les plus populaires au monde - Moyenne déchargement batterie sur une application de réseaux sociaux.
Le déchargement de batterie (mAh) mesurée sur 1min30 est ramené par seconde, et convertie en Wh avec tension moyenne de 4,2 V.</t>
  </si>
  <si>
    <t>Donnée mise à jour avec une source plus récente.</t>
  </si>
  <si>
    <t>Puissance moyenne tablette en mode actif</t>
  </si>
  <si>
    <t>Puissance moyenne ordinateur en mode actif</t>
  </si>
  <si>
    <t>PROJET DE PRÉ-DÉPLOIEMENT DE L’AFFICHAGE ENVIRONNEMENTAL DANS LE SECTEUR DES PRODUITS ELECTRONIQUES (FNAC-DARTY, ADEME), Mai 2019.</t>
  </si>
  <si>
    <t>Cette donnée permet de prendre en compte directement une durée d'exposition a priori en secondes (et non en heures).</t>
  </si>
  <si>
    <t>Allocation à calculer à partir du poids du contenu publicitaire (données régies)</t>
  </si>
  <si>
    <t>Impact FAB &amp; FDV réseaux - diffusion de la campagne</t>
  </si>
  <si>
    <r>
      <t xml:space="preserve">Impact utilisation serveurs - diffusion de la campagne - </t>
    </r>
    <r>
      <rPr>
        <b/>
        <sz val="11"/>
        <color theme="1"/>
        <rFont val="Calibri"/>
        <family val="2"/>
      </rPr>
      <t>audience France</t>
    </r>
  </si>
  <si>
    <r>
      <t xml:space="preserve">Impact utilisation réseaux - diffusion de la campagne - </t>
    </r>
    <r>
      <rPr>
        <b/>
        <sz val="11"/>
        <color theme="1"/>
        <rFont val="Calibri"/>
        <family val="2"/>
      </rPr>
      <t>audience France</t>
    </r>
  </si>
  <si>
    <t xml:space="preserve">La durée de mobilisation du serveur physique se calcule en divisant le poids du contenu publicitaire par le débit de diffusion. </t>
  </si>
  <si>
    <t>Impact FAB &amp; FDV serveurs - diffusion de la campagne</t>
  </si>
  <si>
    <t>kgCO2e/s visionnage</t>
  </si>
  <si>
    <t>Nombre d'impressions en programmatique - display</t>
  </si>
  <si>
    <t>Nombre d'impressions en gré-à-gré sans mise en concurrence - display</t>
  </si>
  <si>
    <t>Nombre d'impressions en programmatique - vidéo instream et autres modes</t>
  </si>
  <si>
    <t>Pour estimation du taux d'utilisation de box internet</t>
  </si>
  <si>
    <t>2.1</t>
  </si>
  <si>
    <t>France continentale, 2022</t>
  </si>
  <si>
    <t>Calcul à partir de donnée de répartition de la population Française (donnée Insee) et mix électriques par régions (Facteurs moyens Outre Mer, Base Empreinte, ADEME &amp; Facteur moyen France continentale, 2022, Base Empreinte ADEME)</t>
  </si>
  <si>
    <t>Base Empreinte, ADEME, 2022</t>
  </si>
  <si>
    <t>Base Empreinte, ADEME</t>
  </si>
  <si>
    <t>2022- mix moyen, France continentale, Base Empreinte, ADEME</t>
  </si>
  <si>
    <t>Programmatique &amp; gré-à-gré</t>
  </si>
  <si>
    <t>La base de données nécessaire à la réalisation des calculs de l'empreinte carbone d'une campagne. Des facteurs agrégés avec les calculs explicités y sont également inclus</t>
  </si>
  <si>
    <t>Détail des hypothèses principales de modélisation</t>
  </si>
  <si>
    <t>FE Electricité</t>
  </si>
  <si>
    <t>Base de donnée des facteurs d'émissions pour l'électricité</t>
  </si>
  <si>
    <t xml:space="preserve">Deux principales sources d'incertitudes sur le calcul des émissions </t>
  </si>
  <si>
    <t>- précis</t>
  </si>
  <si>
    <t>+ précis</t>
  </si>
  <si>
    <t>Niveau de données retenue par les régies</t>
  </si>
  <si>
    <t>Robustesse des sources utilisées</t>
  </si>
  <si>
    <t xml:space="preserve">0 - Donnée d'entrée / Niveau 1 calculé sur une moyenne - valeurs moyennes pour niveaux 2 &amp; 3 </t>
  </si>
  <si>
    <t xml:space="preserve">2 - Niveau 2 précisé par la régie - valeurs moyennes pour niveau 3 </t>
  </si>
  <si>
    <t xml:space="preserve">1 - Nieau 1 en donnée d'entrée des calculs - valeurs moyennes pour niveaux 2 &amp; 3 </t>
  </si>
  <si>
    <t>3 - Niveau 3 précisé par la régie - pas de valeurs moyennes utilisées</t>
  </si>
  <si>
    <t>0 - Facteurs &amp; modélisations issues d'estimations</t>
  </si>
  <si>
    <t>1 - Facteur &amp; modélisations issues d'études privées avec conseil scientifique / ACV anciennes</t>
  </si>
  <si>
    <t>2 - Facteur &amp; modélisations issues d'études privées avec conseil scientifique / ACV récentes</t>
  </si>
  <si>
    <t>3 - Facteur &amp; modélisations issues de rapports officiels / études scientifiques peer-reviewed anciens</t>
  </si>
  <si>
    <t>4 - Facteur &amp; modélisations issues de rapports officiels / études scientifiques peer-reviewed récents</t>
  </si>
  <si>
    <t>Les incertitudes de chaque calcul peuvent donc être modélisées qualitativement ainsi :</t>
  </si>
  <si>
    <t>Etape dans la chaine digitale</t>
  </si>
  <si>
    <t>Source de l'impact pris en compte</t>
  </si>
  <si>
    <t>Etape du cycle de vie</t>
  </si>
  <si>
    <t>SRI x Alliance Digitale V2.1</t>
  </si>
  <si>
    <t>Modélisation</t>
  </si>
  <si>
    <t>Source de la donnée</t>
  </si>
  <si>
    <t>Fonctionnement des adtechs</t>
  </si>
  <si>
    <t>-</t>
  </si>
  <si>
    <t>Non modélisé</t>
  </si>
  <si>
    <t>Fabrication &amp; fin de vie</t>
  </si>
  <si>
    <t>Modélisation du nombre moyen de serveurs sollicités lors de l'enchère à partir du nombre de chemins actifs potentiels. Allocation de l'impact de fab, fdv &amp; transport d'un serveurs selon la durée de calcul sur la durée de vie utile d'un serveur. Inclusion des serveurs hors enchère.</t>
  </si>
  <si>
    <t>Nombre de serveurs sollicités : Estimations métier
Estimation impact serveur : Negaoctet, 2022, IBM, 2021</t>
  </si>
  <si>
    <t>Modélisation des calculs serveurs via la puissance de calcul mobilisée (selon nombre moyen de serveurs sollicités lors de l'enchère) et le temps de réponse serveurs. Inclusion des serveurs hors enchère.</t>
  </si>
  <si>
    <t>Nombre de serveurs sollicités : Estimations métier
Estimation impact serveur : ADEME, 2016 - ADEME-ARCEP, 2022 &amp; rapport du sénat 2020</t>
  </si>
  <si>
    <t>Allocation de l'impact de fab,fdv &amp; transport d'un serveurs à partir de la durée de sollicitation du serveur pour l'envoi des contenus (calculé à partir de la bande passante en sortie de serveur et du poids de la créa) sur la durée de vie utile d'un serveur.</t>
  </si>
  <si>
    <t>Lafibre.info, 2017 &amp; Négaoctet, 2022</t>
  </si>
  <si>
    <t>Modélisation des calculs serveurs via la bande passante en sortie de serveurs</t>
  </si>
  <si>
    <t>ADEME-ARCEP, 2022 &amp; rapport du sénat 2020</t>
  </si>
  <si>
    <t xml:space="preserve">Modélisation de l'impact réseaux proportionnel au Go transmis (poids de la publicité affichée). </t>
  </si>
  <si>
    <t>Négaoctet, 2022 &amp; rapport du sénat, 2020</t>
  </si>
  <si>
    <t>Terminaux</t>
  </si>
  <si>
    <t>Allocation de l'impact fabrication &amp; fin de vie à partir de la durée de visionnage pour la vidéo et durée d'exposition pour le display sur la durée de vie utile totale des terminaux.
La répartition des terminaux de visionnage est une donnée d'entrée / à collecter par la régie</t>
  </si>
  <si>
    <t>Modélisation de la consommation des terminaux à partir de la puissance des terminaux en mode actif, multipliée par la durée de visionnage pour les formats vidéos et durée d'exposition pour les formats statiques</t>
  </si>
  <si>
    <t>Puissances : Greenspector, Atos 2019 ; Fnac-Darty, 2019 ; European Commission, 2020 ; RTE, 2019 ; ADEME-ARCEP, 2022</t>
  </si>
  <si>
    <t>Fonctionnement des régies</t>
  </si>
  <si>
    <t>Facteur d'émission  pris en compte pour l'électricité</t>
  </si>
  <si>
    <t>Facteur à spécifier par la régie selon la localisation de son audience (impact terminal &amp; réseau partiel) et des serveurs
Utilisation de facteur d'émission moyen annuel par pays
Pas de recommandation sur modélisation location based / market based
Pour les réseaux, facteur d'émission réparti entre le mix du pays du serveur et le mix du pays de visionnage</t>
  </si>
  <si>
    <t>ADEME, 2021 (France) &amp; EEA, 2020 (Europe) &amp; Ember Climate, 2020-2021 (Autres)</t>
  </si>
  <si>
    <t>Détail des modélisations</t>
  </si>
  <si>
    <t>Ordinateur (usage personnel), Négaoctet, PEF-GWP, Liste des donnees ADEME_220830_v1.4</t>
  </si>
  <si>
    <t>Téléviseur (usage personnel), Négaoctet, PEF-GWP, Liste des donnees ADEME_220830_v1.4</t>
  </si>
  <si>
    <t>Tablette, Négaoctet, PEF-GWP, Liste des donnees ADEME_220830_v1.4</t>
  </si>
  <si>
    <t>Smartphone, Négaoctet, PEF-GWP, Liste des donnees ADEME_220830_v1.4</t>
  </si>
  <si>
    <t>Smartphone (recalculé sur la totalité de la durée de vie), Négaoctet, PEF-GWP, Liste des donnees ADEME_220830_v1.4</t>
  </si>
  <si>
    <t>Ordinateur (usage personnel) (recalculé sur la totalité de la durée de vie), Négaoctet, PEF-GWP, Liste des donnees ADEME_220830_v1.4</t>
  </si>
  <si>
    <t>Tablette (recalculé sur la totalité de la durée de vie), Négaoctet, PEF-GWP, Liste des donnees ADEME_220830_v1.4</t>
  </si>
  <si>
    <t>Téléviseur (usage personnel) (recalculé sur la totalité de la durée de vie), Négaoctet, PEF-GWP, Liste des donnees ADEME_220830_v1.4</t>
  </si>
  <si>
    <t>Impact moyen d'une tablette, incluant la fabrication, le transport et la fin de vie sur sa durée de vie (hors utilisation)</t>
  </si>
  <si>
    <t>Impact moyen d'un ordinateur portable, incluant la fabrication, le transport et la fin de vie pour un usage personnel sur sa durée de vie (hors utilisation)</t>
  </si>
  <si>
    <t>Impact moyen d'un téléviseur, incluant la fabrication, le transport et la fin de vie pour un usage personnel sur sa durée de vie (hors utilisation)</t>
  </si>
  <si>
    <t>Impact moyen d'un smartphone, incluant la fabrication, le transport et la fin de vie sur sa durée de vie (hors utilisation)</t>
  </si>
  <si>
    <t>Impact de la transport d'1Go de donnée via réseau fixe, Négaoctet, PEF-GWP, Liste des donnees ADEME_220830_v1.4</t>
  </si>
  <si>
    <t>Impact de la transport d'1 ko de donnée via réseau fixe incluant la fabrication, le transport et la fin de vie (hors utilisation)</t>
  </si>
  <si>
    <t>Impact de la transport d'1 ko de donnée via réseau mobile incluant la fabrication, le transport et la fin de vie (hors utilisation)</t>
  </si>
  <si>
    <t>Impact de la transport d'1Go de donnée via réseau mobile, Négaoctet, PEF-GWP, Liste des donnees ADEME_220830_v1.4</t>
  </si>
  <si>
    <t>Part d'affichage sur TV</t>
  </si>
  <si>
    <t>Efficacité énergétique moyenne du réseau fixe en phase d'utilisation</t>
  </si>
  <si>
    <t>Efficacité énergétique moyenne du réseau mobile en phase d'utilisation</t>
  </si>
  <si>
    <t>Impact de la transport d'1ko de donnée via réseau mobile, Négaoctet, Quantité d'électricité nécessaire pour le procédé (kWh) recalculée par ko, Liste des donnees ADEME_220830_v1.4</t>
  </si>
  <si>
    <t>Impact de la transport d'1ko de donnée via réseau fixe, Négaoctet, Quantité d'électricité nécessaire pour le procédé (kWh) recalculée par ko, Liste des donnees ADEME_220830_v1.4</t>
  </si>
  <si>
    <t>Estimation des incertitudes</t>
  </si>
  <si>
    <r>
      <t>***</t>
    </r>
    <r>
      <rPr>
        <b/>
        <sz val="11"/>
        <color theme="1"/>
        <rFont val="Calibri"/>
        <family val="2"/>
      </rPr>
      <t>Type de terminal</t>
    </r>
    <r>
      <rPr>
        <sz val="11"/>
        <color theme="1"/>
        <rFont val="Calibri"/>
        <family val="2"/>
      </rPr>
      <t xml:space="preserve"> : A renseigner si un format est réservé à un type de terminal ou bien avec la répartition des impressions selon le type de terminal.</t>
    </r>
  </si>
  <si>
    <t>FAB &amp; FDV</t>
  </si>
  <si>
    <t xml:space="preserve">Un élément essentiel de l'empreinte carbone de la diffusion des campagnes digitales est la hiérarchie des terminaux par seconde de visionnage. 
Cette valeur est la combinaison de plusieurs données et apparaît dans les données agrégées : il est essentiel que l'ensemble des calculateurs soient alignés sur les ordres de grandeur de l'impact par seconde ainsi que la hierarchie des impacts qui guide les recommandations. </t>
  </si>
  <si>
    <t>Phase du cycle de vie (kgCO2e / s visionnage)</t>
  </si>
  <si>
    <t>Total</t>
  </si>
  <si>
    <t xml:space="preserve">Hierarchie de l'impact carbone des terminaux par seconde de visionnage </t>
  </si>
  <si>
    <t>eMarketer, Average Time Spent with Media in France, 2021</t>
  </si>
  <si>
    <t>Donnée mise à jour avec une source plus récente et homogène entre les terminaux</t>
  </si>
  <si>
    <r>
      <t xml:space="preserve">Ce facteur d'émission doit être modifié selon la localisation de l'audience </t>
    </r>
    <r>
      <rPr>
        <i/>
        <sz val="11"/>
        <color theme="1"/>
        <rFont val="Calibri"/>
        <family val="2"/>
      </rPr>
      <t>(voir onglet suivant le tableau des facteurs d'émissions de l'électricité selon le pays et la source)</t>
    </r>
    <r>
      <rPr>
        <sz val="11"/>
        <color theme="1"/>
        <rFont val="Calibri"/>
        <family val="2"/>
      </rPr>
      <t>. Le facteur Monde est donné ici à titre d'exemple pour l'audience internationale. Il peut être utilisé pour une audience 100% localisée en Europe.</t>
    </r>
  </si>
  <si>
    <t>2020 - mix moyen, Europe à 27, EEA</t>
  </si>
  <si>
    <t>Facteur d'émission de l'électricité consommée par l'audience (à adapter selon localisation - ici Europe)</t>
  </si>
  <si>
    <t>Terminal (scénario France)</t>
  </si>
  <si>
    <t>Terminal (scénario Europe)</t>
  </si>
  <si>
    <t>Temps moyen de visionnage moyen (format vidéo)</t>
  </si>
  <si>
    <t>Temps moyen de visionnage moyen (format display)</t>
  </si>
  <si>
    <t xml:space="preserve">Cette donnée est à collecter impérativement par la régie pour les formats vidéos (temps réel d'exposition prenant en compte la complétion) : la durée de la vidéo et le taux de complétion sont généralement suivis. </t>
  </si>
  <si>
    <t xml:space="preserve">Cette donnée est à collecter idéalement par la régie pour les formats display (temps réel d'exposition) : cependant en pratique cette donnée est généralement peu suivie par les régies. Afin d'harmoniser la valeur considérée, nous proposons une durée moyenne d'exposition. </t>
  </si>
  <si>
    <t>Impact de l'utilisation moyenne d'un serveur ramené à un an d'utilisation, incluant la fabrication, le transport et la fin de vie, Négaoctet, PEF-GWP, Liste des donnees ADEME_220830_v1.4</t>
  </si>
  <si>
    <r>
      <t xml:space="preserve">Impact moyen d'un serveur </t>
    </r>
    <r>
      <rPr>
        <b/>
        <sz val="11"/>
        <color theme="1"/>
        <rFont val="Calibri"/>
        <family val="2"/>
      </rPr>
      <t>ramené à un an d'utilisation</t>
    </r>
    <r>
      <rPr>
        <sz val="11"/>
        <color theme="1"/>
        <rFont val="Calibri"/>
        <family val="2"/>
      </rPr>
      <t>, incluant la fabrication, le transport et la fin de vie (hors utilisation)</t>
    </r>
  </si>
  <si>
    <t>Facteur d'émission de l'électricité à l'international pour les usages IT (facteur d'émission de l'électricité aux USA)</t>
  </si>
  <si>
    <t>Rapport Sénat r19-5551, 2020, actualisé avec le facteur d'émission 2021 aux USA</t>
  </si>
  <si>
    <t>Données désagrégées relatives à la diffusion</t>
  </si>
  <si>
    <t>Données agrégées relatives à la diffusion</t>
  </si>
  <si>
    <t xml:space="preserve">Cette donnée est probablement sous-estimée par rapport à la conteneurisation probable des serveurs considérés, mais il s'agit d'une valeur prudente étant donné la hiérarchie de la source. Au même titre que la consommation d'électricité (phase d'utilisation), l'impact d'un serveur physique est proratisé vis-à-vis du nombre de serveurs virtuels, étant donné la modélisation par durée de mobilisation du serveur.  </t>
  </si>
  <si>
    <t xml:space="preserve">La bande passante sortante permet d'estimer le temps de mobilisation d'un serveur physique lors de l'envoi d'un fichier. Contrairement à la modélisation programmatique, la virtualisation n'est pas considérée ici étant donné le facteur d'allocation estimé via le débit sortant total du serveur (ensemble du serveur mobilisé lors de la durée d'envoi). </t>
  </si>
  <si>
    <r>
      <t xml:space="preserve">Ce facteur d'émission doit être modifié selon la localisation de l'audience </t>
    </r>
    <r>
      <rPr>
        <i/>
        <sz val="11"/>
        <color theme="1"/>
        <rFont val="Calibri"/>
        <family val="2"/>
      </rPr>
      <t>(voir onglet suivant le tableau des facteurs d'émissions de l'électricité selon le pays et la source)</t>
    </r>
    <r>
      <rPr>
        <sz val="11"/>
        <color theme="1"/>
        <rFont val="Calibri"/>
        <family val="2"/>
      </rPr>
      <t>. Le facteur France est donné ici à titre d'exemple. Il peut être utilisé pour une audience 100% localisée en France.
Pour la diffusion qui se fait en server-to-client, l’utilisation des réseaux est une combinaison : 
•        de l’impact réseau côté serveur, dont l’impact est estimé en fonction des différentes localisations 
•        de l’impact réseau côté utilisateur, par défaut France</t>
    </r>
  </si>
  <si>
    <t>Donnée actualisée</t>
  </si>
  <si>
    <t>Donnée ajoutée suite aux travaux du GT SRI x IAB, permettant d'élargir le périmètre considéré</t>
  </si>
  <si>
    <t>Estimations des membres du GT programmatique SRI x IAB à partir des coûts d'infrastructures, environ 30% du total soit un ajout de 50% de la part calculée.</t>
  </si>
  <si>
    <t>Donnée mise à jour pour tenir compte des spéicifités du programmatique</t>
  </si>
  <si>
    <t>Part trafic réseau dans le pays du datacenter en programmatique</t>
  </si>
  <si>
    <t xml:space="preserve">Cette marge de sécurité concerne la taille des requêtes en programmatique (bid request / bid response), pour laquelle aucune donnée marché n'a pu être collectée. </t>
  </si>
  <si>
    <t>HTTP Archive, State of the Web, 2022</t>
  </si>
  <si>
    <t>Donnée actualisée avec une autre source prenant en compte la totalité de la requête</t>
  </si>
  <si>
    <t xml:space="preserve">Poids moyen d'une requête HTTP </t>
  </si>
  <si>
    <t>Part moyenne d'utilisation du réseau fixe en programmatique</t>
  </si>
  <si>
    <t>Equivalent au calcul pour un chemin activé - voir onglet Programmatique &amp; gré à gré</t>
  </si>
  <si>
    <t>kgCO2e / impression programmatique display</t>
  </si>
  <si>
    <t>kgCO2e / impression programmatique vidéo et autres (native…)</t>
  </si>
  <si>
    <t>kgCO2e / impression gré-à-gré</t>
  </si>
  <si>
    <r>
      <t xml:space="preserve">Valeur par défaut - </t>
    </r>
    <r>
      <rPr>
        <b/>
        <u/>
        <sz val="11"/>
        <color theme="1"/>
        <rFont val="Calibri"/>
        <family val="2"/>
      </rPr>
      <t>personnalisable</t>
    </r>
  </si>
  <si>
    <t>Comme indiqué ci-dessus, il est possible pour un acteur de la chaîne digitale de valoriser les actions mises en place au niveau de la sollicitation optimisée de chemins actifs:  
* Au niveau de la connexion de l'utilisateur sur le site, si notamment tous les chemins d'accès aux inventaire ne sont pas systématiquement appelés (supply path optimization ou SPO) 
* Au niveau de l'appel des DSP par les SSP (bid throttling)
Le nombre de chemins, moyenne marché, n'a pas vocation à être modifié, mais ces deux pourcentages d'activation doivent permettent de se ramener au plus proche du réel concernant le nombre de chemins activés par impression. 
Concernant les facteurs liés au gré-à-gré,  ils sont à utiliser (valeur par défaut équivalent à l'activation d'un seul chemin) lorsque cette gestion est bien "étanche" avec le programmatique (pas de mise en concurrence du gré à gré et du programmatique).</t>
  </si>
  <si>
    <t xml:space="preserve">Modélisation du nombre de requêtes transmises lors de la vente selon nombre moyen de chemins potentiels. Pas de prise en compte du cookie sync.
Modélisation de l'impact réseaux proportionnel au Go transmis (poids des requêtes transmises). </t>
  </si>
  <si>
    <t>Nombre de chemins : Estimations métier
Impact réseau : HTTP Archive, Négaoctet, 2022 &amp; rapport du sénat, 2020</t>
  </si>
  <si>
    <t>Durée de vie : Negaoctet 2022 &amp; ADEME-ARCEP, 2022
Utilisation : eMarketer 2021 &amp; ADEME-ARCEP, 2022
Impact : Negaoctet 2022</t>
  </si>
  <si>
    <t xml:space="preserve">Ces données dépendent des data centers où sont hébergés les formats. La régie peut collecter des informations dédiées sur les performances, PUE, localisation et type d'électricité utilisés pour les serveurs où sont stockés les formats pour affiner ces données.
Par défaut une estimation est faite en termes de proportion des serveurs situés en France et à l'étranger d'après la part de trafic réseau.
Aujourd'hui, il est encore complexe de réconcllier cette empreinte avec les mesures fournies par les grands fournisseurs clouds (AWS, GCP, Azure...) dont la méthodologie est assez variable, notament sur le scope 2. </t>
  </si>
  <si>
    <t>Données agrégées relatives à l'allocation (programmatique, gré-à-gré, ressources hors reporting)</t>
  </si>
  <si>
    <t>Modélisations, hypothèses et données propres à la partie allocation. Des facteurs agrégés avec les calculs explicités y sont également inclus</t>
  </si>
  <si>
    <t>Données désagrégées relatives à l'allocation (programmatique, gré-à-gré, ressources hors reporting)</t>
  </si>
  <si>
    <t xml:space="preserve">Nouvelle granularité V2 pour le programmatique - Ces données de répartition des modes d'allocation / commercialisation des espaces étant structurantes pour l'empreinte, elle ont été remontées en Niveau 1. Conformément à ce qui est indiqué dans l'onglet Mécanique de calcul, ces données peuvent être renseignées de deux façons par les régies : à la campagne (donnée d'entrée) ou en moyenne sur un échantillon. La granularité par campagne est idéalement à privilégier. </t>
  </si>
  <si>
    <t xml:space="preserve">Une grande partie des consommations serveurs des acteurs de l'ad tech ne sont pas directement reliés à l'opération de l'allocation d'espace ou diffusion de la publicité elle-même, mais sur un ensemble d'opérations "support". Un proxy a été adopté via la proportion des coûts d'infrastructures. </t>
  </si>
  <si>
    <t xml:space="preserve">Lors de la phase d'allocation, les requêtes sont échangées en server-to-server, ainsi seul le réseau fixe est utilisé. Par ailleurs, cette donnée peut ête surestimée dans le cas où ces infrastructures sont co-localisées (fournisseurs DSP sont aussi SSP). </t>
  </si>
  <si>
    <t xml:space="preserve">Ce facteur d'émission peut être modifié selon la localisation des data centers qui entrent en jeu dans l'allocation de l'espace (voir onglet suivant le tableau des facteurs d'émissions de l'électricité selon le pays et la source). Si la localisation des serveurs n'est pas connue, le facteur ci contre est à prendre en compte. 
Lors de la phase d'allocation, les requêtes sont échangées en server-to-server, ainsi le mix électrique de l'audience n'intervient pas dans le calcul. </t>
  </si>
  <si>
    <t xml:space="preserve">Cet onglet détaille les modélisations permettant de calculer l'impact lié à l'allocation de l'espace publicitaire en programmatique et en gré-à-gré. Il est la synthèse du groupe de travail SRI x Alliance Digitale sur le sujet. 
Il modélise la partie serveurs et réseaux sur l'ensemble de leur cycle de vie.  </t>
  </si>
  <si>
    <t>Principe de modélisation : chaque impression sollicite potentiellement les différents modes d’allocation de l’espace (deals, open…), peu importe le mode gagnant. Chaque chemin jusqu’à un DSP est appelé « chemin actif » . Si ce chemin est implémenté, il est ‘potentiellement activé’.</t>
  </si>
  <si>
    <t>Modélisation du programmatique : la variété des chemins activés étant plus complexe pour le display (plus d'acteurs sollicités) comparés aux autres modes, deux profils d'ad stack sont principalement distingués, avec les paramètres ci-dessous par défaut.
Modélisation du gré-à-gré : 2 cas ont été identifiés par le groupe de travail, un gré-à-gré mis en concurrence avec du programmatique qui aura donc le même impact (dépendant du nombre de chemins actifs) et un gré-à-gré non mis en concurrence / "étanche", où un seul chemin actif est sollicité. 
Elements de personnalisation possibles - voir calculateur ci-dessous (à partir ligne 148 de cet onglet) - il est possible pour un acteur de la chaîne digitale de personnaliser : 
* % d'activation côté régie / éditeur (SPO) par rapport au nombre théorique de chemins 
* % d'activation côté SSP (bid throttling)
* Sélection du facteur gré à gré sans mise en concurrence le cas échéant (correspond à un chemin unique activé) 
Conclusion : Quels facteurs dois-je utiliser pour la partie allocation de l'espace ? 
Régies : plusieurs cas en fonction de votre implémentation technique :
•        Pour les impressions gré-à-gré : 
1/ Si L'impression gré à gré n'est pas mise en compétition avec le programmatique =&gt; prendre en compte les facteurs gré-à-gré sans mise en concurrence (lignes 142 à 145 de cet onglet, repris dans les lignes 13 à 16 de l'onglet Base de données)
2/ Si le gré à gré est en compétition avec le programmatique =&gt; considérer les impressions gré-à-gré identiques au programmatique (cf. ci-dessous)
•        Pour les impressions en programmatique :
 1/ Si vous ne pouvez pas mesurer les pourcentages d'activation =&gt; vous devez prendre en compte une valeur d'activation de 100% par défaut, à distinguer entre formats. Prendre en compte les facteurs moyenne programmatique display / moyenne vidéo instream et autres formats (native...) (lignes 134 à 141 de cet onglet, repris dans les lignes 5 à 12 de l'onglet Base de données)
2/ Si vous pouvez mesurer les pourcentages d'activation =&gt; vous pouvez calculer vos propres % d'activation en spécifiant les cellules I153 et I154 puis prendre en compte les facteurs programmatique display personnalisé / vidéo instream et autres formats (native...) personnalisé (lignes 159 à 166 de cet onglet)
Acheteurs média : 
•         Par défaut: vous devez prendre en compte une valeur d'activation programmatique mise en concurrence de 100% par défaut, à distinguer entre formats. Prendre en compte les facteurs moyenne programmatique display / moyenne vidéo instream et autres formats (native...) (lignes 134 à 141 de cet onglet, repris dans les lignes 5 à 12 de l'onglet Base de données)
•         Pour un achat vidéo instream, demandez aux régies utilisées si le gré à gré est en concurrence avec le programmatique =&gt; si ce n'est pas le cas prendre en compte les facteurs gré-à-gré sans mise en concurrence (lignes 142 à 145 de cet onglet, repris dans les lignes 13 à 16 de l'onglet Base de données)
•        Pour aller plus loin: vous pouvez demander à vos partenaires régies sollicités leurs propres paramètres d'activation, les spécifier dans les cellules I153 et I154 puis prendre en compte les facteurs programmatique display personnalisé / vidéo instream et autres formats (native...) personnalisé (lignes 159 à 166 de cet onglet)</t>
  </si>
  <si>
    <t>Allocation de l’espace publicitaire &amp; analytics</t>
  </si>
  <si>
    <t xml:space="preserve">Allocation de l'espace publicitaire &amp; analytics - principes de modélisation </t>
  </si>
  <si>
    <t>Allocation de l'espace publicitaire &amp; analytics - calculs intermédiaires par défaut</t>
  </si>
  <si>
    <t>Impact utilisation serveurs - par chemin activé - Allocation de l’espace publicitaire &amp; analytics</t>
  </si>
  <si>
    <t>Impact FAB &amp; FDV serveurs - par chemin activé - Allocation de l’espace publicitaire &amp; analytics</t>
  </si>
  <si>
    <t>Impact utilisation réseaux - par chemin activé - Allocation de l’espace publicitaire &amp; analytics</t>
  </si>
  <si>
    <t>Impact FAB &amp; FDV réseaux - par chemin activé - Allocation de l’espace publicitaire &amp; analytics</t>
  </si>
  <si>
    <t>Impact utilisation serveurs - par impression (moyenne programmatique display) - Allocation de l’espace publicitaire &amp; analytics</t>
  </si>
  <si>
    <t>Impact FAB &amp; FDV serveurs - par impression (moyenne programmatique display) - Allocation de l’espace publicitaire &amp; analytics</t>
  </si>
  <si>
    <t>Impact utilisation réseaux - par impression (moyenne programmatique display) - Allocation de l’espace publicitaire &amp; analytics</t>
  </si>
  <si>
    <t>Impact FAB &amp; FDV réseaux - par impression (moyenne programmatique display) - Allocation de l’espace publicitaire &amp; analytics</t>
  </si>
  <si>
    <t>Impact utilisation serveurs - par impression (moyenne programmatique vidéo instream et autres modes) - Allocation de l’espace publicitaire &amp; analytics</t>
  </si>
  <si>
    <t>Impact FAB &amp; FDV serveurs - par impression (moyenne programmatique vidéo instream et autres modes) - Allocation de l’espace publicitaire &amp; analytics</t>
  </si>
  <si>
    <t>Impact utilisation réseaux - par impression (moyenne programmatique vidéo instream et autres modes) - Allocation de l’espace publicitaire &amp; analytics</t>
  </si>
  <si>
    <t>Impact FAB &amp; FDV réseaux - par impression (moyenne programmatique vidéo instream et autres modes) - Allocation de l’espace publicitaire &amp; analytics</t>
  </si>
  <si>
    <t>Impact utilisation serveurs - par impression (gré à gré sans mise en concurrence) - Allocation de l’espace publicitaire &amp; analytics</t>
  </si>
  <si>
    <t>Impact FAB &amp; FDV serveurs - par impression (gré à gré sans mise en concurrence) - Allocation de l’espace publicitaire &amp; analytics</t>
  </si>
  <si>
    <t>Impact utilisation réseaux - par impression (gré à gré sans mise en concurrence) - Allocation de l’espace publicitaire &amp; analytics</t>
  </si>
  <si>
    <t>Impact FAB &amp; FDV réseaux - par impression (gré à gré sans mise en concurrence) - Allocation de l’espace publicitaire &amp; analytics</t>
  </si>
  <si>
    <t>Allocation de l'espace publicitaire &amp; analytics - calculs personnalisables</t>
  </si>
  <si>
    <t>Impact utilisation serveurs - par impression (programmatique display personnablisé) - Allocation de l’espace publicitaire &amp; analytics</t>
  </si>
  <si>
    <t>Impact FAB &amp; FDV serveurs - par impression (programmatique display personnalisées) - Allocation de l’espace publicitaire &amp; analytics</t>
  </si>
  <si>
    <t>Impact utilisation réseaux - par impression (programmatique display personnalisées) - Allocation de l’espace publicitaire &amp; analytics</t>
  </si>
  <si>
    <t>Impact FAB &amp; FDV réseaux - par impression (programmatique display personnalisées) - Allocation de l’espace publicitaire &amp; analytics</t>
  </si>
  <si>
    <t>Impact utilisation serveurs - par impression (programmatique vidéo instream et autres personnalisé) - Allocation de l’espace publicitaire &amp; analytics</t>
  </si>
  <si>
    <t>Impact FAB &amp; FDV serveurs - par impression (programmatique vidéo instream et autres personnalisé) - Allocation de l’espace publicitaire &amp; analytics</t>
  </si>
  <si>
    <t>Impact utilisation réseaux - par impression (programmatique vidéo instream et autres personnalisé) - Allocation de l’espace publicitaire &amp; analytics</t>
  </si>
  <si>
    <t>Impact FAB &amp; FDV réseaux - par impression (programmatique vidéo instream et autres personnalisé) - Allocation de l’espace publicitaire &amp; analytics</t>
  </si>
  <si>
    <t>Allocation de l'espace publicitaire &amp; analytics</t>
  </si>
  <si>
    <t>Données régies - durée vidéo x complétion (quartile)</t>
  </si>
  <si>
    <t>Donnée régie, sinon 3s</t>
  </si>
  <si>
    <t>Données régies - durée d'exposition. En l'absence de mesure, la donnée moyenne peut être utilisée : 3 secondes (estimations métiers cohérentes avec diverses sources)</t>
  </si>
  <si>
    <t>Ajout d'une durée moyenne d'exposition</t>
  </si>
  <si>
    <t xml:space="preserve">Smartphone </t>
  </si>
  <si>
    <t xml:space="preserve">Ordinateur </t>
  </si>
  <si>
    <t xml:space="preserve">Tablette </t>
  </si>
  <si>
    <t xml:space="preserve">TV </t>
  </si>
  <si>
    <t>Impact utilisation terminaux - smartphone  - France</t>
  </si>
  <si>
    <t>Impact utilisation terminaux - ordinateur  - France</t>
  </si>
  <si>
    <t>Impact utilisation terminaux - tablette  - France</t>
  </si>
  <si>
    <t>Impact utilisation terminaux - TV  - France</t>
  </si>
  <si>
    <t>Impact utilisation terminaux - smartphone  - Europe</t>
  </si>
  <si>
    <t>Impact utilisation terminaux - ordinateur  - Europe</t>
  </si>
  <si>
    <t>Impact utilisation terminaux - tablette  - Europe</t>
  </si>
  <si>
    <t>Impact utilisation terminaux - TV  - Europe</t>
  </si>
  <si>
    <t xml:space="preserve">Impact FAB &amp; FDV terminaux - smartphone </t>
  </si>
  <si>
    <t xml:space="preserve">Impact FAB &amp; FDV terminaux - ordinateur </t>
  </si>
  <si>
    <t xml:space="preserve">Impact FAB &amp; FDV terminaux - tablette </t>
  </si>
  <si>
    <t xml:space="preserve">Impact FAB &amp; FDV terminaux - TV </t>
  </si>
  <si>
    <t xml:space="preserve">En conformité avec les derniers travaux ADEME-ARCEP, la box internet est intégré au tiers réseaux pour les réseaux fixes. Sans mention explicite, la box est considéré incluse dans la donnée Négaoctet (cohérence étude ADEME-ARCEP). </t>
  </si>
  <si>
    <t>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</si>
</sst>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E+00"/>
    <numFmt numFmtId="166" formatCode="0.00000E+00"/>
    <numFmt numFmtId="167" formatCode="0.000000"/>
    <numFmt numFmtId="168" formatCode="0.000"/>
  </numFmts>
  <fonts count="5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6"/>
      <color theme="1"/>
      <name val="Calibri"/>
      <family val="2"/>
    </font>
    <font>
      <sz val="11"/>
      <color theme="1"/>
      <name val="Calibri"/>
      <family val="2"/>
    </font>
    <font>
      <b/>
      <sz val="14"/>
      <color theme="1"/>
      <name val="Calibri"/>
      <family val="2"/>
    </font>
    <font>
      <sz val="11"/>
      <name val="Calibri"/>
      <family val="2"/>
    </font>
    <font>
      <b/>
      <i/>
      <sz val="11"/>
      <color theme="1"/>
      <name val="Calibri"/>
      <family val="2"/>
    </font>
    <font>
      <b/>
      <u/>
      <sz val="11"/>
      <color theme="1"/>
      <name val="Calibri"/>
      <family val="2"/>
    </font>
    <font>
      <b/>
      <sz val="11"/>
      <color theme="0"/>
      <name val="Calibri"/>
      <family val="2"/>
    </font>
    <font>
      <sz val="11"/>
      <color theme="0"/>
      <name val="Calibri"/>
      <family val="2"/>
    </font>
    <font>
      <b/>
      <sz val="20"/>
      <color theme="0"/>
      <name val="Calibri"/>
      <family val="2"/>
    </font>
    <font>
      <b/>
      <sz val="12"/>
      <color theme="1"/>
      <name val="Calibri"/>
      <family val="2"/>
    </font>
    <font>
      <b/>
      <sz val="11"/>
      <color theme="1"/>
      <name val="Calibri"/>
      <family val="2"/>
    </font>
    <font>
      <u/>
      <sz val="11"/>
      <color theme="10"/>
      <name val="Calibri"/>
      <family val="2"/>
    </font>
    <font>
      <u/>
      <sz val="11"/>
      <color theme="10"/>
      <name val="Calibri"/>
      <family val="2"/>
    </font>
    <font>
      <sz val="12"/>
      <color rgb="FF000000"/>
      <name val="Calibri"/>
      <family val="2"/>
    </font>
    <font>
      <sz val="11"/>
      <color theme="1"/>
      <name val="Calibri"/>
      <family val="2"/>
      <scheme val="minor"/>
    </font>
    <font>
      <u/>
      <sz val="11"/>
      <color theme="10"/>
      <name val="Calibri"/>
      <family val="2"/>
    </font>
    <font>
      <b/>
      <i/>
      <sz val="11"/>
      <color theme="4"/>
      <name val="Calibri"/>
      <family val="2"/>
    </font>
    <font>
      <b/>
      <i/>
      <sz val="11"/>
      <color rgb="FF92D050"/>
      <name val="Calibri"/>
      <family val="2"/>
    </font>
    <font>
      <sz val="11"/>
      <color theme="5"/>
      <name val="Calibri"/>
      <family val="2"/>
    </font>
    <font>
      <sz val="11"/>
      <color theme="9"/>
      <name val="Calibri"/>
      <family val="2"/>
    </font>
    <font>
      <sz val="11"/>
      <color theme="4"/>
      <name val="Calibri"/>
      <family val="2"/>
    </font>
    <font>
      <i/>
      <sz val="11"/>
      <color theme="1"/>
      <name val="Calibri"/>
      <family val="2"/>
    </font>
    <font>
      <i/>
      <sz val="14"/>
      <color rgb="FF000000"/>
      <name val="Calibri"/>
      <family val="2"/>
      <scheme val="minor"/>
    </font>
    <font>
      <b/>
      <sz val="11"/>
      <color theme="1"/>
      <name val="Calibri"/>
      <family val="2"/>
      <scheme val="minor"/>
    </font>
    <font>
      <b/>
      <sz val="11"/>
      <name val="Calibri"/>
      <family val="2"/>
    </font>
    <font>
      <sz val="8"/>
      <name val="Calibri"/>
      <family val="2"/>
      <scheme val="minor"/>
    </font>
    <font>
      <sz val="11"/>
      <color theme="1"/>
      <name val="Calibri"/>
      <family val="2"/>
      <scheme val="minor"/>
    </font>
    <font>
      <sz val="14"/>
      <color theme="1"/>
      <name val="Calibri"/>
      <family val="2"/>
    </font>
    <font>
      <b/>
      <sz val="14"/>
      <name val="Calibri"/>
      <family val="2"/>
      <scheme val="minor"/>
    </font>
    <font>
      <sz val="14"/>
      <name val="Calibri"/>
      <family val="2"/>
      <scheme val="minor"/>
    </font>
    <font>
      <b/>
      <sz val="16"/>
      <color theme="1"/>
      <name val="Calibri"/>
      <family val="2"/>
      <scheme val="minor"/>
    </font>
    <font>
      <i/>
      <sz val="9"/>
      <color theme="1"/>
      <name val="Calibri"/>
      <family val="2"/>
    </font>
    <font>
      <sz val="12"/>
      <color theme="1"/>
      <name val="Calibri"/>
      <family val="2"/>
      <scheme val="minor"/>
    </font>
    <font>
      <b/>
      <sz val="12"/>
      <color rgb="FF3F9AB8"/>
      <name val="Calibri"/>
      <family val="2"/>
      <scheme val="minor"/>
    </font>
    <font>
      <b/>
      <sz val="12"/>
      <color rgb="FF2F748A"/>
      <name val="Calibri"/>
      <family val="2"/>
      <scheme val="minor"/>
    </font>
    <font>
      <b/>
      <sz val="11"/>
      <color rgb="FF86BF5A"/>
      <name val="Calibri"/>
      <family val="2"/>
      <scheme val="minor"/>
    </font>
    <font>
      <b/>
      <sz val="11"/>
      <color rgb="FFD78D1F"/>
      <name val="Calibri"/>
      <family val="2"/>
      <scheme val="minor"/>
    </font>
    <font>
      <u/>
      <sz val="11"/>
      <color theme="10"/>
      <name val="Calibri"/>
      <family val="2"/>
      <scheme val="minor"/>
    </font>
    <font>
      <b/>
      <sz val="12"/>
      <color rgb="FFFFFFFF"/>
      <name val="Calibri"/>
      <family val="2"/>
    </font>
    <font>
      <sz val="11"/>
      <color rgb="FF000000"/>
      <name val="Calibri"/>
      <family val="2"/>
      <scheme val="minor"/>
    </font>
    <font>
      <b/>
      <sz val="11"/>
      <color rgb="FFFFFFFF"/>
      <name val="Calibri"/>
      <family val="2"/>
      <scheme val="minor"/>
    </font>
    <font>
      <sz val="11"/>
      <color theme="1"/>
      <name val="Calibri"/>
      <family val="2"/>
      <scheme val="minor"/>
    </font>
    <font>
      <b/>
      <i/>
      <sz val="18"/>
      <color theme="0"/>
      <name val="Calibri"/>
      <family val="2"/>
    </font>
    <font>
      <i/>
      <sz val="18"/>
      <color theme="1"/>
      <name val="Calibri"/>
      <family val="2"/>
      <scheme val="minor"/>
    </font>
    <font>
      <b/>
      <i/>
      <sz val="18"/>
      <color theme="1"/>
      <name val="Calibri"/>
      <family val="2"/>
      <scheme val="minor"/>
    </font>
  </fonts>
  <fills count="23">
    <fill>
      <patternFill patternType="none"/>
    </fill>
    <fill>
      <patternFill patternType="gray125"/>
    </fill>
    <fill>
      <patternFill patternType="solid">
        <fgColor theme="0"/>
        <bgColor theme="0"/>
      </patternFill>
    </fill>
    <fill>
      <patternFill patternType="solid">
        <fgColor rgb="FF3F9AB8"/>
        <bgColor rgb="FF3F9AB8"/>
      </patternFill>
    </fill>
    <fill>
      <patternFill patternType="solid">
        <fgColor rgb="FFC5E0B3"/>
        <bgColor rgb="FFC5E0B3"/>
      </patternFill>
    </fill>
    <fill>
      <patternFill patternType="solid">
        <fgColor rgb="FFFEF2CB"/>
        <bgColor rgb="FFFEF2CB"/>
      </patternFill>
    </fill>
    <fill>
      <patternFill patternType="solid">
        <fgColor rgb="FFF7CAAC"/>
        <bgColor rgb="FFF7CAAC"/>
      </patternFill>
    </fill>
    <fill>
      <patternFill patternType="solid">
        <fgColor rgb="FFBFBFBF"/>
        <bgColor rgb="FFBFBFBF"/>
      </patternFill>
    </fill>
    <fill>
      <patternFill patternType="solid">
        <fgColor rgb="FFDEEAF6"/>
        <bgColor rgb="FFDEEAF6"/>
      </patternFill>
    </fill>
    <fill>
      <patternFill patternType="solid">
        <fgColor rgb="FFE2EFD9"/>
        <bgColor rgb="FFE2EFD9"/>
      </patternFill>
    </fill>
    <fill>
      <patternFill patternType="solid">
        <fgColor theme="9" tint="0.59999389629810485"/>
        <bgColor rgb="FFBDD6EE"/>
      </patternFill>
    </fill>
    <fill>
      <patternFill patternType="solid">
        <fgColor theme="9" tint="0.59999389629810485"/>
        <bgColor rgb="FFF7CAAC"/>
      </patternFill>
    </fill>
    <fill>
      <patternFill patternType="solid">
        <fgColor theme="8" tint="0.79998168889431442"/>
        <bgColor indexed="64"/>
      </patternFill>
    </fill>
    <fill>
      <patternFill patternType="solid">
        <fgColor theme="8" tint="0.79998168889431442"/>
        <bgColor rgb="FFF7CAAC"/>
      </patternFill>
    </fill>
    <fill>
      <patternFill patternType="solid">
        <fgColor theme="8" tint="0.79998168889431442"/>
        <bgColor rgb="FFC5E0B3"/>
      </patternFill>
    </fill>
    <fill>
      <patternFill patternType="solid">
        <fgColor theme="7" tint="0.79998168889431442"/>
        <bgColor rgb="FFC5E0B3"/>
      </patternFill>
    </fill>
    <fill>
      <patternFill patternType="solid">
        <fgColor theme="7" tint="0.79998168889431442"/>
        <bgColor rgb="FFBDD6EE"/>
      </patternFill>
    </fill>
    <fill>
      <patternFill patternType="solid">
        <fgColor theme="9" tint="0.59999389629810485"/>
        <bgColor rgb="FFC5E0B3"/>
      </patternFill>
    </fill>
    <fill>
      <patternFill patternType="solid">
        <fgColor theme="0"/>
        <bgColor indexed="64"/>
      </patternFill>
    </fill>
    <fill>
      <patternFill patternType="solid">
        <fgColor theme="4" tint="0.79998168889431442"/>
        <bgColor rgb="FFE2EFD9"/>
      </patternFill>
    </fill>
    <fill>
      <patternFill patternType="solid">
        <fgColor rgb="FF3F9AB8"/>
        <bgColor indexed="64"/>
      </patternFill>
    </fill>
    <fill>
      <patternFill patternType="solid">
        <fgColor theme="0" tint="-4.9989318521683403E-2"/>
        <bgColor indexed="64"/>
      </patternFill>
    </fill>
    <fill>
      <patternFill patternType="solid">
        <fgColor rgb="FFFFFF00"/>
        <bgColor indexed="64"/>
      </patternFill>
    </fill>
  </fills>
  <borders count="8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hair">
        <color rgb="FF000000"/>
      </left>
      <right style="hair">
        <color rgb="FF000000"/>
      </right>
      <top style="hair">
        <color rgb="FF000000"/>
      </top>
      <bottom style="hair">
        <color rgb="FF000000"/>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thin">
        <color rgb="FF000000"/>
      </right>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thin">
        <color rgb="FF000000"/>
      </left>
      <right style="hair">
        <color rgb="FF000000"/>
      </right>
      <top/>
      <bottom style="hair">
        <color rgb="FF000000"/>
      </bottom>
      <diagonal/>
    </border>
    <border>
      <left style="thin">
        <color rgb="FF000000"/>
      </left>
      <right style="hair">
        <color rgb="FF000000"/>
      </right>
      <top style="hair">
        <color rgb="FF000000"/>
      </top>
      <bottom/>
      <diagonal/>
    </border>
    <border>
      <left style="hair">
        <color rgb="FF000000"/>
      </left>
      <right style="thin">
        <color rgb="FF000000"/>
      </right>
      <top style="hair">
        <color rgb="FF000000"/>
      </top>
      <bottom/>
      <diagonal/>
    </border>
    <border>
      <left style="hair">
        <color rgb="FF000000"/>
      </left>
      <right style="thin">
        <color rgb="FF000000"/>
      </right>
      <top/>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diagonal/>
    </border>
    <border>
      <left/>
      <right style="hair">
        <color rgb="FF000000"/>
      </right>
      <top style="hair">
        <color rgb="FF000000"/>
      </top>
      <bottom/>
      <diagonal/>
    </border>
    <border>
      <left style="hair">
        <color rgb="FF000000"/>
      </left>
      <right/>
      <top/>
      <bottom/>
      <diagonal/>
    </border>
    <border>
      <left/>
      <right style="hair">
        <color rgb="FF000000"/>
      </right>
      <top/>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indexed="64"/>
      </bottom>
      <diagonal/>
    </border>
    <border>
      <left style="hair">
        <color rgb="FF000000"/>
      </left>
      <right style="hair">
        <color rgb="FF000000"/>
      </right>
      <top style="hair">
        <color rgb="FF000000"/>
      </top>
      <bottom style="thin">
        <color indexed="64"/>
      </bottom>
      <diagonal/>
    </border>
    <border>
      <left style="hair">
        <color rgb="FF000000"/>
      </left>
      <right style="thin">
        <color rgb="FF000000"/>
      </right>
      <top style="hair">
        <color rgb="FF000000"/>
      </top>
      <bottom style="thin">
        <color indexed="64"/>
      </bottom>
      <diagonal/>
    </border>
    <border>
      <left style="hair">
        <color rgb="FF000000"/>
      </left>
      <right style="thin">
        <color rgb="FF000000"/>
      </right>
      <top style="thin">
        <color indexed="64"/>
      </top>
      <bottom style="hair">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hair">
        <color rgb="FF000000"/>
      </bottom>
      <diagonal/>
    </border>
    <border>
      <left style="thin">
        <color rgb="FF000000"/>
      </left>
      <right style="thin">
        <color indexed="64"/>
      </right>
      <top style="hair">
        <color rgb="FF000000"/>
      </top>
      <bottom style="hair">
        <color rgb="FF000000"/>
      </bottom>
      <diagonal/>
    </border>
    <border>
      <left style="thin">
        <color rgb="FF000000"/>
      </left>
      <right style="thin">
        <color indexed="64"/>
      </right>
      <top style="hair">
        <color rgb="FF000000"/>
      </top>
      <bottom/>
      <diagonal/>
    </border>
    <border>
      <left style="thin">
        <color rgb="FF000000"/>
      </left>
      <right style="thin">
        <color indexed="64"/>
      </right>
      <top/>
      <bottom/>
      <diagonal/>
    </border>
    <border>
      <left style="hair">
        <color rgb="FF000000"/>
      </left>
      <right style="hair">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right/>
      <top style="thin">
        <color rgb="FF000000"/>
      </top>
      <bottom/>
      <diagonal/>
    </border>
    <border>
      <left/>
      <right style="hair">
        <color rgb="FF000000"/>
      </right>
      <top style="thin">
        <color rgb="FF000000"/>
      </top>
      <bottom/>
      <diagonal/>
    </border>
    <border>
      <left style="thin">
        <color indexed="64"/>
      </left>
      <right style="hair">
        <color rgb="FF000000"/>
      </right>
      <top style="thin">
        <color indexed="64"/>
      </top>
      <bottom/>
      <diagonal/>
    </border>
    <border>
      <left style="hair">
        <color rgb="FF000000"/>
      </left>
      <right style="hair">
        <color rgb="FF000000"/>
      </right>
      <top style="thin">
        <color indexed="64"/>
      </top>
      <bottom/>
      <diagonal/>
    </border>
    <border>
      <left style="hair">
        <color rgb="FF000000"/>
      </left>
      <right/>
      <top style="thin">
        <color indexed="64"/>
      </top>
      <bottom/>
      <diagonal/>
    </border>
    <border>
      <left style="hair">
        <color rgb="FF000000"/>
      </left>
      <right style="hair">
        <color rgb="FF000000"/>
      </right>
      <top style="thin">
        <color indexed="64"/>
      </top>
      <bottom style="hair">
        <color rgb="FF000000"/>
      </bottom>
      <diagonal/>
    </border>
    <border>
      <left style="hair">
        <color rgb="FF000000"/>
      </left>
      <right style="thin">
        <color indexed="64"/>
      </right>
      <top style="thin">
        <color indexed="64"/>
      </top>
      <bottom style="hair">
        <color rgb="FF000000"/>
      </bottom>
      <diagonal/>
    </border>
    <border>
      <left style="thin">
        <color indexed="64"/>
      </left>
      <right style="hair">
        <color rgb="FF000000"/>
      </right>
      <top/>
      <bottom/>
      <diagonal/>
    </border>
    <border>
      <left style="hair">
        <color rgb="FF000000"/>
      </left>
      <right style="thin">
        <color indexed="64"/>
      </right>
      <top style="hair">
        <color rgb="FF000000"/>
      </top>
      <bottom style="hair">
        <color rgb="FF000000"/>
      </bottom>
      <diagonal/>
    </border>
    <border>
      <left style="thin">
        <color indexed="64"/>
      </left>
      <right style="hair">
        <color rgb="FF000000"/>
      </right>
      <top/>
      <bottom style="thin">
        <color indexed="64"/>
      </bottom>
      <diagonal/>
    </border>
    <border>
      <left style="hair">
        <color rgb="FF000000"/>
      </left>
      <right/>
      <top/>
      <bottom style="thin">
        <color indexed="64"/>
      </bottom>
      <diagonal/>
    </border>
    <border>
      <left style="hair">
        <color rgb="FF000000"/>
      </left>
      <right style="thin">
        <color indexed="64"/>
      </right>
      <top style="hair">
        <color rgb="FF000000"/>
      </top>
      <bottom style="thin">
        <color indexed="64"/>
      </bottom>
      <diagonal/>
    </border>
    <border>
      <left style="thin">
        <color indexed="64"/>
      </left>
      <right style="hair">
        <color rgb="FF000000"/>
      </right>
      <top style="hair">
        <color rgb="FF000000"/>
      </top>
      <bottom/>
      <diagonal/>
    </border>
    <border>
      <left style="thin">
        <color indexed="64"/>
      </left>
      <right/>
      <top/>
      <bottom/>
      <diagonal/>
    </border>
  </borders>
  <cellStyleXfs count="6">
    <xf numFmtId="0" fontId="0" fillId="0" borderId="0"/>
    <xf numFmtId="0" fontId="7" fillId="0" borderId="10"/>
    <xf numFmtId="9" fontId="35" fillId="0" borderId="0" applyFont="0" applyFill="0" applyBorder="0" applyAlignment="0" applyProtection="0"/>
    <xf numFmtId="0" fontId="46" fillId="0" borderId="0" applyNumberFormat="0" applyFill="0" applyBorder="0" applyAlignment="0" applyProtection="0"/>
    <xf numFmtId="0" fontId="4" fillId="0" borderId="10"/>
    <xf numFmtId="43" fontId="50" fillId="0" borderId="0" applyFont="0" applyFill="0" applyBorder="0" applyAlignment="0" applyProtection="0"/>
  </cellStyleXfs>
  <cellXfs count="302">
    <xf numFmtId="0" fontId="0" fillId="0" borderId="0" xfId="0"/>
    <xf numFmtId="0" fontId="9" fillId="2" borderId="1" xfId="0" applyFont="1" applyFill="1" applyBorder="1" applyAlignment="1">
      <alignment vertical="center"/>
    </xf>
    <xf numFmtId="0" fontId="10" fillId="2" borderId="1" xfId="0" applyFont="1" applyFill="1" applyBorder="1" applyAlignment="1">
      <alignment vertical="center"/>
    </xf>
    <xf numFmtId="0" fontId="13" fillId="0" borderId="0" xfId="0" applyFont="1"/>
    <xf numFmtId="0" fontId="14" fillId="0" borderId="0" xfId="0" applyFont="1"/>
    <xf numFmtId="0" fontId="15" fillId="3" borderId="8" xfId="0" applyFont="1" applyFill="1" applyBorder="1" applyAlignment="1">
      <alignment horizontal="center"/>
    </xf>
    <xf numFmtId="0" fontId="10" fillId="0" borderId="8" xfId="0" applyFont="1" applyBorder="1" applyAlignment="1">
      <alignment horizontal="center"/>
    </xf>
    <xf numFmtId="14" fontId="10" fillId="0" borderId="8" xfId="0" applyNumberFormat="1" applyFont="1" applyBorder="1" applyAlignment="1">
      <alignment horizontal="center"/>
    </xf>
    <xf numFmtId="0" fontId="16" fillId="0" borderId="0" xfId="0" applyFont="1"/>
    <xf numFmtId="0" fontId="17" fillId="3" borderId="1" xfId="0" applyFont="1" applyFill="1" applyBorder="1" applyAlignment="1">
      <alignment vertical="center"/>
    </xf>
    <xf numFmtId="0" fontId="18" fillId="2" borderId="1" xfId="0" applyFont="1" applyFill="1" applyBorder="1" applyAlignment="1">
      <alignment vertical="center"/>
    </xf>
    <xf numFmtId="0" fontId="19" fillId="2" borderId="1" xfId="0" applyFont="1" applyFill="1" applyBorder="1" applyAlignment="1">
      <alignment vertical="center"/>
    </xf>
    <xf numFmtId="0" fontId="20" fillId="2" borderId="1" xfId="0" applyFont="1" applyFill="1" applyBorder="1" applyAlignment="1">
      <alignment vertical="center"/>
    </xf>
    <xf numFmtId="0" fontId="10" fillId="0" borderId="0" xfId="0" quotePrefix="1" applyFont="1"/>
    <xf numFmtId="0" fontId="10" fillId="0" borderId="0" xfId="0" applyFont="1"/>
    <xf numFmtId="0" fontId="10" fillId="3" borderId="1" xfId="0" applyFont="1" applyFill="1" applyBorder="1" applyAlignment="1">
      <alignment vertical="center"/>
    </xf>
    <xf numFmtId="0" fontId="15" fillId="3" borderId="1" xfId="0" applyFont="1" applyFill="1" applyBorder="1" applyAlignment="1">
      <alignment vertical="center"/>
    </xf>
    <xf numFmtId="0" fontId="21" fillId="3" borderId="1" xfId="0" applyFont="1" applyFill="1" applyBorder="1" applyAlignment="1">
      <alignment vertical="center"/>
    </xf>
    <xf numFmtId="0" fontId="10" fillId="3" borderId="1" xfId="0" applyFont="1" applyFill="1" applyBorder="1"/>
    <xf numFmtId="0" fontId="13" fillId="0" borderId="0" xfId="0" applyFont="1" applyAlignment="1">
      <alignment vertical="center"/>
    </xf>
    <xf numFmtId="0" fontId="10" fillId="0" borderId="0" xfId="0" applyFont="1" applyAlignment="1">
      <alignment vertical="center"/>
    </xf>
    <xf numFmtId="0" fontId="22" fillId="0" borderId="0" xfId="0" applyFont="1" applyAlignment="1">
      <alignment horizontal="left" vertical="center" wrapText="1" readingOrder="1"/>
    </xf>
    <xf numFmtId="0" fontId="10" fillId="0" borderId="0" xfId="0" applyFont="1" applyAlignment="1">
      <alignment horizontal="right" vertical="center"/>
    </xf>
    <xf numFmtId="0" fontId="19" fillId="0" borderId="0" xfId="0" applyFont="1" applyAlignment="1">
      <alignment vertical="center"/>
    </xf>
    <xf numFmtId="0" fontId="11" fillId="0" borderId="0" xfId="0" applyFont="1"/>
    <xf numFmtId="0" fontId="23" fillId="0" borderId="0" xfId="0" applyFont="1"/>
    <xf numFmtId="0" fontId="19" fillId="0" borderId="0" xfId="0" applyFont="1"/>
    <xf numFmtId="0" fontId="24" fillId="0" borderId="0" xfId="0" applyFont="1"/>
    <xf numFmtId="14" fontId="10" fillId="0" borderId="0" xfId="0" applyNumberFormat="1" applyFont="1" applyAlignment="1">
      <alignment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0" fillId="8" borderId="15" xfId="0" applyFont="1" applyFill="1" applyBorder="1" applyAlignment="1">
      <alignment horizontal="left" vertical="center"/>
    </xf>
    <xf numFmtId="0" fontId="10" fillId="9" borderId="15" xfId="0" applyFont="1" applyFill="1" applyBorder="1" applyAlignment="1">
      <alignment horizontal="left" vertical="center"/>
    </xf>
    <xf numFmtId="0" fontId="10" fillId="9" borderId="18" xfId="0" applyFont="1" applyFill="1" applyBorder="1" applyAlignment="1">
      <alignment horizontal="left" vertical="center"/>
    </xf>
    <xf numFmtId="0" fontId="19" fillId="0" borderId="21"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23" xfId="0" applyFont="1" applyBorder="1" applyAlignment="1">
      <alignment horizontal="center" vertical="center" wrapText="1"/>
    </xf>
    <xf numFmtId="0" fontId="10" fillId="0" borderId="8" xfId="0" applyFont="1" applyBorder="1" applyAlignment="1">
      <alignment vertical="center" wrapText="1"/>
    </xf>
    <xf numFmtId="0" fontId="10" fillId="0" borderId="8" xfId="0" applyFont="1" applyBorder="1" applyAlignment="1">
      <alignment horizontal="right" vertical="center"/>
    </xf>
    <xf numFmtId="0" fontId="27" fillId="0" borderId="8" xfId="0" applyFont="1" applyBorder="1" applyAlignment="1">
      <alignment horizontal="center" vertical="center" wrapText="1"/>
    </xf>
    <xf numFmtId="0" fontId="10" fillId="0" borderId="29" xfId="0" applyFont="1" applyBorder="1" applyAlignment="1">
      <alignment vertical="center" wrapText="1"/>
    </xf>
    <xf numFmtId="0" fontId="10" fillId="0" borderId="0" xfId="0" applyFont="1" applyAlignment="1">
      <alignment vertical="center" wrapText="1"/>
    </xf>
    <xf numFmtId="11" fontId="10" fillId="0" borderId="8" xfId="0" applyNumberFormat="1" applyFont="1" applyBorder="1" applyAlignment="1">
      <alignment horizontal="right" vertical="center"/>
    </xf>
    <xf numFmtId="11" fontId="10" fillId="6" borderId="8" xfId="0" applyNumberFormat="1" applyFont="1" applyFill="1" applyBorder="1" applyAlignment="1">
      <alignment horizontal="left" vertical="center"/>
    </xf>
    <xf numFmtId="0" fontId="10" fillId="4" borderId="8" xfId="0" applyFont="1" applyFill="1" applyBorder="1" applyAlignment="1">
      <alignment horizontal="left" vertical="center"/>
    </xf>
    <xf numFmtId="0" fontId="10" fillId="0" borderId="8" xfId="0" applyFont="1" applyBorder="1" applyAlignment="1">
      <alignment horizontal="right" vertical="center" wrapText="1"/>
    </xf>
    <xf numFmtId="0" fontId="10" fillId="4" borderId="8" xfId="0" applyFont="1" applyFill="1" applyBorder="1" applyAlignment="1">
      <alignment horizontal="left" vertical="center" wrapText="1"/>
    </xf>
    <xf numFmtId="9" fontId="10" fillId="0" borderId="8" xfId="0" applyNumberFormat="1" applyFont="1" applyBorder="1" applyAlignment="1">
      <alignment horizontal="right" vertical="center" wrapText="1"/>
    </xf>
    <xf numFmtId="9" fontId="10" fillId="6" borderId="8" xfId="0" applyNumberFormat="1" applyFont="1" applyFill="1" applyBorder="1" applyAlignment="1">
      <alignment horizontal="left" vertical="center" wrapText="1"/>
    </xf>
    <xf numFmtId="0" fontId="10" fillId="0" borderId="8" xfId="0" applyFont="1" applyBorder="1" applyAlignment="1">
      <alignment horizontal="center" vertical="center" wrapText="1"/>
    </xf>
    <xf numFmtId="0" fontId="10" fillId="5" borderId="8" xfId="0" applyFont="1" applyFill="1" applyBorder="1" applyAlignment="1">
      <alignment horizontal="left" vertical="center"/>
    </xf>
    <xf numFmtId="0" fontId="28" fillId="0" borderId="8" xfId="0" applyFont="1" applyBorder="1" applyAlignment="1">
      <alignment horizontal="center" vertical="center" wrapText="1"/>
    </xf>
    <xf numFmtId="11" fontId="10" fillId="0" borderId="8" xfId="0" applyNumberFormat="1" applyFont="1" applyBorder="1" applyAlignment="1">
      <alignment horizontal="right" vertical="center" wrapText="1"/>
    </xf>
    <xf numFmtId="0" fontId="10" fillId="7" borderId="8" xfId="0" applyFont="1" applyFill="1" applyBorder="1" applyAlignment="1">
      <alignment horizontal="left" vertical="center"/>
    </xf>
    <xf numFmtId="0" fontId="29" fillId="0" borderId="8" xfId="0" applyFont="1" applyBorder="1" applyAlignment="1">
      <alignment horizontal="center" vertical="center" wrapText="1"/>
    </xf>
    <xf numFmtId="164" fontId="10" fillId="0" borderId="8" xfId="0" applyNumberFormat="1" applyFont="1" applyBorder="1" applyAlignment="1">
      <alignment horizontal="right" vertical="center" wrapText="1"/>
    </xf>
    <xf numFmtId="0" fontId="10" fillId="0" borderId="8" xfId="0" applyFont="1" applyBorder="1" applyAlignment="1">
      <alignment horizontal="left" vertical="center" wrapText="1"/>
    </xf>
    <xf numFmtId="0" fontId="19" fillId="0" borderId="36" xfId="0" applyFont="1" applyBorder="1" applyAlignment="1">
      <alignment horizontal="center" vertical="center" wrapText="1"/>
    </xf>
    <xf numFmtId="0" fontId="19" fillId="0" borderId="37" xfId="0" applyFont="1" applyBorder="1" applyAlignment="1">
      <alignment horizontal="center" vertical="center" wrapText="1"/>
    </xf>
    <xf numFmtId="0" fontId="10" fillId="0" borderId="38" xfId="0" applyFont="1" applyBorder="1" applyAlignment="1">
      <alignment vertical="center" wrapText="1"/>
    </xf>
    <xf numFmtId="0" fontId="10" fillId="0" borderId="31" xfId="0" applyFont="1" applyBorder="1" applyAlignment="1">
      <alignment horizontal="left" vertical="center" wrapText="1"/>
    </xf>
    <xf numFmtId="0" fontId="10" fillId="0" borderId="26" xfId="0" applyFont="1" applyBorder="1" applyAlignment="1">
      <alignment vertical="center"/>
    </xf>
    <xf numFmtId="0" fontId="10" fillId="0" borderId="41" xfId="0" applyFont="1" applyBorder="1" applyAlignment="1">
      <alignment vertical="center" wrapText="1"/>
    </xf>
    <xf numFmtId="0" fontId="10" fillId="0" borderId="8" xfId="0" applyFont="1" applyBorder="1" applyAlignment="1">
      <alignment vertical="center"/>
    </xf>
    <xf numFmtId="0" fontId="10" fillId="0" borderId="41" xfId="0" applyFont="1" applyBorder="1" applyAlignment="1">
      <alignment horizontal="left" vertical="center" wrapText="1"/>
    </xf>
    <xf numFmtId="0" fontId="10" fillId="0" borderId="42" xfId="0" applyFont="1" applyBorder="1" applyAlignment="1">
      <alignment horizontal="left" vertical="center" wrapText="1"/>
    </xf>
    <xf numFmtId="0" fontId="10" fillId="0" borderId="35" xfId="0" applyFont="1" applyBorder="1" applyAlignment="1">
      <alignment vertical="center"/>
    </xf>
    <xf numFmtId="0" fontId="10" fillId="0" borderId="39" xfId="0" applyFont="1" applyBorder="1" applyAlignment="1">
      <alignment vertical="center" wrapText="1"/>
    </xf>
    <xf numFmtId="0" fontId="10" fillId="10" borderId="29" xfId="0" applyFont="1" applyFill="1" applyBorder="1" applyAlignment="1">
      <alignment vertical="center" wrapText="1"/>
    </xf>
    <xf numFmtId="11" fontId="10" fillId="0" borderId="8" xfId="0" applyNumberFormat="1" applyFont="1" applyBorder="1" applyAlignment="1">
      <alignment vertical="center" wrapText="1"/>
    </xf>
    <xf numFmtId="0" fontId="30" fillId="0" borderId="8" xfId="0" applyFont="1" applyBorder="1" applyAlignment="1">
      <alignment horizontal="center" vertical="center" wrapText="1"/>
    </xf>
    <xf numFmtId="0" fontId="10" fillId="11" borderId="8" xfId="0" applyFont="1" applyFill="1" applyBorder="1" applyAlignment="1">
      <alignment horizontal="left" vertical="center" wrapText="1"/>
    </xf>
    <xf numFmtId="0" fontId="10" fillId="0" borderId="10" xfId="0" applyFont="1" applyBorder="1" applyAlignment="1">
      <alignment vertical="center" wrapText="1"/>
    </xf>
    <xf numFmtId="0" fontId="18" fillId="0" borderId="0" xfId="0" applyFont="1"/>
    <xf numFmtId="0" fontId="31" fillId="0" borderId="0" xfId="0" applyFont="1" applyAlignment="1">
      <alignment horizontal="left" vertical="center" readingOrder="1"/>
    </xf>
    <xf numFmtId="0" fontId="10" fillId="12" borderId="8" xfId="0" applyFont="1" applyFill="1" applyBorder="1" applyAlignment="1">
      <alignment vertical="center" wrapText="1"/>
    </xf>
    <xf numFmtId="11" fontId="10" fillId="12" borderId="8" xfId="0" applyNumberFormat="1" applyFont="1" applyFill="1" applyBorder="1" applyAlignment="1">
      <alignment horizontal="right" vertical="center" wrapText="1"/>
    </xf>
    <xf numFmtId="9" fontId="10" fillId="13" borderId="8" xfId="0" applyNumberFormat="1" applyFont="1" applyFill="1" applyBorder="1" applyAlignment="1">
      <alignment horizontal="left" vertical="center" wrapText="1"/>
    </xf>
    <xf numFmtId="0" fontId="27" fillId="12" borderId="8" xfId="0" applyFont="1" applyFill="1" applyBorder="1" applyAlignment="1">
      <alignment horizontal="center" vertical="center" wrapText="1"/>
    </xf>
    <xf numFmtId="0" fontId="10" fillId="12" borderId="29" xfId="0" applyFont="1" applyFill="1" applyBorder="1" applyAlignment="1">
      <alignment vertical="center" wrapText="1"/>
    </xf>
    <xf numFmtId="0" fontId="10" fillId="14" borderId="8" xfId="0" applyFont="1" applyFill="1" applyBorder="1" applyAlignment="1">
      <alignment horizontal="left" vertical="center" wrapText="1"/>
    </xf>
    <xf numFmtId="0" fontId="12" fillId="12" borderId="40" xfId="0" applyFont="1" applyFill="1" applyBorder="1" applyAlignment="1">
      <alignment vertical="center"/>
    </xf>
    <xf numFmtId="0" fontId="30" fillId="14" borderId="8" xfId="0" applyFont="1" applyFill="1" applyBorder="1" applyAlignment="1">
      <alignment horizontal="left" vertical="center" wrapText="1"/>
    </xf>
    <xf numFmtId="0" fontId="10" fillId="0" borderId="43" xfId="0" applyFont="1" applyBorder="1" applyAlignment="1">
      <alignment vertical="center" wrapText="1"/>
    </xf>
    <xf numFmtId="0" fontId="8" fillId="0" borderId="0" xfId="0" applyFont="1"/>
    <xf numFmtId="0" fontId="17" fillId="3" borderId="2" xfId="0" applyFont="1" applyFill="1" applyBorder="1" applyAlignment="1">
      <alignment vertical="center"/>
    </xf>
    <xf numFmtId="0" fontId="10" fillId="0" borderId="49" xfId="0" applyFont="1" applyBorder="1" applyAlignment="1">
      <alignment vertical="center" wrapText="1"/>
    </xf>
    <xf numFmtId="0" fontId="10" fillId="0" borderId="50" xfId="0" applyFont="1" applyBorder="1" applyAlignment="1">
      <alignment vertical="center" wrapText="1"/>
    </xf>
    <xf numFmtId="0" fontId="17" fillId="3" borderId="2" xfId="0" applyFont="1" applyFill="1" applyBorder="1" applyAlignment="1">
      <alignment horizontal="left" vertical="center"/>
    </xf>
    <xf numFmtId="0" fontId="17" fillId="3" borderId="10" xfId="0" applyFont="1" applyFill="1" applyBorder="1" applyAlignment="1">
      <alignment horizontal="left" vertical="center"/>
    </xf>
    <xf numFmtId="0" fontId="19" fillId="0" borderId="0" xfId="0" quotePrefix="1" applyFont="1" applyAlignment="1">
      <alignment vertical="center"/>
    </xf>
    <xf numFmtId="0" fontId="19" fillId="0" borderId="0" xfId="0" quotePrefix="1" applyFont="1" applyAlignment="1">
      <alignment horizontal="right" vertical="center"/>
    </xf>
    <xf numFmtId="0" fontId="10" fillId="0" borderId="0" xfId="0" applyFont="1" applyAlignment="1">
      <alignment horizontal="center" vertical="center"/>
    </xf>
    <xf numFmtId="0" fontId="10" fillId="0" borderId="0" xfId="0" applyFont="1" applyAlignment="1">
      <alignment horizontal="left" vertical="center" indent="1"/>
    </xf>
    <xf numFmtId="0" fontId="0" fillId="0" borderId="0" xfId="0" applyAlignment="1">
      <alignment wrapText="1"/>
    </xf>
    <xf numFmtId="0" fontId="10" fillId="10" borderId="52" xfId="0" applyFont="1" applyFill="1" applyBorder="1" applyAlignment="1">
      <alignment vertical="center" wrapText="1"/>
    </xf>
    <xf numFmtId="0" fontId="10" fillId="16" borderId="29" xfId="0" applyFont="1" applyFill="1" applyBorder="1" applyAlignment="1">
      <alignment vertical="center" wrapText="1"/>
    </xf>
    <xf numFmtId="0" fontId="19" fillId="0" borderId="53"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55" xfId="0" applyFont="1" applyBorder="1" applyAlignment="1">
      <alignment vertical="center" wrapText="1"/>
    </xf>
    <xf numFmtId="0" fontId="10" fillId="0" borderId="56" xfId="0" applyFont="1" applyBorder="1" applyAlignment="1">
      <alignment horizontal="left" vertical="center" wrapText="1"/>
    </xf>
    <xf numFmtId="0" fontId="10" fillId="0" borderId="56" xfId="0" applyFont="1" applyBorder="1" applyAlignment="1">
      <alignment vertical="center" wrapText="1"/>
    </xf>
    <xf numFmtId="0" fontId="10" fillId="0" borderId="25" xfId="0" applyFont="1" applyBorder="1" applyAlignment="1">
      <alignment vertical="center" wrapText="1"/>
    </xf>
    <xf numFmtId="0" fontId="33" fillId="12" borderId="45" xfId="0" applyFont="1" applyFill="1" applyBorder="1" applyAlignment="1">
      <alignment vertical="center" wrapText="1"/>
    </xf>
    <xf numFmtId="0" fontId="33" fillId="12" borderId="46" xfId="0" applyFont="1" applyFill="1" applyBorder="1" applyAlignment="1">
      <alignment vertical="center" wrapText="1"/>
    </xf>
    <xf numFmtId="0" fontId="10" fillId="0" borderId="30" xfId="0" applyFont="1" applyBorder="1" applyAlignment="1">
      <alignment vertical="center" wrapText="1"/>
    </xf>
    <xf numFmtId="0" fontId="10" fillId="0" borderId="25" xfId="0" applyFont="1" applyBorder="1" applyAlignment="1">
      <alignment horizontal="left" vertical="center" wrapText="1"/>
    </xf>
    <xf numFmtId="0" fontId="10" fillId="0" borderId="30" xfId="0" applyFont="1" applyBorder="1" applyAlignment="1">
      <alignment horizontal="left" vertical="center" wrapText="1"/>
    </xf>
    <xf numFmtId="0" fontId="0" fillId="0" borderId="0" xfId="0" applyAlignment="1">
      <alignment vertical="center"/>
    </xf>
    <xf numFmtId="0" fontId="32" fillId="0" borderId="0" xfId="0" applyFont="1" applyAlignment="1">
      <alignment vertical="center"/>
    </xf>
    <xf numFmtId="0" fontId="12" fillId="0" borderId="24" xfId="0" applyFont="1" applyBorder="1" applyAlignment="1">
      <alignment vertical="center"/>
    </xf>
    <xf numFmtId="0" fontId="12" fillId="0" borderId="25" xfId="0" applyFont="1" applyBorder="1" applyAlignment="1">
      <alignment vertical="center"/>
    </xf>
    <xf numFmtId="0" fontId="12" fillId="0" borderId="27" xfId="0" applyFont="1" applyBorder="1" applyAlignment="1">
      <alignment vertical="center"/>
    </xf>
    <xf numFmtId="0" fontId="6" fillId="0" borderId="0" xfId="0" applyFont="1" applyAlignment="1">
      <alignment vertical="center"/>
    </xf>
    <xf numFmtId="164" fontId="10" fillId="0" borderId="0" xfId="0" applyNumberFormat="1" applyFont="1" applyAlignment="1">
      <alignment vertical="center"/>
    </xf>
    <xf numFmtId="11" fontId="10" fillId="0" borderId="0" xfId="0" applyNumberFormat="1" applyFont="1" applyAlignment="1">
      <alignment vertical="center"/>
    </xf>
    <xf numFmtId="0" fontId="27" fillId="0" borderId="0" xfId="0" applyFont="1" applyAlignment="1">
      <alignment horizontal="center" vertical="center"/>
    </xf>
    <xf numFmtId="0" fontId="12" fillId="12" borderId="24" xfId="0" applyFont="1" applyFill="1" applyBorder="1" applyAlignment="1">
      <alignment vertical="center"/>
    </xf>
    <xf numFmtId="0" fontId="10" fillId="12" borderId="56" xfId="0" applyFont="1" applyFill="1" applyBorder="1" applyAlignment="1">
      <alignment vertical="center" wrapText="1"/>
    </xf>
    <xf numFmtId="0" fontId="12" fillId="12" borderId="25" xfId="0" applyFont="1" applyFill="1" applyBorder="1" applyAlignment="1">
      <alignment vertical="center"/>
    </xf>
    <xf numFmtId="9" fontId="10" fillId="13" borderId="27" xfId="0" applyNumberFormat="1" applyFont="1" applyFill="1" applyBorder="1" applyAlignment="1">
      <alignment horizontal="left" vertical="center" wrapText="1"/>
    </xf>
    <xf numFmtId="0" fontId="27" fillId="12" borderId="27" xfId="0" applyFont="1" applyFill="1" applyBorder="1" applyAlignment="1">
      <alignment horizontal="center" vertical="center" wrapText="1"/>
    </xf>
    <xf numFmtId="0" fontId="10" fillId="12" borderId="40" xfId="0" applyFont="1" applyFill="1" applyBorder="1" applyAlignment="1">
      <alignment vertical="center" wrapText="1"/>
    </xf>
    <xf numFmtId="0" fontId="10" fillId="0" borderId="32" xfId="0" applyFont="1" applyBorder="1" applyAlignment="1">
      <alignment vertical="center" wrapText="1"/>
    </xf>
    <xf numFmtId="0" fontId="33" fillId="12" borderId="47" xfId="0" applyFont="1" applyFill="1" applyBorder="1" applyAlignment="1">
      <alignment vertical="center" wrapText="1"/>
    </xf>
    <xf numFmtId="0" fontId="33" fillId="12" borderId="48" xfId="0" applyFont="1" applyFill="1" applyBorder="1" applyAlignment="1">
      <alignment vertical="center" wrapText="1"/>
    </xf>
    <xf numFmtId="0" fontId="33" fillId="12" borderId="48" xfId="0" applyFont="1" applyFill="1" applyBorder="1" applyAlignment="1">
      <alignment horizontal="left" vertical="center" wrapText="1"/>
    </xf>
    <xf numFmtId="0" fontId="30" fillId="14" borderId="27" xfId="0" applyFont="1" applyFill="1" applyBorder="1" applyAlignment="1">
      <alignment horizontal="left" vertical="center" wrapText="1"/>
    </xf>
    <xf numFmtId="0" fontId="10" fillId="17" borderId="8" xfId="0" applyFont="1" applyFill="1" applyBorder="1" applyAlignment="1">
      <alignment horizontal="left" vertical="center" wrapText="1"/>
    </xf>
    <xf numFmtId="0" fontId="10" fillId="10" borderId="8" xfId="0" applyFont="1" applyFill="1" applyBorder="1" applyAlignment="1">
      <alignment horizontal="left" vertical="center"/>
    </xf>
    <xf numFmtId="0" fontId="33" fillId="12" borderId="44" xfId="0" applyFont="1" applyFill="1" applyBorder="1" applyAlignment="1">
      <alignment vertical="center"/>
    </xf>
    <xf numFmtId="0" fontId="33" fillId="12" borderId="45" xfId="0" applyFont="1" applyFill="1" applyBorder="1" applyAlignment="1">
      <alignment vertical="center"/>
    </xf>
    <xf numFmtId="0" fontId="33" fillId="12" borderId="44" xfId="0" applyFont="1" applyFill="1" applyBorder="1" applyAlignment="1">
      <alignment horizontal="left" vertical="center"/>
    </xf>
    <xf numFmtId="0" fontId="33" fillId="12" borderId="46" xfId="0" applyFont="1" applyFill="1" applyBorder="1" applyAlignment="1">
      <alignment horizontal="left" vertical="center"/>
    </xf>
    <xf numFmtId="0" fontId="10" fillId="0" borderId="40" xfId="0" applyFont="1" applyBorder="1" applyAlignment="1">
      <alignment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53" xfId="0" applyFont="1" applyBorder="1" applyAlignment="1">
      <alignment horizontal="center" vertical="center" wrapText="1"/>
    </xf>
    <xf numFmtId="11" fontId="10" fillId="6" borderId="8" xfId="0" applyNumberFormat="1" applyFont="1" applyFill="1" applyBorder="1" applyAlignment="1">
      <alignment horizontal="left" vertical="center" wrapText="1"/>
    </xf>
    <xf numFmtId="11" fontId="19" fillId="12" borderId="8" xfId="0" applyNumberFormat="1" applyFont="1" applyFill="1" applyBorder="1" applyAlignment="1">
      <alignment horizontal="right" vertical="center" wrapText="1"/>
    </xf>
    <xf numFmtId="0" fontId="19" fillId="12" borderId="30" xfId="0" applyFont="1" applyFill="1" applyBorder="1" applyAlignment="1">
      <alignment vertical="center" wrapText="1"/>
    </xf>
    <xf numFmtId="0" fontId="33" fillId="12" borderId="27" xfId="0" applyFont="1" applyFill="1" applyBorder="1" applyAlignment="1">
      <alignment horizontal="left" vertical="center"/>
    </xf>
    <xf numFmtId="0" fontId="19" fillId="12" borderId="8" xfId="0" applyFont="1" applyFill="1" applyBorder="1" applyAlignment="1">
      <alignment vertical="center" wrapText="1"/>
    </xf>
    <xf numFmtId="9" fontId="27" fillId="12" borderId="8" xfId="2" applyFont="1" applyFill="1" applyBorder="1" applyAlignment="1">
      <alignment horizontal="center" vertical="center" wrapText="1"/>
    </xf>
    <xf numFmtId="11" fontId="10" fillId="0" borderId="8" xfId="0" applyNumberFormat="1" applyFont="1" applyBorder="1" applyAlignment="1">
      <alignment horizontal="left" vertical="center" wrapText="1"/>
    </xf>
    <xf numFmtId="11" fontId="10" fillId="0" borderId="40" xfId="0" applyNumberFormat="1" applyFont="1" applyBorder="1" applyAlignment="1">
      <alignment vertical="center" wrapText="1"/>
    </xf>
    <xf numFmtId="166" fontId="10" fillId="0" borderId="8" xfId="0" applyNumberFormat="1" applyFont="1" applyBorder="1" applyAlignment="1">
      <alignment vertical="center" wrapText="1"/>
    </xf>
    <xf numFmtId="0" fontId="37" fillId="0" borderId="0" xfId="0" applyFont="1" applyAlignment="1">
      <alignment horizontal="left" wrapText="1"/>
    </xf>
    <xf numFmtId="0" fontId="39" fillId="0" borderId="0" xfId="0" applyFont="1"/>
    <xf numFmtId="0" fontId="10" fillId="2" borderId="10" xfId="0" applyFont="1" applyFill="1" applyBorder="1" applyAlignment="1">
      <alignment vertical="center"/>
    </xf>
    <xf numFmtId="0" fontId="18" fillId="2" borderId="10" xfId="0" applyFont="1" applyFill="1" applyBorder="1" applyAlignment="1">
      <alignment vertical="center"/>
    </xf>
    <xf numFmtId="0" fontId="40" fillId="0" borderId="0" xfId="0" quotePrefix="1" applyFont="1"/>
    <xf numFmtId="0" fontId="5" fillId="0" borderId="0" xfId="0" applyFont="1"/>
    <xf numFmtId="0" fontId="41" fillId="18" borderId="0" xfId="0" applyFont="1" applyFill="1"/>
    <xf numFmtId="0" fontId="5" fillId="18" borderId="0" xfId="0" applyFont="1" applyFill="1"/>
    <xf numFmtId="0" fontId="10" fillId="19" borderId="15" xfId="0" applyFont="1" applyFill="1" applyBorder="1" applyAlignment="1">
      <alignment horizontal="left" vertical="center"/>
    </xf>
    <xf numFmtId="0" fontId="10" fillId="19" borderId="18" xfId="0" applyFont="1" applyFill="1" applyBorder="1" applyAlignment="1">
      <alignment horizontal="left" vertical="center"/>
    </xf>
    <xf numFmtId="0" fontId="10" fillId="9" borderId="16" xfId="0" applyFont="1" applyFill="1" applyBorder="1" applyAlignment="1">
      <alignment horizontal="left" vertical="center"/>
    </xf>
    <xf numFmtId="0" fontId="10" fillId="9" borderId="20" xfId="0" applyFont="1" applyFill="1" applyBorder="1" applyAlignment="1">
      <alignment horizontal="left" vertical="center"/>
    </xf>
    <xf numFmtId="0" fontId="19" fillId="0" borderId="60" xfId="0" applyFont="1" applyBorder="1" applyAlignment="1">
      <alignment horizontal="center" vertical="center" wrapText="1"/>
    </xf>
    <xf numFmtId="0" fontId="19" fillId="0" borderId="63" xfId="0" applyFont="1" applyBorder="1" applyAlignment="1">
      <alignment horizontal="center" vertical="center" wrapText="1"/>
    </xf>
    <xf numFmtId="0" fontId="19" fillId="0" borderId="59" xfId="0" applyFont="1" applyBorder="1" applyAlignment="1">
      <alignment horizontal="center" vertical="center" wrapText="1"/>
    </xf>
    <xf numFmtId="0" fontId="12" fillId="0" borderId="40" xfId="0" applyFont="1" applyBorder="1" applyAlignment="1">
      <alignment vertical="center"/>
    </xf>
    <xf numFmtId="0" fontId="12" fillId="0" borderId="40" xfId="0" applyFont="1" applyBorder="1" applyAlignment="1">
      <alignment vertical="center" wrapText="1"/>
    </xf>
    <xf numFmtId="0" fontId="10" fillId="15" borderId="8" xfId="0" applyFont="1" applyFill="1" applyBorder="1" applyAlignment="1">
      <alignment horizontal="left" vertical="center" wrapText="1"/>
    </xf>
    <xf numFmtId="9" fontId="10" fillId="0" borderId="8" xfId="0" applyNumberFormat="1" applyFont="1" applyBorder="1" applyAlignment="1">
      <alignment horizontal="right" vertical="center"/>
    </xf>
    <xf numFmtId="167" fontId="10" fillId="0" borderId="8" xfId="0" applyNumberFormat="1" applyFont="1" applyBorder="1" applyAlignment="1">
      <alignment vertical="center" wrapText="1"/>
    </xf>
    <xf numFmtId="11" fontId="0" fillId="0" borderId="0" xfId="0" applyNumberFormat="1" applyAlignment="1">
      <alignment vertical="center"/>
    </xf>
    <xf numFmtId="0" fontId="37" fillId="0" borderId="0" xfId="0" applyFont="1" applyAlignment="1">
      <alignment wrapText="1"/>
    </xf>
    <xf numFmtId="0" fontId="38" fillId="0" borderId="0" xfId="0" applyFont="1" applyAlignment="1">
      <alignment wrapText="1"/>
    </xf>
    <xf numFmtId="0" fontId="12" fillId="0" borderId="10" xfId="0" applyFont="1" applyBorder="1" applyAlignment="1">
      <alignment vertical="center"/>
    </xf>
    <xf numFmtId="0" fontId="10" fillId="0" borderId="48" xfId="0" applyFont="1" applyBorder="1" applyAlignment="1">
      <alignment vertical="center" wrapText="1"/>
    </xf>
    <xf numFmtId="0" fontId="10" fillId="12" borderId="47" xfId="0" applyFont="1" applyFill="1" applyBorder="1" applyAlignment="1">
      <alignment vertical="center" wrapText="1"/>
    </xf>
    <xf numFmtId="0" fontId="10" fillId="12" borderId="48" xfId="0" applyFont="1" applyFill="1" applyBorder="1" applyAlignment="1">
      <alignment vertical="center" wrapText="1"/>
    </xf>
    <xf numFmtId="11" fontId="10" fillId="12" borderId="27" xfId="0" applyNumberFormat="1" applyFont="1" applyFill="1" applyBorder="1" applyAlignment="1">
      <alignment horizontal="right" vertical="center" wrapText="1"/>
    </xf>
    <xf numFmtId="9" fontId="10" fillId="0" borderId="8" xfId="0" applyNumberFormat="1" applyFont="1" applyBorder="1" applyAlignment="1">
      <alignment vertical="center" wrapText="1"/>
    </xf>
    <xf numFmtId="0" fontId="10" fillId="10" borderId="51" xfId="0" applyFont="1" applyFill="1" applyBorder="1" applyAlignment="1">
      <alignment vertical="center" wrapText="1"/>
    </xf>
    <xf numFmtId="0" fontId="10" fillId="16" borderId="51" xfId="0" applyFont="1" applyFill="1" applyBorder="1" applyAlignment="1">
      <alignment vertical="center" wrapText="1"/>
    </xf>
    <xf numFmtId="0" fontId="10" fillId="0" borderId="10" xfId="0" applyFont="1" applyBorder="1" applyAlignment="1">
      <alignment horizontal="center"/>
    </xf>
    <xf numFmtId="14" fontId="10" fillId="0" borderId="10" xfId="0" applyNumberFormat="1" applyFont="1" applyBorder="1" applyAlignment="1">
      <alignment horizontal="center"/>
    </xf>
    <xf numFmtId="0" fontId="46" fillId="2" borderId="10" xfId="3" applyFill="1" applyBorder="1" applyAlignment="1">
      <alignment vertical="center"/>
    </xf>
    <xf numFmtId="0" fontId="10" fillId="0" borderId="0" xfId="0" quotePrefix="1" applyFont="1" applyAlignment="1">
      <alignment vertical="center"/>
    </xf>
    <xf numFmtId="0" fontId="47" fillId="20" borderId="10" xfId="4" applyFont="1" applyFill="1" applyAlignment="1">
      <alignment horizontal="center" vertical="center" wrapText="1" readingOrder="1"/>
    </xf>
    <xf numFmtId="0" fontId="47" fillId="20" borderId="59" xfId="4" applyFont="1" applyFill="1" applyBorder="1" applyAlignment="1">
      <alignment horizontal="center" vertical="center" wrapText="1" readingOrder="1"/>
    </xf>
    <xf numFmtId="0" fontId="4" fillId="0" borderId="10" xfId="4" applyAlignment="1">
      <alignment vertical="center"/>
    </xf>
    <xf numFmtId="0" fontId="48" fillId="0" borderId="59" xfId="4" applyFont="1" applyBorder="1" applyAlignment="1">
      <alignment horizontal="left" vertical="center" wrapText="1" readingOrder="1"/>
    </xf>
    <xf numFmtId="0" fontId="4" fillId="21" borderId="59" xfId="4" applyFill="1" applyBorder="1" applyAlignment="1">
      <alignment horizontal="left" vertical="center" wrapText="1" readingOrder="1"/>
    </xf>
    <xf numFmtId="0" fontId="4" fillId="0" borderId="59" xfId="4" applyBorder="1" applyAlignment="1">
      <alignment horizontal="left" vertical="center" wrapText="1" readingOrder="1"/>
    </xf>
    <xf numFmtId="0" fontId="4" fillId="0" borderId="59" xfId="4" applyBorder="1" applyAlignment="1">
      <alignment vertical="center" wrapText="1" readingOrder="1"/>
    </xf>
    <xf numFmtId="0" fontId="48" fillId="0" borderId="64" xfId="4" applyFont="1" applyBorder="1" applyAlignment="1">
      <alignment horizontal="left" vertical="center" wrapText="1" readingOrder="1"/>
    </xf>
    <xf numFmtId="0" fontId="4" fillId="0" borderId="10" xfId="4" applyAlignment="1">
      <alignment vertical="center" wrapText="1"/>
    </xf>
    <xf numFmtId="0" fontId="4" fillId="0" borderId="59" xfId="4" applyBorder="1" applyAlignment="1">
      <alignment vertical="center" wrapText="1"/>
    </xf>
    <xf numFmtId="0" fontId="4" fillId="0" borderId="59" xfId="4" applyBorder="1" applyAlignment="1">
      <alignment horizontal="center" vertical="center" wrapText="1" readingOrder="1"/>
    </xf>
    <xf numFmtId="0" fontId="46" fillId="2" borderId="1" xfId="3" applyFill="1" applyBorder="1" applyAlignment="1">
      <alignment vertical="center"/>
    </xf>
    <xf numFmtId="2" fontId="10" fillId="0" borderId="8" xfId="0" applyNumberFormat="1" applyFont="1" applyBorder="1" applyAlignment="1">
      <alignment horizontal="right" vertical="center"/>
    </xf>
    <xf numFmtId="0" fontId="3" fillId="0" borderId="0" xfId="0" applyFont="1"/>
    <xf numFmtId="11" fontId="10" fillId="12" borderId="27" xfId="5" applyNumberFormat="1" applyFont="1" applyFill="1" applyBorder="1" applyAlignment="1">
      <alignment horizontal="right" vertical="center" wrapText="1"/>
    </xf>
    <xf numFmtId="11" fontId="0" fillId="0" borderId="0" xfId="0" applyNumberFormat="1"/>
    <xf numFmtId="11" fontId="19" fillId="18" borderId="8" xfId="0" applyNumberFormat="1" applyFont="1" applyFill="1" applyBorder="1" applyAlignment="1">
      <alignment vertical="center" wrapText="1"/>
    </xf>
    <xf numFmtId="43" fontId="10" fillId="0" borderId="8" xfId="5" applyFont="1" applyBorder="1" applyAlignment="1">
      <alignment vertical="center" wrapText="1"/>
    </xf>
    <xf numFmtId="0" fontId="3" fillId="0" borderId="0" xfId="0" applyFont="1" applyAlignment="1">
      <alignment horizontal="center" vertical="top" wrapText="1"/>
    </xf>
    <xf numFmtId="0" fontId="3" fillId="0" borderId="0" xfId="0" applyFont="1" applyAlignment="1">
      <alignment vertical="top" wrapText="1"/>
    </xf>
    <xf numFmtId="0" fontId="10" fillId="7" borderId="8" xfId="0" applyFont="1" applyFill="1" applyBorder="1" applyAlignment="1">
      <alignment horizontal="left" vertical="center" wrapText="1"/>
    </xf>
    <xf numFmtId="168" fontId="10" fillId="0" borderId="8" xfId="0" applyNumberFormat="1" applyFont="1" applyBorder="1" applyAlignment="1">
      <alignment horizontal="right" vertical="center" wrapText="1"/>
    </xf>
    <xf numFmtId="0" fontId="51" fillId="3" borderId="2" xfId="0" applyFont="1" applyFill="1" applyBorder="1" applyAlignment="1">
      <alignment horizontal="left" vertical="center"/>
    </xf>
    <xf numFmtId="0" fontId="52" fillId="0" borderId="0" xfId="0" applyFont="1" applyAlignment="1">
      <alignment vertical="center"/>
    </xf>
    <xf numFmtId="0" fontId="53" fillId="0" borderId="0" xfId="0" applyFont="1" applyAlignment="1">
      <alignment vertical="center"/>
    </xf>
    <xf numFmtId="0" fontId="12" fillId="12" borderId="71" xfId="0" applyFont="1" applyFill="1" applyBorder="1" applyAlignment="1">
      <alignment vertical="center"/>
    </xf>
    <xf numFmtId="0" fontId="12" fillId="12" borderId="72" xfId="0" applyFont="1" applyFill="1" applyBorder="1" applyAlignment="1">
      <alignment vertical="center"/>
    </xf>
    <xf numFmtId="0" fontId="33" fillId="12" borderId="73" xfId="0" applyFont="1" applyFill="1" applyBorder="1" applyAlignment="1">
      <alignment vertical="center"/>
    </xf>
    <xf numFmtId="0" fontId="19" fillId="12" borderId="72" xfId="0" applyFont="1" applyFill="1" applyBorder="1" applyAlignment="1">
      <alignment vertical="center" wrapText="1"/>
    </xf>
    <xf numFmtId="0" fontId="33" fillId="12" borderId="74" xfId="0" applyFont="1" applyFill="1" applyBorder="1" applyAlignment="1">
      <alignment horizontal="left" vertical="center"/>
    </xf>
    <xf numFmtId="0" fontId="19" fillId="12" borderId="74" xfId="0" applyFont="1" applyFill="1" applyBorder="1" applyAlignment="1">
      <alignment vertical="center" wrapText="1"/>
    </xf>
    <xf numFmtId="0" fontId="10" fillId="12" borderId="75" xfId="0" applyFont="1" applyFill="1" applyBorder="1" applyAlignment="1">
      <alignment vertical="center" wrapText="1"/>
    </xf>
    <xf numFmtId="0" fontId="12" fillId="12" borderId="76" xfId="0" applyFont="1" applyFill="1" applyBorder="1" applyAlignment="1">
      <alignment vertical="center"/>
    </xf>
    <xf numFmtId="0" fontId="10" fillId="12" borderId="77" xfId="0" applyFont="1" applyFill="1" applyBorder="1" applyAlignment="1">
      <alignment vertical="center" wrapText="1"/>
    </xf>
    <xf numFmtId="0" fontId="12" fillId="12" borderId="78" xfId="0" applyFont="1" applyFill="1" applyBorder="1" applyAlignment="1">
      <alignment vertical="center"/>
    </xf>
    <xf numFmtId="0" fontId="12" fillId="12" borderId="58" xfId="0" applyFont="1" applyFill="1" applyBorder="1" applyAlignment="1">
      <alignment vertical="center"/>
    </xf>
    <xf numFmtId="0" fontId="33" fillId="12" borderId="79" xfId="0" applyFont="1" applyFill="1" applyBorder="1" applyAlignment="1">
      <alignment vertical="center"/>
    </xf>
    <xf numFmtId="0" fontId="19" fillId="12" borderId="50" xfId="0" applyFont="1" applyFill="1" applyBorder="1" applyAlignment="1">
      <alignment vertical="center" wrapText="1"/>
    </xf>
    <xf numFmtId="0" fontId="33" fillId="12" borderId="58" xfId="0" applyFont="1" applyFill="1" applyBorder="1" applyAlignment="1">
      <alignment horizontal="left" vertical="center"/>
    </xf>
    <xf numFmtId="0" fontId="10" fillId="12" borderId="80" xfId="0" applyFont="1" applyFill="1" applyBorder="1" applyAlignment="1">
      <alignment vertical="center" wrapText="1"/>
    </xf>
    <xf numFmtId="11" fontId="10" fillId="6" borderId="50" xfId="0" applyNumberFormat="1" applyFont="1" applyFill="1" applyBorder="1" applyAlignment="1">
      <alignment horizontal="left" vertical="center" wrapText="1"/>
    </xf>
    <xf numFmtId="0" fontId="27" fillId="0" borderId="50" xfId="0" applyFont="1" applyBorder="1" applyAlignment="1">
      <alignment horizontal="center" vertical="center" wrapText="1"/>
    </xf>
    <xf numFmtId="9" fontId="10" fillId="22" borderId="8" xfId="0" applyNumberFormat="1" applyFont="1" applyFill="1" applyBorder="1" applyAlignment="1">
      <alignment horizontal="right" vertical="center" wrapText="1"/>
    </xf>
    <xf numFmtId="9" fontId="10" fillId="22" borderId="50" xfId="0" applyNumberFormat="1" applyFont="1" applyFill="1" applyBorder="1" applyAlignment="1">
      <alignment horizontal="right" vertical="center" wrapText="1"/>
    </xf>
    <xf numFmtId="11" fontId="19" fillId="12" borderId="74" xfId="0" applyNumberFormat="1" applyFont="1" applyFill="1" applyBorder="1" applyAlignment="1">
      <alignment vertical="center" wrapText="1"/>
    </xf>
    <xf numFmtId="11" fontId="19" fillId="12" borderId="8" xfId="0" applyNumberFormat="1" applyFont="1" applyFill="1" applyBorder="1" applyAlignment="1">
      <alignment vertical="center" wrapText="1"/>
    </xf>
    <xf numFmtId="11" fontId="19" fillId="12" borderId="50" xfId="0" applyNumberFormat="1" applyFont="1" applyFill="1" applyBorder="1" applyAlignment="1">
      <alignment vertical="center" wrapText="1"/>
    </xf>
    <xf numFmtId="0" fontId="2" fillId="0" borderId="59" xfId="4" applyFont="1" applyBorder="1" applyAlignment="1">
      <alignment vertical="center" wrapText="1" readingOrder="1"/>
    </xf>
    <xf numFmtId="0" fontId="2" fillId="0" borderId="59" xfId="4" applyFont="1" applyBorder="1" applyAlignment="1">
      <alignment vertical="center" wrapText="1"/>
    </xf>
    <xf numFmtId="0" fontId="2" fillId="0" borderId="64" xfId="4" applyFont="1" applyBorder="1" applyAlignment="1">
      <alignment vertical="center" wrapText="1" readingOrder="1"/>
    </xf>
    <xf numFmtId="0" fontId="11" fillId="2" borderId="2" xfId="0" applyFont="1" applyFill="1" applyBorder="1" applyAlignment="1">
      <alignment horizontal="left" vertical="center" wrapText="1"/>
    </xf>
    <xf numFmtId="0" fontId="12" fillId="0" borderId="3" xfId="0" applyFont="1" applyBorder="1"/>
    <xf numFmtId="0" fontId="12" fillId="0" borderId="4" xfId="0" applyFont="1" applyBorder="1"/>
    <xf numFmtId="0" fontId="12" fillId="0" borderId="5" xfId="0" applyFont="1" applyBorder="1"/>
    <xf numFmtId="0" fontId="12" fillId="0" borderId="6" xfId="0" applyFont="1" applyBorder="1"/>
    <xf numFmtId="0" fontId="12" fillId="0" borderId="7" xfId="0" applyFont="1" applyBorder="1"/>
    <xf numFmtId="0" fontId="10" fillId="6" borderId="2" xfId="0" applyFont="1" applyFill="1" applyBorder="1" applyAlignment="1">
      <alignment horizontal="center" vertical="center"/>
    </xf>
    <xf numFmtId="0" fontId="12" fillId="0" borderId="9" xfId="0" applyFont="1" applyBorder="1"/>
    <xf numFmtId="0" fontId="0" fillId="0" borderId="0" xfId="0"/>
    <xf numFmtId="0" fontId="12" fillId="0" borderId="10" xfId="0" applyFont="1" applyBorder="1"/>
    <xf numFmtId="0" fontId="10" fillId="0" borderId="0" xfId="0" applyFont="1" applyAlignment="1">
      <alignment horizontal="left" vertical="center" wrapText="1" indent="1"/>
    </xf>
    <xf numFmtId="0" fontId="0" fillId="0" borderId="0" xfId="0" applyAlignment="1">
      <alignment horizontal="left" indent="1"/>
    </xf>
    <xf numFmtId="0" fontId="10" fillId="7" borderId="2" xfId="0" applyFont="1" applyFill="1" applyBorder="1" applyAlignment="1">
      <alignment horizontal="center" vertical="center"/>
    </xf>
    <xf numFmtId="0" fontId="17" fillId="3" borderId="2" xfId="0" applyFont="1" applyFill="1" applyBorder="1" applyAlignment="1">
      <alignment horizontal="left" vertical="center"/>
    </xf>
    <xf numFmtId="0" fontId="10" fillId="4" borderId="2"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0" borderId="10" xfId="0" applyFont="1" applyBorder="1" applyAlignment="1">
      <alignment horizontal="left" vertical="center" wrapText="1" indent="1"/>
    </xf>
    <xf numFmtId="0" fontId="19" fillId="0" borderId="12" xfId="0" applyFont="1" applyBorder="1" applyAlignment="1">
      <alignment horizontal="center" wrapText="1"/>
    </xf>
    <xf numFmtId="0" fontId="12" fillId="0" borderId="13" xfId="0" applyFont="1" applyBorder="1"/>
    <xf numFmtId="0" fontId="12" fillId="0" borderId="14" xfId="0" applyFont="1" applyBorder="1"/>
    <xf numFmtId="0" fontId="19" fillId="0" borderId="18" xfId="0" applyFont="1" applyBorder="1" applyAlignment="1">
      <alignment horizontal="center" wrapText="1"/>
    </xf>
    <xf numFmtId="0" fontId="19" fillId="0" borderId="13" xfId="0" applyFont="1" applyBorder="1" applyAlignment="1">
      <alignment horizontal="center" wrapText="1"/>
    </xf>
    <xf numFmtId="0" fontId="19" fillId="0" borderId="14" xfId="0" applyFont="1" applyBorder="1" applyAlignment="1">
      <alignment horizontal="center" wrapText="1"/>
    </xf>
    <xf numFmtId="0" fontId="25" fillId="0" borderId="11" xfId="0" applyFont="1" applyBorder="1" applyAlignment="1">
      <alignment horizontal="center"/>
    </xf>
    <xf numFmtId="0" fontId="26" fillId="0" borderId="10" xfId="0" applyFont="1" applyBorder="1" applyAlignment="1">
      <alignment horizontal="center"/>
    </xf>
    <xf numFmtId="0" fontId="19" fillId="0" borderId="60" xfId="0" applyFont="1" applyBorder="1" applyAlignment="1">
      <alignment horizontal="center" wrapText="1"/>
    </xf>
    <xf numFmtId="0" fontId="19" fillId="0" borderId="61" xfId="0" applyFont="1" applyBorder="1" applyAlignment="1">
      <alignment horizontal="center" wrapText="1"/>
    </xf>
    <xf numFmtId="0" fontId="19" fillId="0" borderId="62" xfId="0" applyFont="1" applyBorder="1" applyAlignment="1">
      <alignment horizontal="center" wrapText="1"/>
    </xf>
    <xf numFmtId="0" fontId="10" fillId="0" borderId="0" xfId="0" applyFont="1" applyAlignment="1">
      <alignment horizontal="left" wrapText="1"/>
    </xf>
    <xf numFmtId="0" fontId="10" fillId="8" borderId="17" xfId="0" applyFont="1" applyFill="1" applyBorder="1" applyAlignment="1">
      <alignment horizontal="center" vertical="center"/>
    </xf>
    <xf numFmtId="0" fontId="12" fillId="0" borderId="19" xfId="0" applyFont="1" applyBorder="1"/>
    <xf numFmtId="0" fontId="12" fillId="0" borderId="20" xfId="0" applyFont="1" applyBorder="1"/>
    <xf numFmtId="0" fontId="10" fillId="0" borderId="56" xfId="0" applyFont="1" applyBorder="1" applyAlignment="1">
      <alignment horizontal="center" vertical="center" wrapText="1"/>
    </xf>
    <xf numFmtId="0" fontId="10" fillId="0" borderId="57"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56" xfId="0" applyFont="1" applyBorder="1" applyAlignment="1">
      <alignment horizontal="left" vertical="center" wrapText="1"/>
    </xf>
    <xf numFmtId="0" fontId="12" fillId="0" borderId="54" xfId="0" applyFont="1" applyBorder="1" applyAlignment="1">
      <alignment vertical="center"/>
    </xf>
    <xf numFmtId="0" fontId="10" fillId="0" borderId="43" xfId="0" applyFont="1" applyBorder="1" applyAlignment="1">
      <alignment horizontal="left" vertical="center" wrapText="1"/>
    </xf>
    <xf numFmtId="0" fontId="10" fillId="0" borderId="34" xfId="0" applyFont="1" applyBorder="1" applyAlignment="1">
      <alignment horizontal="left" vertical="center" wrapText="1"/>
    </xf>
    <xf numFmtId="0" fontId="10" fillId="0" borderId="40" xfId="0" applyFont="1" applyBorder="1" applyAlignment="1">
      <alignment horizontal="left" vertical="center" wrapText="1"/>
    </xf>
    <xf numFmtId="0" fontId="10" fillId="0" borderId="33" xfId="0" applyFont="1" applyBorder="1" applyAlignment="1">
      <alignment horizontal="left" vertical="center" wrapText="1"/>
    </xf>
    <xf numFmtId="0" fontId="12" fillId="0" borderId="28" xfId="0" applyFont="1" applyBorder="1" applyAlignment="1">
      <alignment vertical="center"/>
    </xf>
    <xf numFmtId="0" fontId="19" fillId="0" borderId="67"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68" xfId="0" applyFont="1" applyBorder="1" applyAlignment="1">
      <alignment horizontal="center" vertical="center" wrapText="1"/>
    </xf>
    <xf numFmtId="0" fontId="19" fillId="0" borderId="69" xfId="0" applyFont="1" applyBorder="1" applyAlignment="1">
      <alignment horizontal="center" vertical="center" wrapText="1"/>
    </xf>
    <xf numFmtId="0" fontId="19" fillId="0" borderId="70" xfId="0" applyFont="1" applyBorder="1" applyAlignment="1">
      <alignment horizontal="center" vertical="center" wrapText="1"/>
    </xf>
    <xf numFmtId="0" fontId="3" fillId="0" borderId="0" xfId="0" applyFont="1" applyAlignment="1">
      <alignment horizontal="center" vertical="top" wrapText="1"/>
    </xf>
    <xf numFmtId="0" fontId="2" fillId="0" borderId="0" xfId="0" applyFont="1" applyAlignment="1">
      <alignment horizontal="left" vertical="top" wrapText="1"/>
    </xf>
    <xf numFmtId="0" fontId="38" fillId="0" borderId="0" xfId="0" applyFont="1" applyAlignment="1">
      <alignment horizontal="left" vertical="top" wrapText="1"/>
    </xf>
    <xf numFmtId="0" fontId="36" fillId="0" borderId="0" xfId="0" applyFont="1" applyAlignment="1">
      <alignment horizontal="left" wrapText="1"/>
    </xf>
    <xf numFmtId="0" fontId="37" fillId="0" borderId="0" xfId="0" applyFont="1" applyAlignment="1">
      <alignment horizontal="left" wrapText="1"/>
    </xf>
    <xf numFmtId="0" fontId="48" fillId="0" borderId="64" xfId="4" applyFont="1" applyBorder="1" applyAlignment="1">
      <alignment horizontal="center" vertical="center" wrapText="1" readingOrder="1"/>
    </xf>
    <xf numFmtId="0" fontId="48" fillId="0" borderId="66" xfId="4" applyFont="1" applyBorder="1" applyAlignment="1">
      <alignment horizontal="center" vertical="center" wrapText="1" readingOrder="1"/>
    </xf>
    <xf numFmtId="0" fontId="49" fillId="0" borderId="60" xfId="4" applyFont="1" applyBorder="1" applyAlignment="1">
      <alignment horizontal="center" vertical="center" wrapText="1" readingOrder="1"/>
    </xf>
    <xf numFmtId="0" fontId="49" fillId="0" borderId="62" xfId="4" applyFont="1" applyBorder="1" applyAlignment="1">
      <alignment horizontal="center" vertical="center" wrapText="1" readingOrder="1"/>
    </xf>
    <xf numFmtId="0" fontId="47" fillId="20" borderId="60" xfId="4" applyFont="1" applyFill="1" applyBorder="1" applyAlignment="1">
      <alignment horizontal="center" vertical="center" wrapText="1" readingOrder="1"/>
    </xf>
    <xf numFmtId="0" fontId="47" fillId="20" borderId="62" xfId="4" applyFont="1" applyFill="1" applyBorder="1" applyAlignment="1">
      <alignment horizontal="center" vertical="center" wrapText="1" readingOrder="1"/>
    </xf>
    <xf numFmtId="0" fontId="48" fillId="0" borderId="65" xfId="4" applyFont="1" applyBorder="1" applyAlignment="1">
      <alignment horizontal="center" vertical="center" wrapText="1" readingOrder="1"/>
    </xf>
    <xf numFmtId="0" fontId="2" fillId="0" borderId="64" xfId="4" applyFont="1" applyBorder="1" applyAlignment="1">
      <alignment horizontal="left" vertical="center" wrapText="1" readingOrder="1"/>
    </xf>
    <xf numFmtId="0" fontId="4" fillId="0" borderId="66" xfId="4" applyBorder="1" applyAlignment="1">
      <alignment horizontal="left" vertical="center" wrapText="1" readingOrder="1"/>
    </xf>
    <xf numFmtId="0" fontId="4" fillId="0" borderId="64" xfId="4" applyBorder="1" applyAlignment="1">
      <alignment horizontal="left" vertical="center" wrapText="1" readingOrder="1"/>
    </xf>
    <xf numFmtId="0" fontId="12" fillId="0" borderId="76" xfId="0" applyFont="1" applyBorder="1" applyAlignment="1">
      <alignment vertical="center"/>
    </xf>
    <xf numFmtId="0" fontId="10" fillId="0" borderId="81" xfId="0" applyFont="1" applyBorder="1" applyAlignment="1">
      <alignment vertical="center" wrapText="1"/>
    </xf>
    <xf numFmtId="0" fontId="12" fillId="0" borderId="82" xfId="0" applyFont="1" applyBorder="1" applyAlignment="1">
      <alignment vertical="center"/>
    </xf>
    <xf numFmtId="9" fontId="10" fillId="0" borderId="8" xfId="0" applyNumberFormat="1" applyFont="1" applyFill="1" applyBorder="1" applyAlignment="1">
      <alignment horizontal="right" vertical="center" wrapText="1"/>
    </xf>
    <xf numFmtId="20" fontId="10" fillId="14" borderId="8" xfId="0" applyNumberFormat="1" applyFont="1" applyFill="1" applyBorder="1" applyAlignment="1">
      <alignment horizontal="left" vertical="center" wrapText="1"/>
    </xf>
  </cellXfs>
  <cellStyles count="6">
    <cellStyle name="Lien hypertexte" xfId="3" builtinId="8"/>
    <cellStyle name="Milliers" xfId="5" builtinId="3"/>
    <cellStyle name="Normal" xfId="0" builtinId="0"/>
    <cellStyle name="Normal 2" xfId="1" xr:uid="{6AC9987E-0832-4087-B0B9-CB89B645AE7D}"/>
    <cellStyle name="Normal 3" xfId="4" xr:uid="{EFC9C46D-8229-4F15-B782-C6CBD905E6F9}"/>
    <cellStyle name="Pourcentage" xfId="2" builtinId="5"/>
  </cellStyles>
  <dxfs count="0"/>
  <tableStyles count="0" defaultTableStyle="TableStyleMedium2" defaultPivotStyle="PivotStyleLight16"/>
  <colors>
    <mruColors>
      <color rgb="FFD78D1F"/>
      <color rgb="FF86BF5A"/>
      <color rgb="FF2F748A"/>
      <color rgb="FF3F9A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Hierarchie</a:t>
            </a:r>
            <a:r>
              <a:rPr lang="fr-FR" baseline="0"/>
              <a:t> de l'impact carbone des terminaux par seconde de visionnage - scénario France (V2.1)</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'Hierarchie des terminaux'!$C$37</c:f>
              <c:strCache>
                <c:ptCount val="1"/>
                <c:pt idx="0">
                  <c:v>FAB &amp; FDV</c:v>
                </c:pt>
              </c:strCache>
            </c:strRef>
          </c:tx>
          <c:spPr>
            <a:solidFill>
              <a:schemeClr val="accent1"/>
            </a:solidFill>
            <a:ln>
              <a:noFill/>
            </a:ln>
            <a:effectLst/>
          </c:spPr>
          <c:invertIfNegative val="0"/>
          <c:cat>
            <c:strRef>
              <c:f>'Hierarchie des terminaux'!$B$38:$B$41</c:f>
              <c:strCache>
                <c:ptCount val="4"/>
                <c:pt idx="0">
                  <c:v>Smartphone </c:v>
                </c:pt>
                <c:pt idx="1">
                  <c:v>Ordinateur </c:v>
                </c:pt>
                <c:pt idx="2">
                  <c:v>Tablette </c:v>
                </c:pt>
                <c:pt idx="3">
                  <c:v>TV </c:v>
                </c:pt>
              </c:strCache>
            </c:strRef>
          </c:cat>
          <c:val>
            <c:numRef>
              <c:f>'Hierarchie des terminaux'!$C$38:$C$41</c:f>
              <c:numCache>
                <c:formatCode>0.00E+00</c:formatCode>
                <c:ptCount val="4"/>
                <c:pt idx="0">
                  <c:v>9.4641755604566459E-6</c:v>
                </c:pt>
                <c:pt idx="1">
                  <c:v>1.3199005172124458E-5</c:v>
                </c:pt>
                <c:pt idx="2">
                  <c:v>1.2827337947118921E-5</c:v>
                </c:pt>
                <c:pt idx="3">
                  <c:v>8.8891259322470818E-6</c:v>
                </c:pt>
              </c:numCache>
            </c:numRef>
          </c:val>
          <c:extLst>
            <c:ext xmlns:c16="http://schemas.microsoft.com/office/drawing/2014/chart" uri="{C3380CC4-5D6E-409C-BE32-E72D297353CC}">
              <c16:uniqueId val="{00000000-4BD3-4672-B1C6-B27A49C56F7C}"/>
            </c:ext>
          </c:extLst>
        </c:ser>
        <c:ser>
          <c:idx val="1"/>
          <c:order val="1"/>
          <c:tx>
            <c:strRef>
              <c:f>'Hierarchie des terminaux'!$D$37</c:f>
              <c:strCache>
                <c:ptCount val="1"/>
                <c:pt idx="0">
                  <c:v>Utilisation</c:v>
                </c:pt>
              </c:strCache>
            </c:strRef>
          </c:tx>
          <c:spPr>
            <a:solidFill>
              <a:schemeClr val="accent2"/>
            </a:solidFill>
            <a:ln>
              <a:noFill/>
            </a:ln>
            <a:effectLst/>
          </c:spPr>
          <c:invertIfNegative val="0"/>
          <c:cat>
            <c:strRef>
              <c:f>'Hierarchie des terminaux'!$B$38:$B$41</c:f>
              <c:strCache>
                <c:ptCount val="4"/>
                <c:pt idx="0">
                  <c:v>Smartphone </c:v>
                </c:pt>
                <c:pt idx="1">
                  <c:v>Ordinateur </c:v>
                </c:pt>
                <c:pt idx="2">
                  <c:v>Tablette </c:v>
                </c:pt>
                <c:pt idx="3">
                  <c:v>TV </c:v>
                </c:pt>
              </c:strCache>
            </c:strRef>
          </c:cat>
          <c:val>
            <c:numRef>
              <c:f>'Hierarchie des terminaux'!$D$38:$D$41</c:f>
              <c:numCache>
                <c:formatCode>0.00E+00</c:formatCode>
                <c:ptCount val="4"/>
                <c:pt idx="0">
                  <c:v>3.5793333333333331E-8</c:v>
                </c:pt>
                <c:pt idx="1">
                  <c:v>4.2466666666666663E-7</c:v>
                </c:pt>
                <c:pt idx="2">
                  <c:v>4.2466666666666663E-7</c:v>
                </c:pt>
                <c:pt idx="3">
                  <c:v>1.1786666666666666E-6</c:v>
                </c:pt>
              </c:numCache>
            </c:numRef>
          </c:val>
          <c:extLst>
            <c:ext xmlns:c16="http://schemas.microsoft.com/office/drawing/2014/chart" uri="{C3380CC4-5D6E-409C-BE32-E72D297353CC}">
              <c16:uniqueId val="{00000001-4BD3-4672-B1C6-B27A49C56F7C}"/>
            </c:ext>
          </c:extLst>
        </c:ser>
        <c:dLbls>
          <c:showLegendKey val="0"/>
          <c:showVal val="0"/>
          <c:showCatName val="0"/>
          <c:showSerName val="0"/>
          <c:showPercent val="0"/>
          <c:showBubbleSize val="0"/>
        </c:dLbls>
        <c:gapWidth val="150"/>
        <c:overlap val="100"/>
        <c:axId val="785356223"/>
        <c:axId val="785357183"/>
      </c:barChart>
      <c:catAx>
        <c:axId val="78535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85357183"/>
        <c:crosses val="autoZero"/>
        <c:auto val="1"/>
        <c:lblAlgn val="ctr"/>
        <c:lblOffset val="100"/>
        <c:noMultiLvlLbl val="0"/>
      </c:catAx>
      <c:valAx>
        <c:axId val="78535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kgCO2e / s visionnage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85356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Hierarchie</a:t>
            </a:r>
            <a:r>
              <a:rPr lang="fr-FR" baseline="0"/>
              <a:t> de l'impact carbone des terminaux par seconde de visionnage - scénario Europe (V2.1)</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'Hierarchie des terminaux'!$C$46</c:f>
              <c:strCache>
                <c:ptCount val="1"/>
                <c:pt idx="0">
                  <c:v>FAB &amp; FDV</c:v>
                </c:pt>
              </c:strCache>
            </c:strRef>
          </c:tx>
          <c:spPr>
            <a:solidFill>
              <a:schemeClr val="accent1"/>
            </a:solidFill>
            <a:ln>
              <a:noFill/>
            </a:ln>
            <a:effectLst/>
          </c:spPr>
          <c:invertIfNegative val="0"/>
          <c:cat>
            <c:strRef>
              <c:f>'Hierarchie des terminaux'!$B$47:$B$50</c:f>
              <c:strCache>
                <c:ptCount val="4"/>
                <c:pt idx="0">
                  <c:v>Smartphone </c:v>
                </c:pt>
                <c:pt idx="1">
                  <c:v>Ordinateur </c:v>
                </c:pt>
                <c:pt idx="2">
                  <c:v>Tablette </c:v>
                </c:pt>
                <c:pt idx="3">
                  <c:v>TV </c:v>
                </c:pt>
              </c:strCache>
            </c:strRef>
          </c:cat>
          <c:val>
            <c:numRef>
              <c:f>'Hierarchie des terminaux'!$C$47:$C$50</c:f>
              <c:numCache>
                <c:formatCode>0.00E+00</c:formatCode>
                <c:ptCount val="4"/>
                <c:pt idx="0">
                  <c:v>9.4641755604566459E-6</c:v>
                </c:pt>
                <c:pt idx="1">
                  <c:v>1.3199005172124458E-5</c:v>
                </c:pt>
                <c:pt idx="2">
                  <c:v>1.2827337947118921E-5</c:v>
                </c:pt>
                <c:pt idx="3">
                  <c:v>8.8891259322470818E-6</c:v>
                </c:pt>
              </c:numCache>
            </c:numRef>
          </c:val>
          <c:extLst>
            <c:ext xmlns:c16="http://schemas.microsoft.com/office/drawing/2014/chart" uri="{C3380CC4-5D6E-409C-BE32-E72D297353CC}">
              <c16:uniqueId val="{00000000-EFD6-447D-985E-C7476B0045D7}"/>
            </c:ext>
          </c:extLst>
        </c:ser>
        <c:ser>
          <c:idx val="1"/>
          <c:order val="1"/>
          <c:tx>
            <c:strRef>
              <c:f>'Hierarchie des terminaux'!$D$46</c:f>
              <c:strCache>
                <c:ptCount val="1"/>
                <c:pt idx="0">
                  <c:v>Utilisation</c:v>
                </c:pt>
              </c:strCache>
            </c:strRef>
          </c:tx>
          <c:spPr>
            <a:solidFill>
              <a:schemeClr val="accent2"/>
            </a:solidFill>
            <a:ln>
              <a:noFill/>
            </a:ln>
            <a:effectLst/>
          </c:spPr>
          <c:invertIfNegative val="0"/>
          <c:cat>
            <c:strRef>
              <c:f>'Hierarchie des terminaux'!$B$47:$B$50</c:f>
              <c:strCache>
                <c:ptCount val="4"/>
                <c:pt idx="0">
                  <c:v>Smartphone </c:v>
                </c:pt>
                <c:pt idx="1">
                  <c:v>Ordinateur </c:v>
                </c:pt>
                <c:pt idx="2">
                  <c:v>Tablette </c:v>
                </c:pt>
                <c:pt idx="3">
                  <c:v>TV </c:v>
                </c:pt>
              </c:strCache>
            </c:strRef>
          </c:cat>
          <c:val>
            <c:numRef>
              <c:f>'Hierarchie des terminaux'!$D$47:$D$50</c:f>
              <c:numCache>
                <c:formatCode>0.00E+00</c:formatCode>
                <c:ptCount val="4"/>
                <c:pt idx="0">
                  <c:v>1.5879849999999998E-7</c:v>
                </c:pt>
                <c:pt idx="1">
                  <c:v>1.8840499999999998E-6</c:v>
                </c:pt>
                <c:pt idx="2">
                  <c:v>1.8840499999999998E-6</c:v>
                </c:pt>
                <c:pt idx="3">
                  <c:v>5.2291999999999998E-6</c:v>
                </c:pt>
              </c:numCache>
            </c:numRef>
          </c:val>
          <c:extLst>
            <c:ext xmlns:c16="http://schemas.microsoft.com/office/drawing/2014/chart" uri="{C3380CC4-5D6E-409C-BE32-E72D297353CC}">
              <c16:uniqueId val="{00000001-EFD6-447D-985E-C7476B0045D7}"/>
            </c:ext>
          </c:extLst>
        </c:ser>
        <c:dLbls>
          <c:showLegendKey val="0"/>
          <c:showVal val="0"/>
          <c:showCatName val="0"/>
          <c:showSerName val="0"/>
          <c:showPercent val="0"/>
          <c:showBubbleSize val="0"/>
        </c:dLbls>
        <c:gapWidth val="150"/>
        <c:overlap val="100"/>
        <c:axId val="785356223"/>
        <c:axId val="785357183"/>
      </c:barChart>
      <c:catAx>
        <c:axId val="78535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85357183"/>
        <c:crosses val="autoZero"/>
        <c:auto val="1"/>
        <c:lblAlgn val="ctr"/>
        <c:lblOffset val="100"/>
        <c:noMultiLvlLbl val="0"/>
      </c:catAx>
      <c:valAx>
        <c:axId val="78535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kgCO2e / s visionnage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85356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jpe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jpe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2.xml.rels><?xml version="1.0" encoding="UTF-8" standalone="yes"?>
<Relationships xmlns="http://schemas.openxmlformats.org/package/2006/relationships"><Relationship Id="rId3" Type="http://schemas.openxmlformats.org/officeDocument/2006/relationships/image" Target="../media/image31.png"/><Relationship Id="rId7" Type="http://schemas.openxmlformats.org/officeDocument/2006/relationships/image" Target="../media/image35.svg"/><Relationship Id="rId2" Type="http://schemas.openxmlformats.org/officeDocument/2006/relationships/image" Target="../media/image30.png"/><Relationship Id="rId1" Type="http://schemas.openxmlformats.org/officeDocument/2006/relationships/image" Target="../media/image29.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6.png"/></Relationships>
</file>

<file path=xl/drawings/_rels/drawing4.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image" Target="../media/image25.jpeg"/><Relationship Id="rId3" Type="http://schemas.openxmlformats.org/officeDocument/2006/relationships/image" Target="../media/image40.png"/><Relationship Id="rId21" Type="http://schemas.openxmlformats.org/officeDocument/2006/relationships/image" Target="../media/image20.png"/><Relationship Id="rId7" Type="http://schemas.openxmlformats.org/officeDocument/2006/relationships/image" Target="../media/image6.jpeg"/><Relationship Id="rId12" Type="http://schemas.openxmlformats.org/officeDocument/2006/relationships/image" Target="../media/image11.png"/><Relationship Id="rId17" Type="http://schemas.openxmlformats.org/officeDocument/2006/relationships/image" Target="../media/image16.png"/><Relationship Id="rId25" Type="http://schemas.openxmlformats.org/officeDocument/2006/relationships/image" Target="../media/image24.png"/><Relationship Id="rId2" Type="http://schemas.openxmlformats.org/officeDocument/2006/relationships/image" Target="../media/image39.png"/><Relationship Id="rId16" Type="http://schemas.openxmlformats.org/officeDocument/2006/relationships/image" Target="../media/image15.jpeg"/><Relationship Id="rId20" Type="http://schemas.openxmlformats.org/officeDocument/2006/relationships/image" Target="../media/image19.png"/><Relationship Id="rId29" Type="http://schemas.openxmlformats.org/officeDocument/2006/relationships/image" Target="../media/image28.png"/><Relationship Id="rId1" Type="http://schemas.openxmlformats.org/officeDocument/2006/relationships/image" Target="../media/image38.png"/><Relationship Id="rId6" Type="http://schemas.openxmlformats.org/officeDocument/2006/relationships/image" Target="../media/image5.png"/><Relationship Id="rId11" Type="http://schemas.openxmlformats.org/officeDocument/2006/relationships/image" Target="../media/image10.png"/><Relationship Id="rId24" Type="http://schemas.openxmlformats.org/officeDocument/2006/relationships/image" Target="../media/image23.png"/><Relationship Id="rId5" Type="http://schemas.openxmlformats.org/officeDocument/2006/relationships/image" Target="../media/image41.png"/><Relationship Id="rId15" Type="http://schemas.openxmlformats.org/officeDocument/2006/relationships/image" Target="../media/image14.png"/><Relationship Id="rId23" Type="http://schemas.openxmlformats.org/officeDocument/2006/relationships/image" Target="../media/image22.png"/><Relationship Id="rId28" Type="http://schemas.openxmlformats.org/officeDocument/2006/relationships/image" Target="../media/image27.png"/><Relationship Id="rId10" Type="http://schemas.openxmlformats.org/officeDocument/2006/relationships/image" Target="../media/image9.png"/><Relationship Id="rId19" Type="http://schemas.openxmlformats.org/officeDocument/2006/relationships/image" Target="../media/image18.png"/><Relationship Id="rId4" Type="http://schemas.openxmlformats.org/officeDocument/2006/relationships/image" Target="../media/image32.png"/><Relationship Id="rId9" Type="http://schemas.openxmlformats.org/officeDocument/2006/relationships/image" Target="../media/image8.png"/><Relationship Id="rId14" Type="http://schemas.openxmlformats.org/officeDocument/2006/relationships/image" Target="../media/image13.png"/><Relationship Id="rId22" Type="http://schemas.openxmlformats.org/officeDocument/2006/relationships/image" Target="../media/image21.jpeg"/><Relationship Id="rId27"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285875" cy="1190625"/>
    <xdr:pic>
      <xdr:nvPicPr>
        <xdr:cNvPr id="2" name="image4.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742950</xdr:colOff>
      <xdr:row>18</xdr:row>
      <xdr:rowOff>114300</xdr:rowOff>
    </xdr:from>
    <xdr:ext cx="885825" cy="1019175"/>
    <xdr:pic>
      <xdr:nvPicPr>
        <xdr:cNvPr id="3" name="image2.png" descr="Une image contenant signe, alimentation&#10;&#10;Description générée automatiquement">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1095375</xdr:colOff>
      <xdr:row>19</xdr:row>
      <xdr:rowOff>47625</xdr:rowOff>
    </xdr:from>
    <xdr:ext cx="1695450" cy="809625"/>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twoCellAnchor editAs="oneCell">
    <xdr:from>
      <xdr:col>2</xdr:col>
      <xdr:colOff>381000</xdr:colOff>
      <xdr:row>1</xdr:row>
      <xdr:rowOff>76201</xdr:rowOff>
    </xdr:from>
    <xdr:to>
      <xdr:col>5</xdr:col>
      <xdr:colOff>87906</xdr:colOff>
      <xdr:row>7</xdr:row>
      <xdr:rowOff>19051</xdr:rowOff>
    </xdr:to>
    <xdr:pic>
      <xdr:nvPicPr>
        <xdr:cNvPr id="6" name="Image 5" descr="A propos - Le Forum d'Alliance Digitale">
          <a:extLst>
            <a:ext uri="{FF2B5EF4-FFF2-40B4-BE49-F238E27FC236}">
              <a16:creationId xmlns:a16="http://schemas.microsoft.com/office/drawing/2014/main" id="{7647A662-022D-5B7D-AAC0-6F92C3AEC5E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71725" y="257176"/>
          <a:ext cx="3031131"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56030</xdr:colOff>
      <xdr:row>38</xdr:row>
      <xdr:rowOff>106457</xdr:rowOff>
    </xdr:from>
    <xdr:to>
      <xdr:col>4</xdr:col>
      <xdr:colOff>0</xdr:colOff>
      <xdr:row>56</xdr:row>
      <xdr:rowOff>28015</xdr:rowOff>
    </xdr:to>
    <xdr:grpSp>
      <xdr:nvGrpSpPr>
        <xdr:cNvPr id="30" name="Groupe 29">
          <a:extLst>
            <a:ext uri="{FF2B5EF4-FFF2-40B4-BE49-F238E27FC236}">
              <a16:creationId xmlns:a16="http://schemas.microsoft.com/office/drawing/2014/main" id="{3E28DE00-C97D-B227-274B-6C9903B6AF36}"/>
            </a:ext>
          </a:extLst>
        </xdr:cNvPr>
        <xdr:cNvGrpSpPr/>
      </xdr:nvGrpSpPr>
      <xdr:grpSpPr>
        <a:xfrm>
          <a:off x="773206" y="7311839"/>
          <a:ext cx="3776382" cy="3148852"/>
          <a:chOff x="5433167" y="2144011"/>
          <a:chExt cx="3590457" cy="2844742"/>
        </a:xfrm>
      </xdr:grpSpPr>
      <xdr:pic>
        <xdr:nvPicPr>
          <xdr:cNvPr id="31" name="Picture 4" descr="MEDIA FIGARO">
            <a:extLst>
              <a:ext uri="{FF2B5EF4-FFF2-40B4-BE49-F238E27FC236}">
                <a16:creationId xmlns:a16="http://schemas.microsoft.com/office/drawing/2014/main" id="{1E0650F2-826B-6E8F-454A-EBE78A3F7005}"/>
              </a:ext>
            </a:extLst>
          </xdr:cNvPr>
          <xdr:cNvPicPr>
            <a:picLocks noChangeAspect="1" noChangeArrowheads="1"/>
          </xdr:cNvPicPr>
        </xdr:nvPicPr>
        <xdr:blipFill>
          <a:blip xmlns:r="http://schemas.openxmlformats.org/officeDocument/2006/relationships" r:embed="rId5" cstate="screen">
            <a:extLst>
              <a:ext uri="{28A0092B-C50C-407E-A947-70E740481C1C}">
                <a14:useLocalDpi xmlns:a14="http://schemas.microsoft.com/office/drawing/2010/main"/>
              </a:ext>
            </a:extLst>
          </a:blip>
          <a:srcRect/>
          <a:stretch>
            <a:fillRect/>
          </a:stretch>
        </xdr:blipFill>
        <xdr:spPr bwMode="auto">
          <a:xfrm>
            <a:off x="6390267" y="4180981"/>
            <a:ext cx="592090" cy="21906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Picture 2" descr="Logo de DK">
            <a:extLst>
              <a:ext uri="{FF2B5EF4-FFF2-40B4-BE49-F238E27FC236}">
                <a16:creationId xmlns:a16="http://schemas.microsoft.com/office/drawing/2014/main" id="{A47222FF-F67A-6B68-DEEB-CFE1430841AD}"/>
              </a:ext>
            </a:extLst>
          </xdr:cNvPr>
          <xdr:cNvPicPr>
            <a:picLocks noChangeAspect="1" noChangeArrowheads="1"/>
          </xdr:cNvPicPr>
        </xdr:nvPicPr>
        <xdr:blipFill>
          <a:blip xmlns:r="http://schemas.openxmlformats.org/officeDocument/2006/relationships" r:embed="rId6" cstate="screen">
            <a:extLst>
              <a:ext uri="{28A0092B-C50C-407E-A947-70E740481C1C}">
                <a14:useLocalDpi xmlns:a14="http://schemas.microsoft.com/office/drawing/2010/main"/>
              </a:ext>
            </a:extLst>
          </a:blip>
          <a:srcRect/>
          <a:stretch>
            <a:fillRect/>
          </a:stretch>
        </xdr:blipFill>
        <xdr:spPr bwMode="auto">
          <a:xfrm>
            <a:off x="5579684" y="2653878"/>
            <a:ext cx="414357" cy="41886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3" name="Picture 6">
            <a:extLst>
              <a:ext uri="{FF2B5EF4-FFF2-40B4-BE49-F238E27FC236}">
                <a16:creationId xmlns:a16="http://schemas.microsoft.com/office/drawing/2014/main" id="{85FF4B24-1862-E383-5D49-26B95EB4D3CB}"/>
              </a:ext>
            </a:extLst>
          </xdr:cNvPr>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5441877" y="4182512"/>
            <a:ext cx="694923" cy="216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4" name="Picture 8" descr="IMPACT PLUS - Pôle Images &amp; Réseaux">
            <a:extLst>
              <a:ext uri="{FF2B5EF4-FFF2-40B4-BE49-F238E27FC236}">
                <a16:creationId xmlns:a16="http://schemas.microsoft.com/office/drawing/2014/main" id="{BF4FB153-6F28-BA7E-07AF-86B43A79542B}"/>
              </a:ext>
            </a:extLst>
          </xdr:cNvPr>
          <xdr:cNvPicPr>
            <a:picLocks noChangeAspect="1" noChangeArrowheads="1"/>
          </xdr:cNvPicPr>
        </xdr:nvPicPr>
        <xdr:blipFill>
          <a:blip xmlns:r="http://schemas.openxmlformats.org/officeDocument/2006/relationships" r:embed="rId8" cstate="screen">
            <a:extLst>
              <a:ext uri="{28A0092B-C50C-407E-A947-70E740481C1C}">
                <a14:useLocalDpi xmlns:a14="http://schemas.microsoft.com/office/drawing/2010/main"/>
              </a:ext>
            </a:extLst>
          </a:blip>
          <a:srcRect/>
          <a:stretch>
            <a:fillRect/>
          </a:stretch>
        </xdr:blipFill>
        <xdr:spPr bwMode="auto">
          <a:xfrm>
            <a:off x="6312826" y="3591235"/>
            <a:ext cx="810062" cy="43183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5" name="Picture 12" descr="Xandr Connect Paris - SRI">
            <a:extLst>
              <a:ext uri="{FF2B5EF4-FFF2-40B4-BE49-F238E27FC236}">
                <a16:creationId xmlns:a16="http://schemas.microsoft.com/office/drawing/2014/main" id="{B752DC4D-A0C4-ACD3-DC9D-9460E8947D4E}"/>
              </a:ext>
            </a:extLst>
          </xdr:cNvPr>
          <xdr:cNvPicPr>
            <a:picLocks noChangeAspect="1" noChangeArrowheads="1"/>
          </xdr:cNvPicPr>
        </xdr:nvPicPr>
        <xdr:blipFill>
          <a:blip xmlns:r="http://schemas.openxmlformats.org/officeDocument/2006/relationships" r:embed="rId9" cstate="screen">
            <a:extLst>
              <a:ext uri="{28A0092B-C50C-407E-A947-70E740481C1C}">
                <a14:useLocalDpi xmlns:a14="http://schemas.microsoft.com/office/drawing/2010/main"/>
              </a:ext>
            </a:extLst>
          </a:blip>
          <a:srcRect/>
          <a:stretch>
            <a:fillRect/>
          </a:stretch>
        </xdr:blipFill>
        <xdr:spPr bwMode="auto">
          <a:xfrm>
            <a:off x="8008021" y="4628753"/>
            <a:ext cx="1015603" cy="360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6" name="Picture 18" descr="Applications Android de Google LLC sur Google Play">
            <a:extLst>
              <a:ext uri="{FF2B5EF4-FFF2-40B4-BE49-F238E27FC236}">
                <a16:creationId xmlns:a16="http://schemas.microsoft.com/office/drawing/2014/main" id="{A501BF3A-7812-2851-42AD-B5961FA12793}"/>
              </a:ext>
            </a:extLst>
          </xdr:cNvPr>
          <xdr:cNvPicPr>
            <a:picLocks noChangeAspect="1" noChangeArrowheads="1"/>
          </xdr:cNvPicPr>
        </xdr:nvPicPr>
        <xdr:blipFill>
          <a:blip xmlns:r="http://schemas.openxmlformats.org/officeDocument/2006/relationships" r:embed="rId10" cstate="screen">
            <a:extLst>
              <a:ext uri="{28A0092B-C50C-407E-A947-70E740481C1C}">
                <a14:useLocalDpi xmlns:a14="http://schemas.microsoft.com/office/drawing/2010/main"/>
              </a:ext>
            </a:extLst>
          </a:blip>
          <a:srcRect/>
          <a:stretch>
            <a:fillRect/>
          </a:stretch>
        </xdr:blipFill>
        <xdr:spPr bwMode="auto">
          <a:xfrm>
            <a:off x="7401200" y="3068663"/>
            <a:ext cx="431964" cy="43666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7" name="Picture 24" descr="Publicis Media | IAB France">
            <a:extLst>
              <a:ext uri="{FF2B5EF4-FFF2-40B4-BE49-F238E27FC236}">
                <a16:creationId xmlns:a16="http://schemas.microsoft.com/office/drawing/2014/main" id="{CCEA1AFF-9880-0DD6-ADE7-38DFAEAD00BF}"/>
              </a:ext>
            </a:extLst>
          </xdr:cNvPr>
          <xdr:cNvPicPr>
            <a:picLocks noChangeAspect="1" noChangeArrowheads="1"/>
          </xdr:cNvPicPr>
        </xdr:nvPicPr>
        <xdr:blipFill>
          <a:blip xmlns:r="http://schemas.openxmlformats.org/officeDocument/2006/relationships" r:embed="rId11" cstate="screen">
            <a:extLst>
              <a:ext uri="{28A0092B-C50C-407E-A947-70E740481C1C}">
                <a14:useLocalDpi xmlns:a14="http://schemas.microsoft.com/office/drawing/2010/main"/>
              </a:ext>
            </a:extLst>
          </a:blip>
          <a:srcRect/>
          <a:stretch>
            <a:fillRect/>
          </a:stretch>
        </xdr:blipFill>
        <xdr:spPr bwMode="auto">
          <a:xfrm>
            <a:off x="8157165" y="4074512"/>
            <a:ext cx="801275" cy="432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8" name="Picture 26" descr="Labelium Group, consultant international en marketing digital">
            <a:extLst>
              <a:ext uri="{FF2B5EF4-FFF2-40B4-BE49-F238E27FC236}">
                <a16:creationId xmlns:a16="http://schemas.microsoft.com/office/drawing/2014/main" id="{F1F0D3A2-A2EF-206A-1C35-4D4873F04C99}"/>
              </a:ext>
            </a:extLst>
          </xdr:cNvPr>
          <xdr:cNvPicPr>
            <a:picLocks noChangeAspect="1" noChangeArrowheads="1"/>
          </xdr:cNvPicPr>
        </xdr:nvPicPr>
        <xdr:blipFill>
          <a:blip xmlns:r="http://schemas.openxmlformats.org/officeDocument/2006/relationships" r:embed="rId12" cstate="screen">
            <a:extLst>
              <a:ext uri="{28A0092B-C50C-407E-A947-70E740481C1C}">
                <a14:useLocalDpi xmlns:a14="http://schemas.microsoft.com/office/drawing/2010/main"/>
              </a:ext>
            </a:extLst>
          </a:blip>
          <a:srcRect/>
          <a:stretch>
            <a:fillRect/>
          </a:stretch>
        </xdr:blipFill>
        <xdr:spPr bwMode="auto">
          <a:xfrm>
            <a:off x="7264171" y="3645151"/>
            <a:ext cx="1017494" cy="324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9" name="Picture 28">
            <a:extLst>
              <a:ext uri="{FF2B5EF4-FFF2-40B4-BE49-F238E27FC236}">
                <a16:creationId xmlns:a16="http://schemas.microsoft.com/office/drawing/2014/main" id="{00C0C765-3421-75CB-F418-BBB58CAFCD9E}"/>
              </a:ext>
            </a:extLst>
          </xdr:cNvPr>
          <xdr:cNvPicPr>
            <a:picLocks noChangeAspect="1" noChangeArrowheads="1"/>
          </xdr:cNvPicPr>
        </xdr:nvPicPr>
        <xdr:blipFill>
          <a:blip xmlns:r="http://schemas.openxmlformats.org/officeDocument/2006/relationships" r:embed="rId13" cstate="screen">
            <a:extLst>
              <a:ext uri="{28A0092B-C50C-407E-A947-70E740481C1C}">
                <a14:useLocalDpi xmlns:a14="http://schemas.microsoft.com/office/drawing/2010/main"/>
              </a:ext>
            </a:extLst>
          </a:blip>
          <a:srcRect/>
          <a:stretch>
            <a:fillRect/>
          </a:stretch>
        </xdr:blipFill>
        <xdr:spPr bwMode="auto">
          <a:xfrm>
            <a:off x="8265475" y="2755312"/>
            <a:ext cx="557900" cy="216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0" name="Picture 36" descr="Ekimetrics : Comment le module de sensibilisation de Vendredi a permis à  l'entreprise de faire de la RSE l'affaire de tous ?">
            <a:extLst>
              <a:ext uri="{FF2B5EF4-FFF2-40B4-BE49-F238E27FC236}">
                <a16:creationId xmlns:a16="http://schemas.microsoft.com/office/drawing/2014/main" id="{3355F92B-D650-AD06-8AAD-678707A213C4}"/>
              </a:ext>
            </a:extLst>
          </xdr:cNvPr>
          <xdr:cNvPicPr>
            <a:picLocks noChangeAspect="1" noChangeArrowheads="1"/>
          </xdr:cNvPicPr>
        </xdr:nvPicPr>
        <xdr:blipFill>
          <a:blip xmlns:r="http://schemas.openxmlformats.org/officeDocument/2006/relationships" r:embed="rId14" cstate="screen">
            <a:extLst>
              <a:ext uri="{28A0092B-C50C-407E-A947-70E740481C1C}">
                <a14:useLocalDpi xmlns:a14="http://schemas.microsoft.com/office/drawing/2010/main"/>
              </a:ext>
            </a:extLst>
          </a:blip>
          <a:srcRect/>
          <a:stretch>
            <a:fillRect/>
          </a:stretch>
        </xdr:blipFill>
        <xdr:spPr bwMode="auto">
          <a:xfrm>
            <a:off x="6242318" y="2800312"/>
            <a:ext cx="887989" cy="126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 name="Picture 38" descr="Adomik lance Deal Maker pour aider les éditeurs à accroître les  performances des marchés privés programmatiques">
            <a:extLst>
              <a:ext uri="{FF2B5EF4-FFF2-40B4-BE49-F238E27FC236}">
                <a16:creationId xmlns:a16="http://schemas.microsoft.com/office/drawing/2014/main" id="{E273BF09-0B74-0ABF-1235-EAEB16E15EB8}"/>
              </a:ext>
            </a:extLst>
          </xdr:cNvPr>
          <xdr:cNvPicPr>
            <a:picLocks noChangeAspect="1" noChangeArrowheads="1"/>
          </xdr:cNvPicPr>
        </xdr:nvPicPr>
        <xdr:blipFill>
          <a:blip xmlns:r="http://schemas.openxmlformats.org/officeDocument/2006/relationships" r:embed="rId15" cstate="screen">
            <a:extLst>
              <a:ext uri="{28A0092B-C50C-407E-A947-70E740481C1C}">
                <a14:useLocalDpi xmlns:a14="http://schemas.microsoft.com/office/drawing/2010/main"/>
              </a:ext>
            </a:extLst>
          </a:blip>
          <a:srcRect/>
          <a:stretch>
            <a:fillRect/>
          </a:stretch>
        </xdr:blipFill>
        <xdr:spPr bwMode="auto">
          <a:xfrm>
            <a:off x="5433167" y="2332818"/>
            <a:ext cx="707392" cy="16238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Picture 40" descr="Entreprise FRUGGR">
            <a:extLst>
              <a:ext uri="{FF2B5EF4-FFF2-40B4-BE49-F238E27FC236}">
                <a16:creationId xmlns:a16="http://schemas.microsoft.com/office/drawing/2014/main" id="{6A74F76C-CC94-0009-726B-FE0EFD0726EA}"/>
              </a:ext>
            </a:extLst>
          </xdr:cNvPr>
          <xdr:cNvPicPr>
            <a:picLocks noChangeAspect="1" noChangeArrowheads="1"/>
          </xdr:cNvPicPr>
        </xdr:nvPicPr>
        <xdr:blipFill>
          <a:blip xmlns:r="http://schemas.openxmlformats.org/officeDocument/2006/relationships" r:embed="rId16" cstate="screen">
            <a:extLst>
              <a:ext uri="{28A0092B-C50C-407E-A947-70E740481C1C}">
                <a14:useLocalDpi xmlns:a14="http://schemas.microsoft.com/office/drawing/2010/main"/>
              </a:ext>
            </a:extLst>
          </a:blip>
          <a:srcRect/>
          <a:stretch>
            <a:fillRect/>
          </a:stretch>
        </xdr:blipFill>
        <xdr:spPr bwMode="auto">
          <a:xfrm>
            <a:off x="5653901" y="3124996"/>
            <a:ext cx="320510" cy="324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3" name="Picture 2" descr="HUBVISOR">
            <a:extLst>
              <a:ext uri="{FF2B5EF4-FFF2-40B4-BE49-F238E27FC236}">
                <a16:creationId xmlns:a16="http://schemas.microsoft.com/office/drawing/2014/main" id="{3C719BB2-6AEC-71E7-FB1A-B5D79835BCC0}"/>
              </a:ext>
            </a:extLst>
          </xdr:cNvPr>
          <xdr:cNvPicPr>
            <a:picLocks noChangeAspect="1" noChangeArrowheads="1"/>
          </xdr:cNvPicPr>
        </xdr:nvPicPr>
        <xdr:blipFill>
          <a:blip xmlns:r="http://schemas.openxmlformats.org/officeDocument/2006/relationships" r:embed="rId17" cstate="screen">
            <a:extLst>
              <a:ext uri="{28A0092B-C50C-407E-A947-70E740481C1C}">
                <a14:useLocalDpi xmlns:a14="http://schemas.microsoft.com/office/drawing/2010/main"/>
              </a:ext>
            </a:extLst>
          </a:blip>
          <a:srcRect/>
          <a:stretch>
            <a:fillRect/>
          </a:stretch>
        </xdr:blipFill>
        <xdr:spPr bwMode="auto">
          <a:xfrm>
            <a:off x="5558227" y="3563863"/>
            <a:ext cx="482680" cy="48657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4" name="Image 43">
            <a:extLst>
              <a:ext uri="{FF2B5EF4-FFF2-40B4-BE49-F238E27FC236}">
                <a16:creationId xmlns:a16="http://schemas.microsoft.com/office/drawing/2014/main" id="{8948E7F0-B824-049E-910E-47BB8336EA36}"/>
              </a:ext>
            </a:extLst>
          </xdr:cNvPr>
          <xdr:cNvPicPr>
            <a:picLocks noChangeAspect="1"/>
          </xdr:cNvPicPr>
        </xdr:nvPicPr>
        <xdr:blipFill>
          <a:blip xmlns:r="http://schemas.openxmlformats.org/officeDocument/2006/relationships" r:embed="rId18" cstate="screen">
            <a:extLst>
              <a:ext uri="{28A0092B-C50C-407E-A947-70E740481C1C}">
                <a14:useLocalDpi xmlns:a14="http://schemas.microsoft.com/office/drawing/2010/main"/>
              </a:ext>
            </a:extLst>
          </a:blip>
          <a:stretch>
            <a:fillRect/>
          </a:stretch>
        </xdr:blipFill>
        <xdr:spPr>
          <a:xfrm>
            <a:off x="8157165" y="3124996"/>
            <a:ext cx="822803" cy="324000"/>
          </a:xfrm>
          <a:prstGeom prst="rect">
            <a:avLst/>
          </a:prstGeom>
        </xdr:spPr>
      </xdr:pic>
      <xdr:pic>
        <xdr:nvPicPr>
          <xdr:cNvPr id="45" name="Picture 8" descr="M Publicité | MyEventNetwork">
            <a:extLst>
              <a:ext uri="{FF2B5EF4-FFF2-40B4-BE49-F238E27FC236}">
                <a16:creationId xmlns:a16="http://schemas.microsoft.com/office/drawing/2014/main" id="{FDF17F11-DE6D-A1D4-F31C-C169A9AE0840}"/>
              </a:ext>
            </a:extLst>
          </xdr:cNvPr>
          <xdr:cNvPicPr>
            <a:picLocks noChangeAspect="1" noChangeArrowheads="1"/>
          </xdr:cNvPicPr>
        </xdr:nvPicPr>
        <xdr:blipFill rotWithShape="1">
          <a:blip xmlns:r="http://schemas.openxmlformats.org/officeDocument/2006/relationships" r:embed="rId19" cstate="screen">
            <a:extLst>
              <a:ext uri="{28A0092B-C50C-407E-A947-70E740481C1C}">
                <a14:useLocalDpi xmlns:a14="http://schemas.microsoft.com/office/drawing/2010/main"/>
              </a:ext>
            </a:extLst>
          </a:blip>
          <a:srcRect/>
          <a:stretch/>
        </xdr:blipFill>
        <xdr:spPr bwMode="auto">
          <a:xfrm>
            <a:off x="8351373" y="3625506"/>
            <a:ext cx="398836" cy="36329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6" name="Picture 2" descr="Le rapport d'étude Carbone 4 sur l'affectation des sols - Oleo100">
            <a:extLst>
              <a:ext uri="{FF2B5EF4-FFF2-40B4-BE49-F238E27FC236}">
                <a16:creationId xmlns:a16="http://schemas.microsoft.com/office/drawing/2014/main" id="{5FCFB4C5-8D64-B0EA-6C10-D2D22A5B0E4A}"/>
              </a:ext>
            </a:extLst>
          </xdr:cNvPr>
          <xdr:cNvPicPr>
            <a:picLocks noChangeAspect="1" noChangeArrowheads="1"/>
          </xdr:cNvPicPr>
        </xdr:nvPicPr>
        <xdr:blipFill>
          <a:blip xmlns:r="http://schemas.openxmlformats.org/officeDocument/2006/relationships" r:embed="rId20" cstate="screen">
            <a:extLst>
              <a:ext uri="{28A0092B-C50C-407E-A947-70E740481C1C}">
                <a14:useLocalDpi xmlns:a14="http://schemas.microsoft.com/office/drawing/2010/main"/>
              </a:ext>
            </a:extLst>
          </a:blip>
          <a:srcRect/>
          <a:stretch>
            <a:fillRect/>
          </a:stretch>
        </xdr:blipFill>
        <xdr:spPr bwMode="auto">
          <a:xfrm>
            <a:off x="8192468" y="2144011"/>
            <a:ext cx="655893" cy="540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7" name="Picture 8" descr="EKODEV | Engagés pour la nature">
            <a:extLst>
              <a:ext uri="{FF2B5EF4-FFF2-40B4-BE49-F238E27FC236}">
                <a16:creationId xmlns:a16="http://schemas.microsoft.com/office/drawing/2014/main" id="{2D341B50-D02C-1599-28FB-5D77FF7A8E7E}"/>
              </a:ext>
            </a:extLst>
          </xdr:cNvPr>
          <xdr:cNvPicPr>
            <a:picLocks noChangeAspect="1" noChangeArrowheads="1"/>
          </xdr:cNvPicPr>
        </xdr:nvPicPr>
        <xdr:blipFill rotWithShape="1">
          <a:blip xmlns:r="http://schemas.openxmlformats.org/officeDocument/2006/relationships" r:embed="rId21" cstate="screen">
            <a:extLst>
              <a:ext uri="{28A0092B-C50C-407E-A947-70E740481C1C}">
                <a14:useLocalDpi xmlns:a14="http://schemas.microsoft.com/office/drawing/2010/main"/>
              </a:ext>
            </a:extLst>
          </a:blip>
          <a:srcRect/>
          <a:stretch/>
        </xdr:blipFill>
        <xdr:spPr bwMode="auto">
          <a:xfrm>
            <a:off x="7198168" y="2701312"/>
            <a:ext cx="886460" cy="324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8" name="Picture 10" descr="Teads - Elaia - Leading european VC">
            <a:extLst>
              <a:ext uri="{FF2B5EF4-FFF2-40B4-BE49-F238E27FC236}">
                <a16:creationId xmlns:a16="http://schemas.microsoft.com/office/drawing/2014/main" id="{F64677EF-3B61-6359-91CD-66C2C7652ED0}"/>
              </a:ext>
            </a:extLst>
          </xdr:cNvPr>
          <xdr:cNvPicPr>
            <a:picLocks noChangeAspect="1" noChangeArrowheads="1"/>
          </xdr:cNvPicPr>
        </xdr:nvPicPr>
        <xdr:blipFill rotWithShape="1">
          <a:blip xmlns:r="http://schemas.openxmlformats.org/officeDocument/2006/relationships" r:embed="rId22" cstate="screen">
            <a:extLst>
              <a:ext uri="{28A0092B-C50C-407E-A947-70E740481C1C}">
                <a14:useLocalDpi xmlns:a14="http://schemas.microsoft.com/office/drawing/2010/main"/>
              </a:ext>
            </a:extLst>
          </a:blip>
          <a:srcRect/>
          <a:stretch/>
        </xdr:blipFill>
        <xdr:spPr bwMode="auto">
          <a:xfrm>
            <a:off x="7401200" y="4699222"/>
            <a:ext cx="494921" cy="21906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9" name="Picture 12" descr="Découvrez l'histoire de la startup Sami | J'❤️ les startups">
            <a:extLst>
              <a:ext uri="{FF2B5EF4-FFF2-40B4-BE49-F238E27FC236}">
                <a16:creationId xmlns:a16="http://schemas.microsoft.com/office/drawing/2014/main" id="{7F501FBA-E0DA-8FAD-6B20-A11FD457506B}"/>
              </a:ext>
            </a:extLst>
          </xdr:cNvPr>
          <xdr:cNvPicPr>
            <a:picLocks noChangeAspect="1" noChangeArrowheads="1"/>
          </xdr:cNvPicPr>
        </xdr:nvPicPr>
        <xdr:blipFill>
          <a:blip xmlns:r="http://schemas.openxmlformats.org/officeDocument/2006/relationships" r:embed="rId23" cstate="screen">
            <a:extLst>
              <a:ext uri="{28A0092B-C50C-407E-A947-70E740481C1C}">
                <a14:useLocalDpi xmlns:a14="http://schemas.microsoft.com/office/drawing/2010/main"/>
              </a:ext>
            </a:extLst>
          </a:blip>
          <a:srcRect/>
          <a:stretch>
            <a:fillRect/>
          </a:stretch>
        </xdr:blipFill>
        <xdr:spPr bwMode="auto">
          <a:xfrm>
            <a:off x="5472210" y="4682753"/>
            <a:ext cx="668349" cy="252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0" name="Picture 10">
            <a:extLst>
              <a:ext uri="{FF2B5EF4-FFF2-40B4-BE49-F238E27FC236}">
                <a16:creationId xmlns:a16="http://schemas.microsoft.com/office/drawing/2014/main" id="{5F5BAD2B-C28A-CE17-9961-1FB927222E88}"/>
              </a:ext>
            </a:extLst>
          </xdr:cNvPr>
          <xdr:cNvPicPr>
            <a:picLocks noChangeAspect="1" noChangeArrowheads="1"/>
          </xdr:cNvPicPr>
        </xdr:nvPicPr>
        <xdr:blipFill rotWithShape="1">
          <a:blip xmlns:r="http://schemas.openxmlformats.org/officeDocument/2006/relationships" r:embed="rId24" cstate="screen">
            <a:extLst>
              <a:ext uri="{28A0092B-C50C-407E-A947-70E740481C1C}">
                <a14:useLocalDpi xmlns:a14="http://schemas.microsoft.com/office/drawing/2010/main"/>
              </a:ext>
            </a:extLst>
          </a:blip>
          <a:srcRect t="-28500" b="-28500"/>
          <a:stretch/>
        </xdr:blipFill>
        <xdr:spPr bwMode="auto">
          <a:xfrm>
            <a:off x="6317128" y="4731265"/>
            <a:ext cx="836745" cy="15497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 name="Picture 2" descr="Prisma Media Solutions | La régie publicitaire des marques Prisma Media">
            <a:extLst>
              <a:ext uri="{FF2B5EF4-FFF2-40B4-BE49-F238E27FC236}">
                <a16:creationId xmlns:a16="http://schemas.microsoft.com/office/drawing/2014/main" id="{640F15EC-0D93-0869-19E4-213656DBFB04}"/>
              </a:ext>
            </a:extLst>
          </xdr:cNvPr>
          <xdr:cNvPicPr>
            <a:picLocks noChangeAspect="1" noChangeArrowheads="1"/>
          </xdr:cNvPicPr>
        </xdr:nvPicPr>
        <xdr:blipFill>
          <a:blip xmlns:r="http://schemas.openxmlformats.org/officeDocument/2006/relationships" r:embed="rId25" cstate="screen">
            <a:extLst>
              <a:ext uri="{28A0092B-C50C-407E-A947-70E740481C1C}">
                <a14:useLocalDpi xmlns:a14="http://schemas.microsoft.com/office/drawing/2010/main"/>
              </a:ext>
            </a:extLst>
          </a:blip>
          <a:srcRect/>
          <a:stretch>
            <a:fillRect/>
          </a:stretch>
        </xdr:blipFill>
        <xdr:spPr bwMode="auto">
          <a:xfrm>
            <a:off x="7151195" y="4200512"/>
            <a:ext cx="931973" cy="180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2" name="Picture 2" descr="Glimpact, Global Environmental Impact Evaluation">
            <a:extLst>
              <a:ext uri="{FF2B5EF4-FFF2-40B4-BE49-F238E27FC236}">
                <a16:creationId xmlns:a16="http://schemas.microsoft.com/office/drawing/2014/main" id="{EBCC9461-B547-48E9-A280-EC7F77B57EC8}"/>
              </a:ext>
            </a:extLst>
          </xdr:cNvPr>
          <xdr:cNvPicPr>
            <a:picLocks noChangeAspect="1" noChangeArrowheads="1"/>
          </xdr:cNvPicPr>
        </xdr:nvPicPr>
        <xdr:blipFill>
          <a:blip xmlns:r="http://schemas.openxmlformats.org/officeDocument/2006/relationships" r:embed="rId26" cstate="screen">
            <a:extLst>
              <a:ext uri="{28A0092B-C50C-407E-A947-70E740481C1C}">
                <a14:useLocalDpi xmlns:a14="http://schemas.microsoft.com/office/drawing/2010/main"/>
              </a:ext>
            </a:extLst>
          </a:blip>
          <a:srcRect/>
          <a:stretch>
            <a:fillRect/>
          </a:stretch>
        </xdr:blipFill>
        <xdr:spPr bwMode="auto">
          <a:xfrm>
            <a:off x="6217155" y="3090968"/>
            <a:ext cx="969600" cy="39205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3" name="Picture 2" descr="Devenez maître de votre empreinte carbone | Aktio">
            <a:extLst>
              <a:ext uri="{FF2B5EF4-FFF2-40B4-BE49-F238E27FC236}">
                <a16:creationId xmlns:a16="http://schemas.microsoft.com/office/drawing/2014/main" id="{64CF2EB5-3453-8149-4CFE-77BF60B8DF12}"/>
              </a:ext>
            </a:extLst>
          </xdr:cNvPr>
          <xdr:cNvPicPr>
            <a:picLocks noChangeAspect="1" noChangeArrowheads="1"/>
          </xdr:cNvPicPr>
        </xdr:nvPicPr>
        <xdr:blipFill>
          <a:blip xmlns:r="http://schemas.openxmlformats.org/officeDocument/2006/relationships" r:embed="rId27" cstate="screen">
            <a:extLst>
              <a:ext uri="{28A0092B-C50C-407E-A947-70E740481C1C}">
                <a14:useLocalDpi xmlns:a14="http://schemas.microsoft.com/office/drawing/2010/main"/>
              </a:ext>
            </a:extLst>
          </a:blip>
          <a:srcRect/>
          <a:stretch>
            <a:fillRect/>
          </a:stretch>
        </xdr:blipFill>
        <xdr:spPr bwMode="auto">
          <a:xfrm>
            <a:off x="6354876" y="2333011"/>
            <a:ext cx="703688" cy="162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4" name="Picture 4" descr="Bilobay : le calculateur le plus complet de son marché">
            <a:extLst>
              <a:ext uri="{FF2B5EF4-FFF2-40B4-BE49-F238E27FC236}">
                <a16:creationId xmlns:a16="http://schemas.microsoft.com/office/drawing/2014/main" id="{7046E123-4C12-D5FA-955A-DF8BF745D8CE}"/>
              </a:ext>
            </a:extLst>
          </xdr:cNvPr>
          <xdr:cNvPicPr>
            <a:picLocks noChangeAspect="1" noChangeArrowheads="1"/>
          </xdr:cNvPicPr>
        </xdr:nvPicPr>
        <xdr:blipFill>
          <a:blip xmlns:r="http://schemas.openxmlformats.org/officeDocument/2006/relationships" r:embed="rId28" cstate="screen">
            <a:extLst>
              <a:ext uri="{28A0092B-C50C-407E-A947-70E740481C1C}">
                <a14:useLocalDpi xmlns:a14="http://schemas.microsoft.com/office/drawing/2010/main"/>
              </a:ext>
            </a:extLst>
          </a:blip>
          <a:srcRect/>
          <a:stretch>
            <a:fillRect/>
          </a:stretch>
        </xdr:blipFill>
        <xdr:spPr bwMode="auto">
          <a:xfrm>
            <a:off x="7264170" y="2306011"/>
            <a:ext cx="653023" cy="2160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309564</xdr:colOff>
      <xdr:row>19</xdr:row>
      <xdr:rowOff>59530</xdr:rowOff>
    </xdr:from>
    <xdr:to>
      <xdr:col>4</xdr:col>
      <xdr:colOff>440532</xdr:colOff>
      <xdr:row>41</xdr:row>
      <xdr:rowOff>41297</xdr:rowOff>
    </xdr:to>
    <xdr:pic>
      <xdr:nvPicPr>
        <xdr:cNvPr id="5" name="Image 4">
          <a:extLst>
            <a:ext uri="{FF2B5EF4-FFF2-40B4-BE49-F238E27FC236}">
              <a16:creationId xmlns:a16="http://schemas.microsoft.com/office/drawing/2014/main" id="{FCE709B1-81CA-B932-D860-C51F97330786}"/>
            </a:ext>
          </a:extLst>
        </xdr:cNvPr>
        <xdr:cNvPicPr>
          <a:picLocks noChangeAspect="1"/>
        </xdr:cNvPicPr>
      </xdr:nvPicPr>
      <xdr:blipFill rotWithShape="1">
        <a:blip xmlns:r="http://schemas.openxmlformats.org/officeDocument/2006/relationships" r:embed="rId1"/>
        <a:srcRect t="2521"/>
        <a:stretch/>
      </xdr:blipFill>
      <xdr:spPr>
        <a:xfrm>
          <a:off x="309564" y="3536155"/>
          <a:ext cx="5167313" cy="3910830"/>
        </a:xfrm>
        <a:prstGeom prst="rect">
          <a:avLst/>
        </a:prstGeom>
      </xdr:spPr>
    </xdr:pic>
    <xdr:clientData/>
  </xdr:twoCellAnchor>
  <xdr:oneCellAnchor>
    <xdr:from>
      <xdr:col>3</xdr:col>
      <xdr:colOff>571500</xdr:colOff>
      <xdr:row>52</xdr:row>
      <xdr:rowOff>57150</xdr:rowOff>
    </xdr:from>
    <xdr:ext cx="209550" cy="285750"/>
    <xdr:sp macro="" textlink="">
      <xdr:nvSpPr>
        <xdr:cNvPr id="2" name="Shape 3">
          <a:extLst>
            <a:ext uri="{FF2B5EF4-FFF2-40B4-BE49-F238E27FC236}">
              <a16:creationId xmlns:a16="http://schemas.microsoft.com/office/drawing/2014/main" id="{00000000-0008-0000-0100-000002000000}"/>
            </a:ext>
          </a:extLst>
        </xdr:cNvPr>
        <xdr:cNvSpPr/>
      </xdr:nvSpPr>
      <xdr:spPr>
        <a:xfrm>
          <a:off x="5241225" y="3637125"/>
          <a:ext cx="209550" cy="285750"/>
        </a:xfrm>
        <a:prstGeom prst="downArrow">
          <a:avLst>
            <a:gd name="adj1" fmla="val 50000"/>
            <a:gd name="adj2"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571500</xdr:colOff>
      <xdr:row>57</xdr:row>
      <xdr:rowOff>47625</xdr:rowOff>
    </xdr:from>
    <xdr:ext cx="209550" cy="285750"/>
    <xdr:sp macro="" textlink="">
      <xdr:nvSpPr>
        <xdr:cNvPr id="4" name="Shape 3">
          <a:extLst>
            <a:ext uri="{FF2B5EF4-FFF2-40B4-BE49-F238E27FC236}">
              <a16:creationId xmlns:a16="http://schemas.microsoft.com/office/drawing/2014/main" id="{00000000-0008-0000-0100-000004000000}"/>
            </a:ext>
          </a:extLst>
        </xdr:cNvPr>
        <xdr:cNvSpPr/>
      </xdr:nvSpPr>
      <xdr:spPr>
        <a:xfrm>
          <a:off x="5241225" y="3637125"/>
          <a:ext cx="209550" cy="285750"/>
        </a:xfrm>
        <a:prstGeom prst="downArrow">
          <a:avLst>
            <a:gd name="adj1" fmla="val 50000"/>
            <a:gd name="adj2"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390525</xdr:colOff>
      <xdr:row>3</xdr:row>
      <xdr:rowOff>0</xdr:rowOff>
    </xdr:from>
    <xdr:ext cx="581025" cy="533400"/>
    <xdr:pic>
      <xdr:nvPicPr>
        <xdr:cNvPr id="6" name="image5.png" descr="Mille contour">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381000</xdr:colOff>
      <xdr:row>7</xdr:row>
      <xdr:rowOff>19050</xdr:rowOff>
    </xdr:from>
    <xdr:ext cx="638175" cy="581025"/>
    <xdr:pic>
      <xdr:nvPicPr>
        <xdr:cNvPr id="7" name="image6.png" descr="Tableau contour">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647699</xdr:colOff>
      <xdr:row>46</xdr:row>
      <xdr:rowOff>81716</xdr:rowOff>
    </xdr:from>
    <xdr:ext cx="6315076" cy="208800"/>
    <xdr:sp macro="" textlink="">
      <xdr:nvSpPr>
        <xdr:cNvPr id="11" name="Shape 3">
          <a:extLst>
            <a:ext uri="{FF2B5EF4-FFF2-40B4-BE49-F238E27FC236}">
              <a16:creationId xmlns:a16="http://schemas.microsoft.com/office/drawing/2014/main" id="{A62FA87D-0C7D-EE2E-A8B9-DBC9A8E29769}"/>
            </a:ext>
          </a:extLst>
        </xdr:cNvPr>
        <xdr:cNvSpPr/>
      </xdr:nvSpPr>
      <xdr:spPr>
        <a:xfrm rot="16200000">
          <a:off x="4353980" y="5560257"/>
          <a:ext cx="208800" cy="6315076"/>
        </a:xfrm>
        <a:prstGeom prst="downArrow">
          <a:avLst>
            <a:gd name="adj1" fmla="val 50000"/>
            <a:gd name="adj2"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twoCellAnchor editAs="oneCell">
    <xdr:from>
      <xdr:col>2</xdr:col>
      <xdr:colOff>294</xdr:colOff>
      <xdr:row>21</xdr:row>
      <xdr:rowOff>54233</xdr:rowOff>
    </xdr:from>
    <xdr:to>
      <xdr:col>2</xdr:col>
      <xdr:colOff>1238356</xdr:colOff>
      <xdr:row>23</xdr:row>
      <xdr:rowOff>5445</xdr:rowOff>
    </xdr:to>
    <xdr:pic>
      <xdr:nvPicPr>
        <xdr:cNvPr id="3" name="Image 2">
          <a:extLst>
            <a:ext uri="{FF2B5EF4-FFF2-40B4-BE49-F238E27FC236}">
              <a16:creationId xmlns:a16="http://schemas.microsoft.com/office/drawing/2014/main" id="{8763036C-EBF1-F323-9E13-C492DC4787A5}"/>
            </a:ext>
          </a:extLst>
        </xdr:cNvPr>
        <xdr:cNvPicPr>
          <a:picLocks noChangeAspect="1"/>
        </xdr:cNvPicPr>
      </xdr:nvPicPr>
      <xdr:blipFill>
        <a:blip xmlns:r="http://schemas.openxmlformats.org/officeDocument/2006/relationships" r:embed="rId4" cstate="screen">
          <a:extLst>
            <a:ext uri="{28A0092B-C50C-407E-A947-70E740481C1C}">
              <a14:useLocalDpi xmlns:a14="http://schemas.microsoft.com/office/drawing/2010/main"/>
            </a:ext>
          </a:extLst>
        </a:blip>
        <a:stretch>
          <a:fillRect/>
        </a:stretch>
      </xdr:blipFill>
      <xdr:spPr>
        <a:xfrm>
          <a:off x="1306580" y="3993502"/>
          <a:ext cx="1238062" cy="318604"/>
        </a:xfrm>
        <a:prstGeom prst="rect">
          <a:avLst/>
        </a:prstGeom>
      </xdr:spPr>
    </xdr:pic>
    <xdr:clientData/>
  </xdr:twoCellAnchor>
  <xdr:twoCellAnchor editAs="oneCell">
    <xdr:from>
      <xdr:col>10</xdr:col>
      <xdr:colOff>457200</xdr:colOff>
      <xdr:row>39</xdr:row>
      <xdr:rowOff>28575</xdr:rowOff>
    </xdr:from>
    <xdr:to>
      <xdr:col>15</xdr:col>
      <xdr:colOff>553314</xdr:colOff>
      <xdr:row>42</xdr:row>
      <xdr:rowOff>124451</xdr:rowOff>
    </xdr:to>
    <xdr:pic>
      <xdr:nvPicPr>
        <xdr:cNvPr id="20" name="Image 19">
          <a:extLst>
            <a:ext uri="{FF2B5EF4-FFF2-40B4-BE49-F238E27FC236}">
              <a16:creationId xmlns:a16="http://schemas.microsoft.com/office/drawing/2014/main" id="{825E3B9C-2F37-6B94-EA6F-99281EB09E85}"/>
            </a:ext>
          </a:extLst>
        </xdr:cNvPr>
        <xdr:cNvPicPr>
          <a:picLocks noChangeAspect="1"/>
        </xdr:cNvPicPr>
      </xdr:nvPicPr>
      <xdr:blipFill>
        <a:blip xmlns:r="http://schemas.openxmlformats.org/officeDocument/2006/relationships" r:embed="rId5"/>
        <a:stretch>
          <a:fillRect/>
        </a:stretch>
      </xdr:blipFill>
      <xdr:spPr>
        <a:xfrm>
          <a:off x="13287375" y="5000625"/>
          <a:ext cx="3382239" cy="638801"/>
        </a:xfrm>
        <a:prstGeom prst="rect">
          <a:avLst/>
        </a:prstGeom>
      </xdr:spPr>
    </xdr:pic>
    <xdr:clientData/>
  </xdr:twoCellAnchor>
  <xdr:twoCellAnchor editAs="oneCell">
    <xdr:from>
      <xdr:col>1</xdr:col>
      <xdr:colOff>0</xdr:colOff>
      <xdr:row>89</xdr:row>
      <xdr:rowOff>239</xdr:rowOff>
    </xdr:from>
    <xdr:to>
      <xdr:col>6</xdr:col>
      <xdr:colOff>512903</xdr:colOff>
      <xdr:row>113</xdr:row>
      <xdr:rowOff>155598</xdr:rowOff>
    </xdr:to>
    <xdr:pic>
      <xdr:nvPicPr>
        <xdr:cNvPr id="28" name="Image 27">
          <a:extLst>
            <a:ext uri="{FF2B5EF4-FFF2-40B4-BE49-F238E27FC236}">
              <a16:creationId xmlns:a16="http://schemas.microsoft.com/office/drawing/2014/main" id="{C56DFA2D-228B-2018-B32A-6D52077411E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652463" y="14744939"/>
          <a:ext cx="7480440" cy="44987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762001</xdr:colOff>
      <xdr:row>11</xdr:row>
      <xdr:rowOff>148827</xdr:rowOff>
    </xdr:from>
    <xdr:to>
      <xdr:col>8</xdr:col>
      <xdr:colOff>738188</xdr:colOff>
      <xdr:row>48</xdr:row>
      <xdr:rowOff>25892</xdr:rowOff>
    </xdr:to>
    <xdr:pic>
      <xdr:nvPicPr>
        <xdr:cNvPr id="2" name="Image 1">
          <a:extLst>
            <a:ext uri="{FF2B5EF4-FFF2-40B4-BE49-F238E27FC236}">
              <a16:creationId xmlns:a16="http://schemas.microsoft.com/office/drawing/2014/main" id="{C3CCB1D6-3818-86DC-B3E7-929B3A0E739C}"/>
            </a:ext>
          </a:extLst>
        </xdr:cNvPr>
        <xdr:cNvPicPr>
          <a:picLocks noChangeAspect="1"/>
        </xdr:cNvPicPr>
      </xdr:nvPicPr>
      <xdr:blipFill rotWithShape="1">
        <a:blip xmlns:r="http://schemas.openxmlformats.org/officeDocument/2006/relationships" r:embed="rId1"/>
        <a:srcRect t="366"/>
        <a:stretch/>
      </xdr:blipFill>
      <xdr:spPr>
        <a:xfrm>
          <a:off x="762001" y="2202656"/>
          <a:ext cx="6119812" cy="64850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220496</xdr:colOff>
      <xdr:row>38</xdr:row>
      <xdr:rowOff>0</xdr:rowOff>
    </xdr:from>
    <xdr:to>
      <xdr:col>16</xdr:col>
      <xdr:colOff>135452</xdr:colOff>
      <xdr:row>57</xdr:row>
      <xdr:rowOff>0</xdr:rowOff>
    </xdr:to>
    <xdr:graphicFrame macro="">
      <xdr:nvGraphicFramePr>
        <xdr:cNvPr id="2" name="Graphique 1">
          <a:extLst>
            <a:ext uri="{FF2B5EF4-FFF2-40B4-BE49-F238E27FC236}">
              <a16:creationId xmlns:a16="http://schemas.microsoft.com/office/drawing/2014/main" id="{956C5EB3-B1DE-7F8A-5424-97D00625C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173182</xdr:colOff>
      <xdr:row>38</xdr:row>
      <xdr:rowOff>0</xdr:rowOff>
    </xdr:from>
    <xdr:to>
      <xdr:col>26</xdr:col>
      <xdr:colOff>88138</xdr:colOff>
      <xdr:row>56</xdr:row>
      <xdr:rowOff>173184</xdr:rowOff>
    </xdr:to>
    <xdr:graphicFrame macro="">
      <xdr:nvGraphicFramePr>
        <xdr:cNvPr id="5" name="Graphique 4">
          <a:extLst>
            <a:ext uri="{FF2B5EF4-FFF2-40B4-BE49-F238E27FC236}">
              <a16:creationId xmlns:a16="http://schemas.microsoft.com/office/drawing/2014/main" id="{D07D3924-0515-47A9-BDDC-A63B1C185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155435</xdr:colOff>
      <xdr:row>11</xdr:row>
      <xdr:rowOff>34634</xdr:rowOff>
    </xdr:from>
    <xdr:to>
      <xdr:col>7</xdr:col>
      <xdr:colOff>530721</xdr:colOff>
      <xdr:row>32</xdr:row>
      <xdr:rowOff>85561</xdr:rowOff>
    </xdr:to>
    <xdr:pic>
      <xdr:nvPicPr>
        <xdr:cNvPr id="3" name="Image 2">
          <a:extLst>
            <a:ext uri="{FF2B5EF4-FFF2-40B4-BE49-F238E27FC236}">
              <a16:creationId xmlns:a16="http://schemas.microsoft.com/office/drawing/2014/main" id="{BF0D02BA-B168-2902-9707-42ABE85AEC7B}"/>
            </a:ext>
          </a:extLst>
        </xdr:cNvPr>
        <xdr:cNvPicPr>
          <a:picLocks noChangeAspect="1"/>
        </xdr:cNvPicPr>
      </xdr:nvPicPr>
      <xdr:blipFill>
        <a:blip xmlns:r="http://schemas.openxmlformats.org/officeDocument/2006/relationships" r:embed="rId3"/>
        <a:stretch>
          <a:fillRect/>
        </a:stretch>
      </xdr:blipFill>
      <xdr:spPr>
        <a:xfrm>
          <a:off x="155435" y="2121476"/>
          <a:ext cx="9094991" cy="38695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476251</xdr:colOff>
      <xdr:row>11</xdr:row>
      <xdr:rowOff>95250</xdr:rowOff>
    </xdr:from>
    <xdr:to>
      <xdr:col>7</xdr:col>
      <xdr:colOff>1181721</xdr:colOff>
      <xdr:row>22</xdr:row>
      <xdr:rowOff>59530</xdr:rowOff>
    </xdr:to>
    <xdr:pic>
      <xdr:nvPicPr>
        <xdr:cNvPr id="2" name="Image 1">
          <a:extLst>
            <a:ext uri="{FF2B5EF4-FFF2-40B4-BE49-F238E27FC236}">
              <a16:creationId xmlns:a16="http://schemas.microsoft.com/office/drawing/2014/main" id="{3EC33424-C124-3BB0-38BC-781E6FA3F67E}"/>
            </a:ext>
          </a:extLst>
        </xdr:cNvPr>
        <xdr:cNvPicPr>
          <a:picLocks noChangeAspect="1"/>
        </xdr:cNvPicPr>
      </xdr:nvPicPr>
      <xdr:blipFill>
        <a:blip xmlns:r="http://schemas.openxmlformats.org/officeDocument/2006/relationships" r:embed="rId1"/>
        <a:stretch>
          <a:fillRect/>
        </a:stretch>
      </xdr:blipFill>
      <xdr:spPr>
        <a:xfrm>
          <a:off x="476251" y="2143125"/>
          <a:ext cx="12540283" cy="1928813"/>
        </a:xfrm>
        <a:prstGeom prst="rect">
          <a:avLst/>
        </a:prstGeom>
      </xdr:spPr>
    </xdr:pic>
    <xdr:clientData/>
  </xdr:twoCellAnchor>
  <xdr:twoCellAnchor editAs="oneCell">
    <xdr:from>
      <xdr:col>0</xdr:col>
      <xdr:colOff>530679</xdr:colOff>
      <xdr:row>32</xdr:row>
      <xdr:rowOff>154442</xdr:rowOff>
    </xdr:from>
    <xdr:to>
      <xdr:col>6</xdr:col>
      <xdr:colOff>716274</xdr:colOff>
      <xdr:row>74</xdr:row>
      <xdr:rowOff>29090</xdr:rowOff>
    </xdr:to>
    <xdr:pic>
      <xdr:nvPicPr>
        <xdr:cNvPr id="33" name="Image 32">
          <a:extLst>
            <a:ext uri="{FF2B5EF4-FFF2-40B4-BE49-F238E27FC236}">
              <a16:creationId xmlns:a16="http://schemas.microsoft.com/office/drawing/2014/main" id="{106911B5-D0A6-A43F-D18E-6268C5D790D4}"/>
            </a:ext>
          </a:extLst>
        </xdr:cNvPr>
        <xdr:cNvPicPr>
          <a:picLocks noChangeAspect="1"/>
        </xdr:cNvPicPr>
      </xdr:nvPicPr>
      <xdr:blipFill rotWithShape="1">
        <a:blip xmlns:r="http://schemas.openxmlformats.org/officeDocument/2006/relationships" r:embed="rId2"/>
        <a:srcRect l="336" t="-317" r="-336" b="317"/>
        <a:stretch/>
      </xdr:blipFill>
      <xdr:spPr>
        <a:xfrm>
          <a:off x="530679" y="5952787"/>
          <a:ext cx="10365440" cy="7375586"/>
        </a:xfrm>
        <a:prstGeom prst="rect">
          <a:avLst/>
        </a:prstGeom>
      </xdr:spPr>
    </xdr:pic>
    <xdr:clientData/>
  </xdr:twoCellAnchor>
  <xdr:twoCellAnchor editAs="oneCell">
    <xdr:from>
      <xdr:col>1</xdr:col>
      <xdr:colOff>581024</xdr:colOff>
      <xdr:row>107</xdr:row>
      <xdr:rowOff>31527</xdr:rowOff>
    </xdr:from>
    <xdr:to>
      <xdr:col>4</xdr:col>
      <xdr:colOff>2075258</xdr:colOff>
      <xdr:row>123</xdr:row>
      <xdr:rowOff>77635</xdr:rowOff>
    </xdr:to>
    <xdr:pic>
      <xdr:nvPicPr>
        <xdr:cNvPr id="36" name="Image 35">
          <a:extLst>
            <a:ext uri="{FF2B5EF4-FFF2-40B4-BE49-F238E27FC236}">
              <a16:creationId xmlns:a16="http://schemas.microsoft.com/office/drawing/2014/main" id="{ADEB5C14-A6CE-BE3A-9D68-1D2D56A9CC7E}"/>
            </a:ext>
          </a:extLst>
        </xdr:cNvPr>
        <xdr:cNvPicPr>
          <a:picLocks noChangeAspect="1"/>
        </xdr:cNvPicPr>
      </xdr:nvPicPr>
      <xdr:blipFill>
        <a:blip xmlns:r="http://schemas.openxmlformats.org/officeDocument/2006/relationships" r:embed="rId3"/>
        <a:stretch>
          <a:fillRect/>
        </a:stretch>
      </xdr:blipFill>
      <xdr:spPr>
        <a:xfrm>
          <a:off x="1343024" y="14455098"/>
          <a:ext cx="7304484" cy="2876393"/>
        </a:xfrm>
        <a:prstGeom prst="rect">
          <a:avLst/>
        </a:prstGeom>
      </xdr:spPr>
    </xdr:pic>
    <xdr:clientData/>
  </xdr:twoCellAnchor>
  <xdr:twoCellAnchor editAs="oneCell">
    <xdr:from>
      <xdr:col>0</xdr:col>
      <xdr:colOff>421435</xdr:colOff>
      <xdr:row>9</xdr:row>
      <xdr:rowOff>116821</xdr:rowOff>
    </xdr:from>
    <xdr:to>
      <xdr:col>2</xdr:col>
      <xdr:colOff>334022</xdr:colOff>
      <xdr:row>11</xdr:row>
      <xdr:rowOff>132060</xdr:rowOff>
    </xdr:to>
    <xdr:pic>
      <xdr:nvPicPr>
        <xdr:cNvPr id="32" name="Image 31">
          <a:extLst>
            <a:ext uri="{FF2B5EF4-FFF2-40B4-BE49-F238E27FC236}">
              <a16:creationId xmlns:a16="http://schemas.microsoft.com/office/drawing/2014/main" id="{A34699F1-1155-4361-BC00-DDE81238CBDA}"/>
            </a:ext>
          </a:extLst>
        </xdr:cNvPr>
        <xdr:cNvPicPr>
          <a:picLocks noChangeAspect="1"/>
        </xdr:cNvPicPr>
      </xdr:nvPicPr>
      <xdr:blipFill>
        <a:blip xmlns:r="http://schemas.openxmlformats.org/officeDocument/2006/relationships" r:embed="rId4" cstate="screen">
          <a:extLst>
            <a:ext uri="{28A0092B-C50C-407E-A947-70E740481C1C}">
              <a14:useLocalDpi xmlns:a14="http://schemas.microsoft.com/office/drawing/2010/main"/>
            </a:ext>
          </a:extLst>
        </a:blip>
        <a:stretch>
          <a:fillRect/>
        </a:stretch>
      </xdr:blipFill>
      <xdr:spPr>
        <a:xfrm>
          <a:off x="421435" y="1820115"/>
          <a:ext cx="1436587" cy="373827"/>
        </a:xfrm>
        <a:prstGeom prst="rect">
          <a:avLst/>
        </a:prstGeom>
      </xdr:spPr>
    </xdr:pic>
    <xdr:clientData/>
  </xdr:twoCellAnchor>
  <xdr:twoCellAnchor>
    <xdr:from>
      <xdr:col>3</xdr:col>
      <xdr:colOff>559593</xdr:colOff>
      <xdr:row>14</xdr:row>
      <xdr:rowOff>172850</xdr:rowOff>
    </xdr:from>
    <xdr:to>
      <xdr:col>4</xdr:col>
      <xdr:colOff>1074964</xdr:colOff>
      <xdr:row>22</xdr:row>
      <xdr:rowOff>38379</xdr:rowOff>
    </xdr:to>
    <xdr:sp macro="" textlink="">
      <xdr:nvSpPr>
        <xdr:cNvPr id="3" name="Rectangle 2">
          <a:extLst>
            <a:ext uri="{FF2B5EF4-FFF2-40B4-BE49-F238E27FC236}">
              <a16:creationId xmlns:a16="http://schemas.microsoft.com/office/drawing/2014/main" id="{48C6015A-CFE8-B0B5-D6BF-0D1537789FFE}"/>
            </a:ext>
          </a:extLst>
        </xdr:cNvPr>
        <xdr:cNvSpPr/>
      </xdr:nvSpPr>
      <xdr:spPr>
        <a:xfrm>
          <a:off x="5536406" y="2756508"/>
          <a:ext cx="2122716" cy="1294279"/>
        </a:xfrm>
        <a:prstGeom prst="rect">
          <a:avLst/>
        </a:prstGeom>
        <a:noFill/>
        <a:ln w="38100">
          <a:solidFill>
            <a:srgbClr val="D78D1F"/>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fr-FR" sz="1200">
            <a:solidFill>
              <a:schemeClr val="tx1"/>
            </a:solidFill>
          </a:endParaRPr>
        </a:p>
      </xdr:txBody>
    </xdr:sp>
    <xdr:clientData/>
  </xdr:twoCellAnchor>
  <xdr:twoCellAnchor editAs="oneCell">
    <xdr:from>
      <xdr:col>7</xdr:col>
      <xdr:colOff>1940719</xdr:colOff>
      <xdr:row>6</xdr:row>
      <xdr:rowOff>160176</xdr:rowOff>
    </xdr:from>
    <xdr:to>
      <xdr:col>7</xdr:col>
      <xdr:colOff>5119687</xdr:colOff>
      <xdr:row>11</xdr:row>
      <xdr:rowOff>14267</xdr:rowOff>
    </xdr:to>
    <xdr:pic>
      <xdr:nvPicPr>
        <xdr:cNvPr id="29" name="Image 28">
          <a:extLst>
            <a:ext uri="{FF2B5EF4-FFF2-40B4-BE49-F238E27FC236}">
              <a16:creationId xmlns:a16="http://schemas.microsoft.com/office/drawing/2014/main" id="{F9EA38F4-346B-683C-65FF-E1061ED47954}"/>
            </a:ext>
          </a:extLst>
        </xdr:cNvPr>
        <xdr:cNvPicPr>
          <a:picLocks noChangeAspect="1"/>
        </xdr:cNvPicPr>
      </xdr:nvPicPr>
      <xdr:blipFill>
        <a:blip xmlns:r="http://schemas.openxmlformats.org/officeDocument/2006/relationships" r:embed="rId5"/>
        <a:stretch>
          <a:fillRect/>
        </a:stretch>
      </xdr:blipFill>
      <xdr:spPr>
        <a:xfrm>
          <a:off x="13775532" y="1315084"/>
          <a:ext cx="3178968" cy="747058"/>
        </a:xfrm>
        <a:prstGeom prst="rect">
          <a:avLst/>
        </a:prstGeom>
      </xdr:spPr>
    </xdr:pic>
    <xdr:clientData/>
  </xdr:twoCellAnchor>
  <xdr:twoCellAnchor>
    <xdr:from>
      <xdr:col>7</xdr:col>
      <xdr:colOff>1738311</xdr:colOff>
      <xdr:row>11</xdr:row>
      <xdr:rowOff>130968</xdr:rowOff>
    </xdr:from>
    <xdr:to>
      <xdr:col>7</xdr:col>
      <xdr:colOff>5455162</xdr:colOff>
      <xdr:row>28</xdr:row>
      <xdr:rowOff>17506</xdr:rowOff>
    </xdr:to>
    <xdr:grpSp>
      <xdr:nvGrpSpPr>
        <xdr:cNvPr id="28" name="Groupe 27">
          <a:extLst>
            <a:ext uri="{FF2B5EF4-FFF2-40B4-BE49-F238E27FC236}">
              <a16:creationId xmlns:a16="http://schemas.microsoft.com/office/drawing/2014/main" id="{7C40A1EC-4C26-40B3-87E7-4C6F68B660CF}"/>
            </a:ext>
          </a:extLst>
        </xdr:cNvPr>
        <xdr:cNvGrpSpPr/>
      </xdr:nvGrpSpPr>
      <xdr:grpSpPr>
        <a:xfrm>
          <a:off x="13573124" y="2178843"/>
          <a:ext cx="3716851" cy="2922633"/>
          <a:chOff x="5433167" y="2144011"/>
          <a:chExt cx="3590457" cy="2844742"/>
        </a:xfrm>
      </xdr:grpSpPr>
      <xdr:pic>
        <xdr:nvPicPr>
          <xdr:cNvPr id="30" name="Picture 4" descr="MEDIA FIGARO">
            <a:extLst>
              <a:ext uri="{FF2B5EF4-FFF2-40B4-BE49-F238E27FC236}">
                <a16:creationId xmlns:a16="http://schemas.microsoft.com/office/drawing/2014/main" id="{44358F63-54CC-B625-384D-1616BEEABD32}"/>
              </a:ext>
            </a:extLst>
          </xdr:cNvPr>
          <xdr:cNvPicPr>
            <a:picLocks noChangeAspect="1" noChangeArrowheads="1"/>
          </xdr:cNvPicPr>
        </xdr:nvPicPr>
        <xdr:blipFill>
          <a:blip xmlns:r="http://schemas.openxmlformats.org/officeDocument/2006/relationships" r:embed="rId6" cstate="screen">
            <a:extLst>
              <a:ext uri="{28A0092B-C50C-407E-A947-70E740481C1C}">
                <a14:useLocalDpi xmlns:a14="http://schemas.microsoft.com/office/drawing/2010/main"/>
              </a:ext>
            </a:extLst>
          </a:blip>
          <a:srcRect/>
          <a:stretch>
            <a:fillRect/>
          </a:stretch>
        </xdr:blipFill>
        <xdr:spPr bwMode="auto">
          <a:xfrm>
            <a:off x="6390267" y="4180981"/>
            <a:ext cx="592090" cy="21906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1" name="Picture 2" descr="Logo de DK">
            <a:extLst>
              <a:ext uri="{FF2B5EF4-FFF2-40B4-BE49-F238E27FC236}">
                <a16:creationId xmlns:a16="http://schemas.microsoft.com/office/drawing/2014/main" id="{5E43F25E-9921-78F5-F715-58EAB2CE5E5E}"/>
              </a:ext>
            </a:extLst>
          </xdr:cNvPr>
          <xdr:cNvPicPr>
            <a:picLocks noChangeAspect="1" noChangeArrowheads="1"/>
          </xdr:cNvPicPr>
        </xdr:nvPicPr>
        <xdr:blipFill>
          <a:blip xmlns:r="http://schemas.openxmlformats.org/officeDocument/2006/relationships" r:embed="rId7" cstate="screen">
            <a:extLst>
              <a:ext uri="{28A0092B-C50C-407E-A947-70E740481C1C}">
                <a14:useLocalDpi xmlns:a14="http://schemas.microsoft.com/office/drawing/2010/main"/>
              </a:ext>
            </a:extLst>
          </a:blip>
          <a:srcRect/>
          <a:stretch>
            <a:fillRect/>
          </a:stretch>
        </xdr:blipFill>
        <xdr:spPr bwMode="auto">
          <a:xfrm>
            <a:off x="5579684" y="2653878"/>
            <a:ext cx="414357" cy="41886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4" name="Picture 6">
            <a:extLst>
              <a:ext uri="{FF2B5EF4-FFF2-40B4-BE49-F238E27FC236}">
                <a16:creationId xmlns:a16="http://schemas.microsoft.com/office/drawing/2014/main" id="{F38DEE08-2F7D-DBEC-8429-B7C44C50B8AF}"/>
              </a:ext>
            </a:extLst>
          </xdr:cNvPr>
          <xdr:cNvPicPr>
            <a:picLocks noChangeAspect="1" noChangeArrowheads="1"/>
          </xdr:cNvPicPr>
        </xdr:nvPicPr>
        <xdr:blipFill>
          <a:blip xmlns:r="http://schemas.openxmlformats.org/officeDocument/2006/relationships" r:embed="rId8" cstate="screen">
            <a:extLst>
              <a:ext uri="{28A0092B-C50C-407E-A947-70E740481C1C}">
                <a14:useLocalDpi xmlns:a14="http://schemas.microsoft.com/office/drawing/2010/main"/>
              </a:ext>
            </a:extLst>
          </a:blip>
          <a:srcRect/>
          <a:stretch>
            <a:fillRect/>
          </a:stretch>
        </xdr:blipFill>
        <xdr:spPr bwMode="auto">
          <a:xfrm>
            <a:off x="5441877" y="4182512"/>
            <a:ext cx="694923" cy="216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5" name="Picture 8" descr="IMPACT PLUS - Pôle Images &amp; Réseaux">
            <a:extLst>
              <a:ext uri="{FF2B5EF4-FFF2-40B4-BE49-F238E27FC236}">
                <a16:creationId xmlns:a16="http://schemas.microsoft.com/office/drawing/2014/main" id="{E0BCA6F1-71C6-25D7-3F84-EDBCD2A7CF14}"/>
              </a:ext>
            </a:extLst>
          </xdr:cNvPr>
          <xdr:cNvPicPr>
            <a:picLocks noChangeAspect="1" noChangeArrowheads="1"/>
          </xdr:cNvPicPr>
        </xdr:nvPicPr>
        <xdr:blipFill>
          <a:blip xmlns:r="http://schemas.openxmlformats.org/officeDocument/2006/relationships" r:embed="rId9" cstate="screen">
            <a:extLst>
              <a:ext uri="{28A0092B-C50C-407E-A947-70E740481C1C}">
                <a14:useLocalDpi xmlns:a14="http://schemas.microsoft.com/office/drawing/2010/main"/>
              </a:ext>
            </a:extLst>
          </a:blip>
          <a:srcRect/>
          <a:stretch>
            <a:fillRect/>
          </a:stretch>
        </xdr:blipFill>
        <xdr:spPr bwMode="auto">
          <a:xfrm>
            <a:off x="6312826" y="3591235"/>
            <a:ext cx="810062" cy="43183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7" name="Picture 12" descr="Xandr Connect Paris - SRI">
            <a:extLst>
              <a:ext uri="{FF2B5EF4-FFF2-40B4-BE49-F238E27FC236}">
                <a16:creationId xmlns:a16="http://schemas.microsoft.com/office/drawing/2014/main" id="{5437686E-CA07-A175-0AE3-12A4EA4AB079}"/>
              </a:ext>
            </a:extLst>
          </xdr:cNvPr>
          <xdr:cNvPicPr>
            <a:picLocks noChangeAspect="1" noChangeArrowheads="1"/>
          </xdr:cNvPicPr>
        </xdr:nvPicPr>
        <xdr:blipFill>
          <a:blip xmlns:r="http://schemas.openxmlformats.org/officeDocument/2006/relationships" r:embed="rId10" cstate="screen">
            <a:extLst>
              <a:ext uri="{28A0092B-C50C-407E-A947-70E740481C1C}">
                <a14:useLocalDpi xmlns:a14="http://schemas.microsoft.com/office/drawing/2010/main"/>
              </a:ext>
            </a:extLst>
          </a:blip>
          <a:srcRect/>
          <a:stretch>
            <a:fillRect/>
          </a:stretch>
        </xdr:blipFill>
        <xdr:spPr bwMode="auto">
          <a:xfrm>
            <a:off x="8008021" y="4628753"/>
            <a:ext cx="1015603" cy="360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8" name="Picture 18" descr="Applications Android de Google LLC sur Google Play">
            <a:extLst>
              <a:ext uri="{FF2B5EF4-FFF2-40B4-BE49-F238E27FC236}">
                <a16:creationId xmlns:a16="http://schemas.microsoft.com/office/drawing/2014/main" id="{24A35110-535B-8BD1-741E-36BB7D303618}"/>
              </a:ext>
            </a:extLst>
          </xdr:cNvPr>
          <xdr:cNvPicPr>
            <a:picLocks noChangeAspect="1" noChangeArrowheads="1"/>
          </xdr:cNvPicPr>
        </xdr:nvPicPr>
        <xdr:blipFill>
          <a:blip xmlns:r="http://schemas.openxmlformats.org/officeDocument/2006/relationships" r:embed="rId11" cstate="screen">
            <a:extLst>
              <a:ext uri="{28A0092B-C50C-407E-A947-70E740481C1C}">
                <a14:useLocalDpi xmlns:a14="http://schemas.microsoft.com/office/drawing/2010/main"/>
              </a:ext>
            </a:extLst>
          </a:blip>
          <a:srcRect/>
          <a:stretch>
            <a:fillRect/>
          </a:stretch>
        </xdr:blipFill>
        <xdr:spPr bwMode="auto">
          <a:xfrm>
            <a:off x="7401200" y="3068663"/>
            <a:ext cx="431964" cy="43666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9" name="Picture 24" descr="Publicis Media | IAB France">
            <a:extLst>
              <a:ext uri="{FF2B5EF4-FFF2-40B4-BE49-F238E27FC236}">
                <a16:creationId xmlns:a16="http://schemas.microsoft.com/office/drawing/2014/main" id="{C52F3C42-0FEA-609F-C437-55AE6DB295AD}"/>
              </a:ext>
            </a:extLst>
          </xdr:cNvPr>
          <xdr:cNvPicPr>
            <a:picLocks noChangeAspect="1" noChangeArrowheads="1"/>
          </xdr:cNvPicPr>
        </xdr:nvPicPr>
        <xdr:blipFill>
          <a:blip xmlns:r="http://schemas.openxmlformats.org/officeDocument/2006/relationships" r:embed="rId12" cstate="screen">
            <a:extLst>
              <a:ext uri="{28A0092B-C50C-407E-A947-70E740481C1C}">
                <a14:useLocalDpi xmlns:a14="http://schemas.microsoft.com/office/drawing/2010/main"/>
              </a:ext>
            </a:extLst>
          </a:blip>
          <a:srcRect/>
          <a:stretch>
            <a:fillRect/>
          </a:stretch>
        </xdr:blipFill>
        <xdr:spPr bwMode="auto">
          <a:xfrm>
            <a:off x="8157165" y="4074512"/>
            <a:ext cx="801275" cy="432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0" name="Picture 26" descr="Labelium Group, consultant international en marketing digital">
            <a:extLst>
              <a:ext uri="{FF2B5EF4-FFF2-40B4-BE49-F238E27FC236}">
                <a16:creationId xmlns:a16="http://schemas.microsoft.com/office/drawing/2014/main" id="{682294D6-0296-D5C1-DF2A-4C7C25AAA545}"/>
              </a:ext>
            </a:extLst>
          </xdr:cNvPr>
          <xdr:cNvPicPr>
            <a:picLocks noChangeAspect="1" noChangeArrowheads="1"/>
          </xdr:cNvPicPr>
        </xdr:nvPicPr>
        <xdr:blipFill>
          <a:blip xmlns:r="http://schemas.openxmlformats.org/officeDocument/2006/relationships" r:embed="rId13" cstate="screen">
            <a:extLst>
              <a:ext uri="{28A0092B-C50C-407E-A947-70E740481C1C}">
                <a14:useLocalDpi xmlns:a14="http://schemas.microsoft.com/office/drawing/2010/main"/>
              </a:ext>
            </a:extLst>
          </a:blip>
          <a:srcRect/>
          <a:stretch>
            <a:fillRect/>
          </a:stretch>
        </xdr:blipFill>
        <xdr:spPr bwMode="auto">
          <a:xfrm>
            <a:off x="7264171" y="3645151"/>
            <a:ext cx="1017494" cy="324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 name="Picture 28">
            <a:extLst>
              <a:ext uri="{FF2B5EF4-FFF2-40B4-BE49-F238E27FC236}">
                <a16:creationId xmlns:a16="http://schemas.microsoft.com/office/drawing/2014/main" id="{0F59B3EF-77BD-E0BF-6B1A-BE0FF42B80D6}"/>
              </a:ext>
            </a:extLst>
          </xdr:cNvPr>
          <xdr:cNvPicPr>
            <a:picLocks noChangeAspect="1" noChangeArrowheads="1"/>
          </xdr:cNvPicPr>
        </xdr:nvPicPr>
        <xdr:blipFill>
          <a:blip xmlns:r="http://schemas.openxmlformats.org/officeDocument/2006/relationships" r:embed="rId14" cstate="screen">
            <a:extLst>
              <a:ext uri="{28A0092B-C50C-407E-A947-70E740481C1C}">
                <a14:useLocalDpi xmlns:a14="http://schemas.microsoft.com/office/drawing/2010/main"/>
              </a:ext>
            </a:extLst>
          </a:blip>
          <a:srcRect/>
          <a:stretch>
            <a:fillRect/>
          </a:stretch>
        </xdr:blipFill>
        <xdr:spPr bwMode="auto">
          <a:xfrm>
            <a:off x="8265475" y="2755312"/>
            <a:ext cx="557900" cy="216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2" name="Picture 36" descr="Ekimetrics : Comment le module de sensibilisation de Vendredi a permis à  l'entreprise de faire de la RSE l'affaire de tous ?">
            <a:extLst>
              <a:ext uri="{FF2B5EF4-FFF2-40B4-BE49-F238E27FC236}">
                <a16:creationId xmlns:a16="http://schemas.microsoft.com/office/drawing/2014/main" id="{4B854391-313B-E28A-5861-286E2A8E863A}"/>
              </a:ext>
            </a:extLst>
          </xdr:cNvPr>
          <xdr:cNvPicPr>
            <a:picLocks noChangeAspect="1" noChangeArrowheads="1"/>
          </xdr:cNvPicPr>
        </xdr:nvPicPr>
        <xdr:blipFill>
          <a:blip xmlns:r="http://schemas.openxmlformats.org/officeDocument/2006/relationships" r:embed="rId15" cstate="screen">
            <a:extLst>
              <a:ext uri="{28A0092B-C50C-407E-A947-70E740481C1C}">
                <a14:useLocalDpi xmlns:a14="http://schemas.microsoft.com/office/drawing/2010/main"/>
              </a:ext>
            </a:extLst>
          </a:blip>
          <a:srcRect/>
          <a:stretch>
            <a:fillRect/>
          </a:stretch>
        </xdr:blipFill>
        <xdr:spPr bwMode="auto">
          <a:xfrm>
            <a:off x="6242318" y="2800312"/>
            <a:ext cx="887989" cy="126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3" name="Picture 38" descr="Adomik lance Deal Maker pour aider les éditeurs à accroître les  performances des marchés privés programmatiques">
            <a:extLst>
              <a:ext uri="{FF2B5EF4-FFF2-40B4-BE49-F238E27FC236}">
                <a16:creationId xmlns:a16="http://schemas.microsoft.com/office/drawing/2014/main" id="{E8CCCED9-5DFC-EDBE-0E08-4717646B91DB}"/>
              </a:ext>
            </a:extLst>
          </xdr:cNvPr>
          <xdr:cNvPicPr>
            <a:picLocks noChangeAspect="1" noChangeArrowheads="1"/>
          </xdr:cNvPicPr>
        </xdr:nvPicPr>
        <xdr:blipFill>
          <a:blip xmlns:r="http://schemas.openxmlformats.org/officeDocument/2006/relationships" r:embed="rId16" cstate="screen">
            <a:extLst>
              <a:ext uri="{28A0092B-C50C-407E-A947-70E740481C1C}">
                <a14:useLocalDpi xmlns:a14="http://schemas.microsoft.com/office/drawing/2010/main"/>
              </a:ext>
            </a:extLst>
          </a:blip>
          <a:srcRect/>
          <a:stretch>
            <a:fillRect/>
          </a:stretch>
        </xdr:blipFill>
        <xdr:spPr bwMode="auto">
          <a:xfrm>
            <a:off x="5433167" y="2332818"/>
            <a:ext cx="707392" cy="16238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4" name="Picture 40" descr="Entreprise FRUGGR">
            <a:extLst>
              <a:ext uri="{FF2B5EF4-FFF2-40B4-BE49-F238E27FC236}">
                <a16:creationId xmlns:a16="http://schemas.microsoft.com/office/drawing/2014/main" id="{0867B67C-F26A-1FC8-B7D5-7A3EFC1A51B2}"/>
              </a:ext>
            </a:extLst>
          </xdr:cNvPr>
          <xdr:cNvPicPr>
            <a:picLocks noChangeAspect="1" noChangeArrowheads="1"/>
          </xdr:cNvPicPr>
        </xdr:nvPicPr>
        <xdr:blipFill>
          <a:blip xmlns:r="http://schemas.openxmlformats.org/officeDocument/2006/relationships" r:embed="rId17" cstate="screen">
            <a:extLst>
              <a:ext uri="{28A0092B-C50C-407E-A947-70E740481C1C}">
                <a14:useLocalDpi xmlns:a14="http://schemas.microsoft.com/office/drawing/2010/main"/>
              </a:ext>
            </a:extLst>
          </a:blip>
          <a:srcRect/>
          <a:stretch>
            <a:fillRect/>
          </a:stretch>
        </xdr:blipFill>
        <xdr:spPr bwMode="auto">
          <a:xfrm>
            <a:off x="5653901" y="3124996"/>
            <a:ext cx="320510" cy="324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5" name="Picture 2" descr="HUBVISOR">
            <a:extLst>
              <a:ext uri="{FF2B5EF4-FFF2-40B4-BE49-F238E27FC236}">
                <a16:creationId xmlns:a16="http://schemas.microsoft.com/office/drawing/2014/main" id="{5E152793-8F8C-67A1-E936-3C60381E6303}"/>
              </a:ext>
            </a:extLst>
          </xdr:cNvPr>
          <xdr:cNvPicPr>
            <a:picLocks noChangeAspect="1" noChangeArrowheads="1"/>
          </xdr:cNvPicPr>
        </xdr:nvPicPr>
        <xdr:blipFill>
          <a:blip xmlns:r="http://schemas.openxmlformats.org/officeDocument/2006/relationships" r:embed="rId18" cstate="screen">
            <a:extLst>
              <a:ext uri="{28A0092B-C50C-407E-A947-70E740481C1C}">
                <a14:useLocalDpi xmlns:a14="http://schemas.microsoft.com/office/drawing/2010/main"/>
              </a:ext>
            </a:extLst>
          </a:blip>
          <a:srcRect/>
          <a:stretch>
            <a:fillRect/>
          </a:stretch>
        </xdr:blipFill>
        <xdr:spPr bwMode="auto">
          <a:xfrm>
            <a:off x="5558227" y="3563863"/>
            <a:ext cx="482680" cy="48657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6" name="Image 45">
            <a:extLst>
              <a:ext uri="{FF2B5EF4-FFF2-40B4-BE49-F238E27FC236}">
                <a16:creationId xmlns:a16="http://schemas.microsoft.com/office/drawing/2014/main" id="{68199542-FE63-1ADD-1D58-33137299AAEA}"/>
              </a:ext>
            </a:extLst>
          </xdr:cNvPr>
          <xdr:cNvPicPr>
            <a:picLocks noChangeAspect="1"/>
          </xdr:cNvPicPr>
        </xdr:nvPicPr>
        <xdr:blipFill>
          <a:blip xmlns:r="http://schemas.openxmlformats.org/officeDocument/2006/relationships" r:embed="rId19" cstate="screen">
            <a:extLst>
              <a:ext uri="{28A0092B-C50C-407E-A947-70E740481C1C}">
                <a14:useLocalDpi xmlns:a14="http://schemas.microsoft.com/office/drawing/2010/main"/>
              </a:ext>
            </a:extLst>
          </a:blip>
          <a:stretch>
            <a:fillRect/>
          </a:stretch>
        </xdr:blipFill>
        <xdr:spPr>
          <a:xfrm>
            <a:off x="8157165" y="3124996"/>
            <a:ext cx="822803" cy="324000"/>
          </a:xfrm>
          <a:prstGeom prst="rect">
            <a:avLst/>
          </a:prstGeom>
        </xdr:spPr>
      </xdr:pic>
      <xdr:pic>
        <xdr:nvPicPr>
          <xdr:cNvPr id="47" name="Picture 8" descr="M Publicité | MyEventNetwork">
            <a:extLst>
              <a:ext uri="{FF2B5EF4-FFF2-40B4-BE49-F238E27FC236}">
                <a16:creationId xmlns:a16="http://schemas.microsoft.com/office/drawing/2014/main" id="{23EE56D2-41BD-4020-6381-DCF061D5335D}"/>
              </a:ext>
            </a:extLst>
          </xdr:cNvPr>
          <xdr:cNvPicPr>
            <a:picLocks noChangeAspect="1" noChangeArrowheads="1"/>
          </xdr:cNvPicPr>
        </xdr:nvPicPr>
        <xdr:blipFill rotWithShape="1">
          <a:blip xmlns:r="http://schemas.openxmlformats.org/officeDocument/2006/relationships" r:embed="rId20" cstate="screen">
            <a:extLst>
              <a:ext uri="{28A0092B-C50C-407E-A947-70E740481C1C}">
                <a14:useLocalDpi xmlns:a14="http://schemas.microsoft.com/office/drawing/2010/main"/>
              </a:ext>
            </a:extLst>
          </a:blip>
          <a:srcRect/>
          <a:stretch/>
        </xdr:blipFill>
        <xdr:spPr bwMode="auto">
          <a:xfrm>
            <a:off x="8351373" y="3625506"/>
            <a:ext cx="398836" cy="36329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8" name="Picture 2" descr="Le rapport d'étude Carbone 4 sur l'affectation des sols - Oleo100">
            <a:extLst>
              <a:ext uri="{FF2B5EF4-FFF2-40B4-BE49-F238E27FC236}">
                <a16:creationId xmlns:a16="http://schemas.microsoft.com/office/drawing/2014/main" id="{A07709E5-693B-ED6E-CD25-BB85B7419654}"/>
              </a:ext>
            </a:extLst>
          </xdr:cNvPr>
          <xdr:cNvPicPr>
            <a:picLocks noChangeAspect="1" noChangeArrowheads="1"/>
          </xdr:cNvPicPr>
        </xdr:nvPicPr>
        <xdr:blipFill>
          <a:blip xmlns:r="http://schemas.openxmlformats.org/officeDocument/2006/relationships" r:embed="rId21" cstate="screen">
            <a:extLst>
              <a:ext uri="{28A0092B-C50C-407E-A947-70E740481C1C}">
                <a14:useLocalDpi xmlns:a14="http://schemas.microsoft.com/office/drawing/2010/main"/>
              </a:ext>
            </a:extLst>
          </a:blip>
          <a:srcRect/>
          <a:stretch>
            <a:fillRect/>
          </a:stretch>
        </xdr:blipFill>
        <xdr:spPr bwMode="auto">
          <a:xfrm>
            <a:off x="8192468" y="2144011"/>
            <a:ext cx="655893" cy="540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9" name="Picture 8" descr="EKODEV | Engagés pour la nature">
            <a:extLst>
              <a:ext uri="{FF2B5EF4-FFF2-40B4-BE49-F238E27FC236}">
                <a16:creationId xmlns:a16="http://schemas.microsoft.com/office/drawing/2014/main" id="{7FFF192A-025E-EC25-89B2-0B87C3E92A81}"/>
              </a:ext>
            </a:extLst>
          </xdr:cNvPr>
          <xdr:cNvPicPr>
            <a:picLocks noChangeAspect="1" noChangeArrowheads="1"/>
          </xdr:cNvPicPr>
        </xdr:nvPicPr>
        <xdr:blipFill rotWithShape="1">
          <a:blip xmlns:r="http://schemas.openxmlformats.org/officeDocument/2006/relationships" r:embed="rId22" cstate="screen">
            <a:extLst>
              <a:ext uri="{28A0092B-C50C-407E-A947-70E740481C1C}">
                <a14:useLocalDpi xmlns:a14="http://schemas.microsoft.com/office/drawing/2010/main"/>
              </a:ext>
            </a:extLst>
          </a:blip>
          <a:srcRect/>
          <a:stretch/>
        </xdr:blipFill>
        <xdr:spPr bwMode="auto">
          <a:xfrm>
            <a:off x="7198168" y="2701312"/>
            <a:ext cx="886460" cy="324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0" name="Picture 10" descr="Teads - Elaia - Leading european VC">
            <a:extLst>
              <a:ext uri="{FF2B5EF4-FFF2-40B4-BE49-F238E27FC236}">
                <a16:creationId xmlns:a16="http://schemas.microsoft.com/office/drawing/2014/main" id="{C6A8F194-B7D2-2734-11BC-E61D1D7D4FA8}"/>
              </a:ext>
            </a:extLst>
          </xdr:cNvPr>
          <xdr:cNvPicPr>
            <a:picLocks noChangeAspect="1" noChangeArrowheads="1"/>
          </xdr:cNvPicPr>
        </xdr:nvPicPr>
        <xdr:blipFill rotWithShape="1">
          <a:blip xmlns:r="http://schemas.openxmlformats.org/officeDocument/2006/relationships" r:embed="rId23" cstate="screen">
            <a:extLst>
              <a:ext uri="{28A0092B-C50C-407E-A947-70E740481C1C}">
                <a14:useLocalDpi xmlns:a14="http://schemas.microsoft.com/office/drawing/2010/main"/>
              </a:ext>
            </a:extLst>
          </a:blip>
          <a:srcRect/>
          <a:stretch/>
        </xdr:blipFill>
        <xdr:spPr bwMode="auto">
          <a:xfrm>
            <a:off x="7401200" y="4699222"/>
            <a:ext cx="494921" cy="21906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 name="Picture 12" descr="Découvrez l'histoire de la startup Sami | J'❤️ les startups">
            <a:extLst>
              <a:ext uri="{FF2B5EF4-FFF2-40B4-BE49-F238E27FC236}">
                <a16:creationId xmlns:a16="http://schemas.microsoft.com/office/drawing/2014/main" id="{6D58B201-29EC-7566-EBE2-ED59C7BF7CD2}"/>
              </a:ext>
            </a:extLst>
          </xdr:cNvPr>
          <xdr:cNvPicPr>
            <a:picLocks noChangeAspect="1" noChangeArrowheads="1"/>
          </xdr:cNvPicPr>
        </xdr:nvPicPr>
        <xdr:blipFill>
          <a:blip xmlns:r="http://schemas.openxmlformats.org/officeDocument/2006/relationships" r:embed="rId24" cstate="screen">
            <a:extLst>
              <a:ext uri="{28A0092B-C50C-407E-A947-70E740481C1C}">
                <a14:useLocalDpi xmlns:a14="http://schemas.microsoft.com/office/drawing/2010/main"/>
              </a:ext>
            </a:extLst>
          </a:blip>
          <a:srcRect/>
          <a:stretch>
            <a:fillRect/>
          </a:stretch>
        </xdr:blipFill>
        <xdr:spPr bwMode="auto">
          <a:xfrm>
            <a:off x="5472210" y="4682753"/>
            <a:ext cx="668349" cy="252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2" name="Picture 10">
            <a:extLst>
              <a:ext uri="{FF2B5EF4-FFF2-40B4-BE49-F238E27FC236}">
                <a16:creationId xmlns:a16="http://schemas.microsoft.com/office/drawing/2014/main" id="{6D61F419-E8C1-11B3-510D-D455CE77FD6C}"/>
              </a:ext>
            </a:extLst>
          </xdr:cNvPr>
          <xdr:cNvPicPr>
            <a:picLocks noChangeAspect="1" noChangeArrowheads="1"/>
          </xdr:cNvPicPr>
        </xdr:nvPicPr>
        <xdr:blipFill rotWithShape="1">
          <a:blip xmlns:r="http://schemas.openxmlformats.org/officeDocument/2006/relationships" r:embed="rId25" cstate="screen">
            <a:extLst>
              <a:ext uri="{28A0092B-C50C-407E-A947-70E740481C1C}">
                <a14:useLocalDpi xmlns:a14="http://schemas.microsoft.com/office/drawing/2010/main"/>
              </a:ext>
            </a:extLst>
          </a:blip>
          <a:srcRect t="-28500" b="-28500"/>
          <a:stretch/>
        </xdr:blipFill>
        <xdr:spPr bwMode="auto">
          <a:xfrm>
            <a:off x="6317128" y="4731265"/>
            <a:ext cx="836745" cy="15497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3" name="Picture 2" descr="Prisma Media Solutions | La régie publicitaire des marques Prisma Media">
            <a:extLst>
              <a:ext uri="{FF2B5EF4-FFF2-40B4-BE49-F238E27FC236}">
                <a16:creationId xmlns:a16="http://schemas.microsoft.com/office/drawing/2014/main" id="{FA0AD1A2-74FC-E872-30F3-642930A0BE35}"/>
              </a:ext>
            </a:extLst>
          </xdr:cNvPr>
          <xdr:cNvPicPr>
            <a:picLocks noChangeAspect="1" noChangeArrowheads="1"/>
          </xdr:cNvPicPr>
        </xdr:nvPicPr>
        <xdr:blipFill>
          <a:blip xmlns:r="http://schemas.openxmlformats.org/officeDocument/2006/relationships" r:embed="rId26" cstate="screen">
            <a:extLst>
              <a:ext uri="{28A0092B-C50C-407E-A947-70E740481C1C}">
                <a14:useLocalDpi xmlns:a14="http://schemas.microsoft.com/office/drawing/2010/main"/>
              </a:ext>
            </a:extLst>
          </a:blip>
          <a:srcRect/>
          <a:stretch>
            <a:fillRect/>
          </a:stretch>
        </xdr:blipFill>
        <xdr:spPr bwMode="auto">
          <a:xfrm>
            <a:off x="7151195" y="4200512"/>
            <a:ext cx="931973" cy="180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4" name="Picture 2" descr="Glimpact, Global Environmental Impact Evaluation">
            <a:extLst>
              <a:ext uri="{FF2B5EF4-FFF2-40B4-BE49-F238E27FC236}">
                <a16:creationId xmlns:a16="http://schemas.microsoft.com/office/drawing/2014/main" id="{053998F4-DAC3-0EF3-8B8C-1FB53F3470A3}"/>
              </a:ext>
            </a:extLst>
          </xdr:cNvPr>
          <xdr:cNvPicPr>
            <a:picLocks noChangeAspect="1" noChangeArrowheads="1"/>
          </xdr:cNvPicPr>
        </xdr:nvPicPr>
        <xdr:blipFill>
          <a:blip xmlns:r="http://schemas.openxmlformats.org/officeDocument/2006/relationships" r:embed="rId27" cstate="screen">
            <a:extLst>
              <a:ext uri="{28A0092B-C50C-407E-A947-70E740481C1C}">
                <a14:useLocalDpi xmlns:a14="http://schemas.microsoft.com/office/drawing/2010/main"/>
              </a:ext>
            </a:extLst>
          </a:blip>
          <a:srcRect/>
          <a:stretch>
            <a:fillRect/>
          </a:stretch>
        </xdr:blipFill>
        <xdr:spPr bwMode="auto">
          <a:xfrm>
            <a:off x="6217155" y="3090968"/>
            <a:ext cx="969600" cy="39205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5" name="Picture 2" descr="Devenez maître de votre empreinte carbone | Aktio">
            <a:extLst>
              <a:ext uri="{FF2B5EF4-FFF2-40B4-BE49-F238E27FC236}">
                <a16:creationId xmlns:a16="http://schemas.microsoft.com/office/drawing/2014/main" id="{3F77BB24-E5DF-A55E-C948-186566D93F61}"/>
              </a:ext>
            </a:extLst>
          </xdr:cNvPr>
          <xdr:cNvPicPr>
            <a:picLocks noChangeAspect="1" noChangeArrowheads="1"/>
          </xdr:cNvPicPr>
        </xdr:nvPicPr>
        <xdr:blipFill>
          <a:blip xmlns:r="http://schemas.openxmlformats.org/officeDocument/2006/relationships" r:embed="rId28" cstate="screen">
            <a:extLst>
              <a:ext uri="{28A0092B-C50C-407E-A947-70E740481C1C}">
                <a14:useLocalDpi xmlns:a14="http://schemas.microsoft.com/office/drawing/2010/main"/>
              </a:ext>
            </a:extLst>
          </a:blip>
          <a:srcRect/>
          <a:stretch>
            <a:fillRect/>
          </a:stretch>
        </xdr:blipFill>
        <xdr:spPr bwMode="auto">
          <a:xfrm>
            <a:off x="6354876" y="2333011"/>
            <a:ext cx="703688" cy="162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6" name="Picture 4" descr="Bilobay : le calculateur le plus complet de son marché">
            <a:extLst>
              <a:ext uri="{FF2B5EF4-FFF2-40B4-BE49-F238E27FC236}">
                <a16:creationId xmlns:a16="http://schemas.microsoft.com/office/drawing/2014/main" id="{469CDC0B-46BE-E313-7157-EDE83B9CA5AD}"/>
              </a:ext>
            </a:extLst>
          </xdr:cNvPr>
          <xdr:cNvPicPr>
            <a:picLocks noChangeAspect="1" noChangeArrowheads="1"/>
          </xdr:cNvPicPr>
        </xdr:nvPicPr>
        <xdr:blipFill>
          <a:blip xmlns:r="http://schemas.openxmlformats.org/officeDocument/2006/relationships" r:embed="rId29" cstate="screen">
            <a:extLst>
              <a:ext uri="{28A0092B-C50C-407E-A947-70E740481C1C}">
                <a14:useLocalDpi xmlns:a14="http://schemas.microsoft.com/office/drawing/2010/main"/>
              </a:ext>
            </a:extLst>
          </a:blip>
          <a:srcRect/>
          <a:stretch>
            <a:fillRect/>
          </a:stretch>
        </xdr:blipFill>
        <xdr:spPr bwMode="auto">
          <a:xfrm>
            <a:off x="7264170" y="2306011"/>
            <a:ext cx="653023" cy="2160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8D8D8"/>
  </sheetPr>
  <dimension ref="B1:I1002"/>
  <sheetViews>
    <sheetView showGridLines="0" tabSelected="1" zoomScale="85" zoomScaleNormal="85" workbookViewId="0">
      <selection activeCell="J6" sqref="J6"/>
    </sheetView>
  </sheetViews>
  <sheetFormatPr baseColWidth="10" defaultColWidth="14.3984375" defaultRowHeight="15" customHeight="1" x14ac:dyDescent="0.45"/>
  <cols>
    <col min="1" max="1" width="10" customWidth="1"/>
    <col min="2" max="4" width="17.86328125" customWidth="1"/>
    <col min="5" max="26" width="10.73046875" customWidth="1"/>
  </cols>
  <sheetData>
    <row r="1" spans="2:9" ht="14.25" customHeight="1" x14ac:dyDescent="0.45"/>
    <row r="2" spans="2:9" ht="14.25" customHeight="1" x14ac:dyDescent="0.45"/>
    <row r="3" spans="2:9" ht="14.25" customHeight="1" x14ac:dyDescent="0.45"/>
    <row r="4" spans="2:9" ht="14.25" customHeight="1" x14ac:dyDescent="0.45"/>
    <row r="5" spans="2:9" ht="14.25" customHeight="1" x14ac:dyDescent="0.45"/>
    <row r="6" spans="2:9" ht="14.25" customHeight="1" x14ac:dyDescent="0.45"/>
    <row r="7" spans="2:9" ht="14.25" customHeight="1" x14ac:dyDescent="0.45"/>
    <row r="8" spans="2:9" ht="14.25" customHeight="1" x14ac:dyDescent="0.45"/>
    <row r="9" spans="2:9" ht="14.25" customHeight="1" x14ac:dyDescent="0.45"/>
    <row r="10" spans="2:9" ht="22.5" customHeight="1" x14ac:dyDescent="0.45">
      <c r="B10" s="1" t="s">
        <v>322</v>
      </c>
      <c r="C10" s="2"/>
      <c r="D10" s="2"/>
    </row>
    <row r="11" spans="2:9" ht="22.5" customHeight="1" x14ac:dyDescent="0.65">
      <c r="B11" s="149" t="s">
        <v>338</v>
      </c>
    </row>
    <row r="12" spans="2:9" ht="21" customHeight="1" x14ac:dyDescent="0.45">
      <c r="B12" s="233" t="s">
        <v>0</v>
      </c>
      <c r="C12" s="234"/>
      <c r="D12" s="234"/>
      <c r="E12" s="234"/>
      <c r="F12" s="234"/>
      <c r="G12" s="234"/>
      <c r="H12" s="234"/>
      <c r="I12" s="235"/>
    </row>
    <row r="13" spans="2:9" ht="21" customHeight="1" x14ac:dyDescent="0.45">
      <c r="B13" s="236"/>
      <c r="C13" s="237"/>
      <c r="D13" s="237"/>
      <c r="E13" s="237"/>
      <c r="F13" s="237"/>
      <c r="G13" s="237"/>
      <c r="H13" s="237"/>
      <c r="I13" s="238"/>
    </row>
    <row r="14" spans="2:9" ht="14.25" customHeight="1" x14ac:dyDescent="0.45"/>
    <row r="15" spans="2:9" ht="14.25" customHeight="1" x14ac:dyDescent="0.45">
      <c r="B15" s="3" t="s">
        <v>19</v>
      </c>
    </row>
    <row r="16" spans="2:9" ht="14.25" customHeight="1" x14ac:dyDescent="0.45"/>
    <row r="17" spans="2:4" ht="14.25" customHeight="1" x14ac:dyDescent="0.45"/>
    <row r="18" spans="2:4" ht="14.25" customHeight="1" x14ac:dyDescent="0.45">
      <c r="B18" s="4" t="s">
        <v>2</v>
      </c>
    </row>
    <row r="19" spans="2:4" ht="14.25" customHeight="1" x14ac:dyDescent="0.45"/>
    <row r="20" spans="2:4" ht="14.25" customHeight="1" x14ac:dyDescent="0.45"/>
    <row r="21" spans="2:4" ht="14.25" customHeight="1" x14ac:dyDescent="0.45"/>
    <row r="22" spans="2:4" ht="14.25" customHeight="1" x14ac:dyDescent="0.45"/>
    <row r="23" spans="2:4" ht="14.25" customHeight="1" x14ac:dyDescent="0.45"/>
    <row r="24" spans="2:4" ht="14.25" customHeight="1" x14ac:dyDescent="0.45"/>
    <row r="25" spans="2:4" ht="14.25" customHeight="1" x14ac:dyDescent="0.45"/>
    <row r="26" spans="2:4" ht="14.25" customHeight="1" x14ac:dyDescent="0.45">
      <c r="B26" s="4" t="s">
        <v>3</v>
      </c>
    </row>
    <row r="27" spans="2:4" ht="14.25" customHeight="1" x14ac:dyDescent="0.45"/>
    <row r="28" spans="2:4" ht="14.25" customHeight="1" x14ac:dyDescent="0.45">
      <c r="B28" s="5" t="s">
        <v>4</v>
      </c>
      <c r="C28" s="5" t="s">
        <v>5</v>
      </c>
      <c r="D28" s="5" t="s">
        <v>6</v>
      </c>
    </row>
    <row r="29" spans="2:4" ht="14.25" customHeight="1" x14ac:dyDescent="0.45">
      <c r="B29" s="6">
        <v>1</v>
      </c>
      <c r="C29" s="7">
        <v>44487</v>
      </c>
      <c r="D29" s="6" t="s">
        <v>7</v>
      </c>
    </row>
    <row r="30" spans="2:4" ht="14.25" customHeight="1" x14ac:dyDescent="0.45">
      <c r="B30" s="6" t="s">
        <v>8</v>
      </c>
      <c r="C30" s="7">
        <v>44550</v>
      </c>
      <c r="D30" s="6" t="s">
        <v>7</v>
      </c>
    </row>
    <row r="31" spans="2:4" ht="14.25" customHeight="1" x14ac:dyDescent="0.45">
      <c r="B31" s="6" t="s">
        <v>247</v>
      </c>
      <c r="C31" s="7">
        <v>44715</v>
      </c>
      <c r="D31" s="6" t="s">
        <v>7</v>
      </c>
    </row>
    <row r="32" spans="2:4" ht="14.25" customHeight="1" x14ac:dyDescent="0.45">
      <c r="B32" s="6" t="s">
        <v>267</v>
      </c>
      <c r="C32" s="7">
        <v>44740</v>
      </c>
      <c r="D32" s="6" t="s">
        <v>7</v>
      </c>
    </row>
    <row r="33" spans="2:4" ht="14.25" customHeight="1" x14ac:dyDescent="0.45">
      <c r="B33" s="6" t="s">
        <v>321</v>
      </c>
      <c r="C33" s="7">
        <v>45013</v>
      </c>
      <c r="D33" s="6" t="s">
        <v>7</v>
      </c>
    </row>
    <row r="34" spans="2:4" ht="14.25" customHeight="1" x14ac:dyDescent="0.45">
      <c r="B34" s="6" t="s">
        <v>394</v>
      </c>
      <c r="C34" s="7">
        <v>45051</v>
      </c>
      <c r="D34" s="6" t="s">
        <v>7</v>
      </c>
    </row>
    <row r="35" spans="2:4" ht="14.25" customHeight="1" x14ac:dyDescent="0.45">
      <c r="B35" s="6" t="s">
        <v>577</v>
      </c>
      <c r="C35" s="7">
        <v>45058</v>
      </c>
      <c r="D35" s="6" t="s">
        <v>7</v>
      </c>
    </row>
    <row r="36" spans="2:4" ht="14.25" customHeight="1" x14ac:dyDescent="0.45">
      <c r="B36" s="179"/>
      <c r="C36" s="180"/>
      <c r="D36" s="179"/>
    </row>
    <row r="37" spans="2:4" ht="14.25" customHeight="1" x14ac:dyDescent="0.45">
      <c r="B37" s="8" t="s">
        <v>9</v>
      </c>
    </row>
    <row r="38" spans="2:4" ht="14.25" customHeight="1" x14ac:dyDescent="0.45">
      <c r="B38" s="4" t="s">
        <v>355</v>
      </c>
    </row>
    <row r="39" spans="2:4" ht="14.25" customHeight="1" x14ac:dyDescent="0.45"/>
    <row r="40" spans="2:4" ht="14.25" customHeight="1" x14ac:dyDescent="0.45"/>
    <row r="41" spans="2:4" ht="14.25" customHeight="1" x14ac:dyDescent="0.45"/>
    <row r="42" spans="2:4" ht="14.25" customHeight="1" x14ac:dyDescent="0.45"/>
    <row r="43" spans="2:4" ht="14.25" customHeight="1" x14ac:dyDescent="0.45"/>
    <row r="44" spans="2:4" ht="14.25" customHeight="1" x14ac:dyDescent="0.45"/>
    <row r="45" spans="2:4" ht="14.25" customHeight="1" x14ac:dyDescent="0.45"/>
    <row r="46" spans="2:4" ht="14.25" customHeight="1" x14ac:dyDescent="0.45"/>
    <row r="47" spans="2:4" ht="14.25" customHeight="1" x14ac:dyDescent="0.45"/>
    <row r="48" spans="2:4"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row r="1002" ht="14.25" customHeight="1" x14ac:dyDescent="0.45"/>
  </sheetData>
  <mergeCells count="1">
    <mergeCell ref="B12:I13"/>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sheetPr>
  <dimension ref="A1:Z1010"/>
  <sheetViews>
    <sheetView showGridLines="0" zoomScale="55" zoomScaleNormal="55" workbookViewId="0">
      <selection activeCell="H31" sqref="H31"/>
    </sheetView>
  </sheetViews>
  <sheetFormatPr baseColWidth="10" defaultColWidth="14.3984375" defaultRowHeight="15" customHeight="1" x14ac:dyDescent="0.45"/>
  <cols>
    <col min="1" max="2" width="9.1328125" customWidth="1"/>
    <col min="3" max="3" width="34" customWidth="1"/>
    <col min="4" max="8" width="18.1328125" customWidth="1"/>
    <col min="9" max="10" width="18.265625" customWidth="1"/>
    <col min="11" max="20" width="9.1328125" customWidth="1"/>
    <col min="21" max="26" width="10.73046875" customWidth="1"/>
  </cols>
  <sheetData>
    <row r="1" spans="1:26" ht="14.25" customHeight="1" x14ac:dyDescent="0.45">
      <c r="A1" s="246" t="s">
        <v>10</v>
      </c>
      <c r="B1" s="234"/>
      <c r="C1" s="234"/>
      <c r="D1" s="234"/>
      <c r="E1" s="234"/>
      <c r="F1" s="234"/>
      <c r="G1" s="234"/>
      <c r="H1" s="234"/>
      <c r="I1" s="234"/>
      <c r="J1" s="234"/>
      <c r="K1" s="234"/>
      <c r="L1" s="234"/>
      <c r="M1" s="234"/>
      <c r="N1" s="234"/>
      <c r="O1" s="234"/>
      <c r="P1" s="234"/>
      <c r="Q1" s="234"/>
      <c r="R1" s="234"/>
      <c r="S1" s="234"/>
      <c r="T1" s="235"/>
      <c r="U1" s="9"/>
      <c r="V1" s="9"/>
      <c r="W1" s="9"/>
      <c r="X1" s="9"/>
      <c r="Y1" s="9"/>
      <c r="Z1" s="9"/>
    </row>
    <row r="2" spans="1:26" ht="21" customHeight="1" x14ac:dyDescent="0.45">
      <c r="A2" s="236"/>
      <c r="B2" s="237"/>
      <c r="C2" s="237"/>
      <c r="D2" s="237"/>
      <c r="E2" s="237"/>
      <c r="F2" s="237"/>
      <c r="G2" s="237"/>
      <c r="H2" s="237"/>
      <c r="I2" s="237"/>
      <c r="J2" s="237"/>
      <c r="K2" s="237"/>
      <c r="L2" s="237"/>
      <c r="M2" s="237"/>
      <c r="N2" s="237"/>
      <c r="O2" s="237"/>
      <c r="P2" s="237"/>
      <c r="Q2" s="237"/>
      <c r="R2" s="237"/>
      <c r="S2" s="237"/>
      <c r="T2" s="238"/>
      <c r="U2" s="9"/>
      <c r="V2" s="9"/>
      <c r="W2" s="9"/>
      <c r="X2" s="9"/>
      <c r="Y2" s="9"/>
      <c r="Z2" s="9"/>
    </row>
    <row r="3" spans="1:26" ht="14.25" customHeight="1" x14ac:dyDescent="0.45">
      <c r="A3" s="2"/>
      <c r="B3" s="2"/>
      <c r="C3" s="2"/>
      <c r="D3" s="10"/>
      <c r="E3" s="2"/>
      <c r="F3" s="2"/>
      <c r="G3" s="2"/>
      <c r="H3" s="2"/>
      <c r="I3" s="2"/>
      <c r="J3" s="2"/>
      <c r="K3" s="2"/>
      <c r="L3" s="2"/>
      <c r="M3" s="2"/>
      <c r="N3" s="2"/>
      <c r="O3" s="2"/>
      <c r="P3" s="2"/>
      <c r="Q3" s="2"/>
      <c r="R3" s="2"/>
      <c r="S3" s="2"/>
      <c r="T3" s="2"/>
      <c r="U3" s="2"/>
      <c r="V3" s="2"/>
      <c r="W3" s="2"/>
      <c r="X3" s="2"/>
      <c r="Y3" s="2"/>
      <c r="Z3" s="2"/>
    </row>
    <row r="4" spans="1:26" ht="14.25" customHeight="1" x14ac:dyDescent="0.45">
      <c r="A4" s="2"/>
      <c r="B4" s="2"/>
      <c r="C4" s="2"/>
      <c r="D4" s="10"/>
      <c r="E4" s="2"/>
      <c r="F4" s="2"/>
      <c r="G4" s="2"/>
      <c r="H4" s="2"/>
      <c r="I4" s="2"/>
      <c r="J4" s="2"/>
      <c r="K4" s="2"/>
      <c r="L4" s="2"/>
      <c r="M4" s="2"/>
      <c r="N4" s="2"/>
      <c r="O4" s="2"/>
      <c r="P4" s="2"/>
      <c r="Q4" s="2"/>
      <c r="R4" s="2"/>
      <c r="S4" s="2"/>
      <c r="T4" s="2"/>
      <c r="U4" s="2"/>
      <c r="V4" s="2"/>
      <c r="W4" s="2"/>
      <c r="X4" s="2"/>
      <c r="Y4" s="2"/>
      <c r="Z4" s="2"/>
    </row>
    <row r="5" spans="1:26" ht="14.25" customHeight="1" x14ac:dyDescent="0.45">
      <c r="A5" s="2"/>
      <c r="B5" s="2"/>
      <c r="C5" s="11" t="s">
        <v>11</v>
      </c>
      <c r="D5" s="10"/>
      <c r="E5" s="2"/>
      <c r="F5" s="2"/>
      <c r="G5" s="2"/>
      <c r="H5" s="2"/>
      <c r="I5" s="2"/>
      <c r="J5" s="2"/>
      <c r="K5" s="2"/>
      <c r="L5" s="2"/>
      <c r="M5" s="2"/>
      <c r="N5" s="2"/>
      <c r="O5" s="2"/>
      <c r="P5" s="2"/>
      <c r="Q5" s="2"/>
      <c r="R5" s="2"/>
      <c r="S5" s="2"/>
      <c r="T5" s="2"/>
      <c r="U5" s="2"/>
      <c r="V5" s="2"/>
      <c r="W5" s="2"/>
      <c r="X5" s="2"/>
      <c r="Y5" s="2"/>
      <c r="Z5" s="2"/>
    </row>
    <row r="6" spans="1:26" ht="14.25" customHeight="1" x14ac:dyDescent="0.45">
      <c r="A6" s="2"/>
      <c r="B6" s="2"/>
      <c r="C6" s="11"/>
      <c r="D6" s="10"/>
      <c r="E6" s="2"/>
      <c r="F6" s="2"/>
      <c r="G6" s="2"/>
      <c r="H6" s="2"/>
      <c r="I6" s="2"/>
      <c r="J6" s="2"/>
      <c r="K6" s="2"/>
      <c r="L6" s="2"/>
      <c r="M6" s="2"/>
      <c r="N6" s="2"/>
      <c r="O6" s="2"/>
      <c r="P6" s="2"/>
      <c r="Q6" s="2"/>
      <c r="R6" s="2"/>
      <c r="S6" s="2"/>
      <c r="T6" s="2"/>
      <c r="U6" s="2"/>
      <c r="V6" s="2"/>
      <c r="W6" s="2"/>
      <c r="X6" s="2"/>
      <c r="Y6" s="2"/>
      <c r="Z6" s="2"/>
    </row>
    <row r="7" spans="1:26" ht="14.25" customHeight="1" x14ac:dyDescent="0.45">
      <c r="A7" s="2"/>
      <c r="B7" s="2"/>
      <c r="C7" s="2" t="s">
        <v>12</v>
      </c>
      <c r="D7" s="10"/>
      <c r="E7" s="2"/>
      <c r="F7" s="2"/>
      <c r="G7" s="2"/>
      <c r="H7" s="2"/>
      <c r="I7" s="2"/>
      <c r="J7" s="2"/>
      <c r="K7" s="2"/>
      <c r="L7" s="2"/>
      <c r="M7" s="2"/>
      <c r="N7" s="2"/>
      <c r="O7" s="2"/>
      <c r="P7" s="2"/>
      <c r="Q7" s="2"/>
      <c r="R7" s="2"/>
      <c r="S7" s="2"/>
      <c r="T7" s="2"/>
      <c r="U7" s="2"/>
      <c r="V7" s="2"/>
      <c r="W7" s="2"/>
      <c r="X7" s="2"/>
      <c r="Y7" s="2"/>
      <c r="Z7" s="2"/>
    </row>
    <row r="8" spans="1:26" ht="14.25" customHeight="1" x14ac:dyDescent="0.45">
      <c r="A8" s="2"/>
      <c r="B8" s="2"/>
      <c r="C8" s="2"/>
      <c r="D8" s="10"/>
      <c r="E8" s="2"/>
      <c r="F8" s="2"/>
      <c r="G8" s="2"/>
      <c r="H8" s="2"/>
      <c r="I8" s="2"/>
      <c r="J8" s="2"/>
      <c r="K8" s="2"/>
      <c r="L8" s="2"/>
      <c r="M8" s="2"/>
      <c r="N8" s="2"/>
      <c r="O8" s="2"/>
      <c r="P8" s="2"/>
      <c r="Q8" s="2"/>
      <c r="R8" s="2"/>
      <c r="S8" s="2"/>
      <c r="T8" s="2"/>
      <c r="U8" s="2"/>
      <c r="V8" s="2"/>
      <c r="W8" s="2"/>
      <c r="X8" s="2"/>
      <c r="Y8" s="2"/>
      <c r="Z8" s="2"/>
    </row>
    <row r="9" spans="1:26" ht="14.25" customHeight="1" x14ac:dyDescent="0.45">
      <c r="A9" s="2"/>
      <c r="B9" s="2"/>
      <c r="C9" s="11" t="s">
        <v>13</v>
      </c>
      <c r="D9" s="10"/>
      <c r="E9" s="2"/>
      <c r="F9" s="2"/>
      <c r="G9" s="2"/>
      <c r="H9" s="2"/>
      <c r="I9" s="2"/>
      <c r="J9" s="2"/>
      <c r="K9" s="2"/>
      <c r="L9" s="2"/>
      <c r="M9" s="2"/>
      <c r="N9" s="2"/>
      <c r="O9" s="2"/>
      <c r="P9" s="2"/>
      <c r="Q9" s="2"/>
      <c r="R9" s="2"/>
      <c r="S9" s="2"/>
      <c r="T9" s="2"/>
      <c r="U9" s="2"/>
      <c r="V9" s="2"/>
      <c r="W9" s="2"/>
      <c r="X9" s="2"/>
      <c r="Y9" s="2"/>
      <c r="Z9" s="2"/>
    </row>
    <row r="10" spans="1:26" ht="14.25" customHeight="1" x14ac:dyDescent="0.45">
      <c r="A10" s="2"/>
      <c r="B10" s="2"/>
      <c r="C10" s="11"/>
      <c r="D10" s="10"/>
      <c r="E10" s="2"/>
      <c r="F10" s="2"/>
      <c r="G10" s="2"/>
      <c r="H10" s="2"/>
      <c r="I10" s="2"/>
      <c r="J10" s="2"/>
      <c r="K10" s="2"/>
      <c r="L10" s="2"/>
      <c r="M10" s="2"/>
      <c r="N10" s="2"/>
      <c r="O10" s="2"/>
      <c r="P10" s="2"/>
      <c r="Q10" s="2"/>
      <c r="R10" s="2"/>
      <c r="S10" s="2"/>
      <c r="T10" s="2"/>
      <c r="U10" s="2"/>
      <c r="V10" s="2"/>
      <c r="W10" s="2"/>
      <c r="X10" s="2"/>
      <c r="Y10" s="2"/>
      <c r="Z10" s="2"/>
    </row>
    <row r="11" spans="1:26" ht="14.25" customHeight="1" x14ac:dyDescent="0.45">
      <c r="A11" s="2"/>
      <c r="B11" s="2"/>
      <c r="C11" s="12" t="s">
        <v>10</v>
      </c>
      <c r="D11" s="13" t="s">
        <v>14</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45">
      <c r="A12" s="2"/>
      <c r="B12" s="2"/>
      <c r="C12" s="12" t="s">
        <v>15</v>
      </c>
      <c r="D12" s="13" t="s">
        <v>16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45">
      <c r="A13" s="2"/>
      <c r="B13" s="2"/>
      <c r="C13" s="12" t="s">
        <v>17</v>
      </c>
      <c r="D13" s="13" t="s">
        <v>18</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45">
      <c r="A14" s="2"/>
      <c r="B14" s="2"/>
      <c r="C14" s="12" t="s">
        <v>19</v>
      </c>
      <c r="D14" s="13" t="s">
        <v>401</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45">
      <c r="A15" s="150"/>
      <c r="B15" s="150"/>
      <c r="C15" s="181" t="s">
        <v>400</v>
      </c>
      <c r="D15" s="13" t="s">
        <v>518</v>
      </c>
      <c r="E15" s="150"/>
      <c r="F15" s="150"/>
      <c r="G15" s="150"/>
      <c r="H15" s="150"/>
      <c r="I15" s="150"/>
      <c r="J15" s="150"/>
      <c r="K15" s="150"/>
      <c r="L15" s="150"/>
      <c r="M15" s="150"/>
      <c r="N15" s="150"/>
      <c r="O15" s="150"/>
      <c r="P15" s="150"/>
      <c r="Q15" s="150"/>
      <c r="R15" s="150"/>
      <c r="S15" s="150"/>
      <c r="T15" s="150"/>
      <c r="U15" s="150"/>
      <c r="V15" s="150"/>
      <c r="W15" s="150"/>
      <c r="X15" s="150"/>
      <c r="Y15" s="150"/>
      <c r="Z15" s="150"/>
    </row>
    <row r="16" spans="1:26" ht="14.25" customHeight="1" x14ac:dyDescent="0.45">
      <c r="A16" s="150"/>
      <c r="B16" s="150"/>
      <c r="C16" s="181" t="s">
        <v>403</v>
      </c>
      <c r="D16" s="13" t="s">
        <v>404</v>
      </c>
      <c r="E16" s="150"/>
      <c r="F16" s="150"/>
      <c r="G16" s="150"/>
      <c r="H16" s="150"/>
      <c r="I16" s="150"/>
      <c r="J16" s="150"/>
      <c r="K16" s="150"/>
      <c r="L16" s="150"/>
      <c r="M16" s="150"/>
      <c r="N16" s="150"/>
      <c r="O16" s="150"/>
      <c r="P16" s="150"/>
      <c r="Q16" s="150"/>
      <c r="R16" s="150"/>
      <c r="S16" s="150"/>
      <c r="T16" s="150"/>
      <c r="U16" s="150"/>
      <c r="V16" s="150"/>
      <c r="W16" s="150"/>
      <c r="X16" s="150"/>
      <c r="Y16" s="150"/>
      <c r="Z16" s="150"/>
    </row>
    <row r="17" spans="1:26" ht="14.25" customHeight="1" x14ac:dyDescent="0.45">
      <c r="A17" s="2"/>
      <c r="B17" s="2"/>
      <c r="C17" s="194" t="s">
        <v>448</v>
      </c>
      <c r="D17" s="13" t="s">
        <v>402</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45">
      <c r="A18" s="2"/>
      <c r="B18" s="2"/>
      <c r="C18" s="12"/>
      <c r="D18" s="14"/>
      <c r="E18" s="2"/>
      <c r="F18" s="2"/>
      <c r="G18" s="2"/>
      <c r="H18" s="2"/>
      <c r="I18" s="2"/>
      <c r="J18" s="2"/>
      <c r="K18" s="2"/>
      <c r="L18" s="2"/>
      <c r="M18" s="2"/>
      <c r="N18" s="2"/>
      <c r="O18" s="2"/>
      <c r="P18" s="2"/>
      <c r="Q18" s="2"/>
      <c r="R18" s="2"/>
      <c r="S18" s="2"/>
      <c r="T18" s="2"/>
      <c r="U18" s="2"/>
      <c r="V18" s="2"/>
      <c r="W18" s="2"/>
      <c r="X18" s="2"/>
      <c r="Y18" s="2"/>
      <c r="Z18" s="2"/>
    </row>
    <row r="19" spans="1:26" ht="14.25" customHeight="1" x14ac:dyDescent="0.45">
      <c r="A19" s="15"/>
      <c r="B19" s="16" t="s">
        <v>20</v>
      </c>
      <c r="C19" s="17"/>
      <c r="D19" s="18"/>
      <c r="E19" s="15"/>
      <c r="F19" s="15"/>
      <c r="G19" s="15"/>
      <c r="H19" s="15"/>
      <c r="I19" s="15"/>
      <c r="J19" s="15"/>
      <c r="K19" s="15"/>
      <c r="L19" s="15"/>
      <c r="M19" s="15"/>
      <c r="N19" s="15"/>
      <c r="O19" s="15"/>
      <c r="P19" s="15"/>
      <c r="Q19" s="15"/>
      <c r="R19" s="15"/>
      <c r="S19" s="15"/>
      <c r="T19" s="15"/>
      <c r="U19" s="15"/>
      <c r="V19" s="15"/>
      <c r="W19" s="15"/>
      <c r="X19" s="15"/>
      <c r="Y19" s="15"/>
      <c r="Z19" s="15"/>
    </row>
    <row r="20" spans="1:26" ht="14.25" customHeight="1" x14ac:dyDescent="0.45">
      <c r="A20" s="2"/>
      <c r="B20" s="2"/>
      <c r="C20" s="2"/>
      <c r="D20" s="10"/>
      <c r="E20" s="2"/>
      <c r="F20" s="2"/>
      <c r="G20" s="2"/>
      <c r="H20" s="2"/>
      <c r="I20" s="2"/>
      <c r="J20" s="2"/>
      <c r="K20" s="2"/>
      <c r="L20" s="2"/>
      <c r="M20" s="2"/>
      <c r="N20" s="2"/>
      <c r="O20" s="2"/>
      <c r="P20" s="2"/>
      <c r="Q20" s="2"/>
      <c r="R20" s="2"/>
      <c r="S20" s="2"/>
      <c r="T20" s="2"/>
      <c r="U20" s="2"/>
      <c r="V20" s="2"/>
      <c r="W20" s="2"/>
      <c r="X20" s="2"/>
      <c r="Y20" s="2"/>
      <c r="Z20" s="2"/>
    </row>
    <row r="21" spans="1:26" ht="14.25" customHeight="1" x14ac:dyDescent="0.45">
      <c r="A21" s="2"/>
      <c r="B21" s="2"/>
      <c r="C21" s="2"/>
      <c r="D21" s="10"/>
      <c r="E21" s="2"/>
      <c r="F21" s="2"/>
      <c r="G21" s="2"/>
      <c r="H21" s="2"/>
      <c r="I21" s="2"/>
      <c r="J21" s="2"/>
      <c r="K21" s="2"/>
      <c r="L21" s="2"/>
      <c r="M21" s="2"/>
      <c r="N21" s="2"/>
      <c r="O21" s="2"/>
      <c r="P21" s="2"/>
      <c r="Q21" s="2"/>
      <c r="R21" s="2"/>
      <c r="S21" s="2"/>
      <c r="T21" s="2"/>
      <c r="U21" s="2"/>
      <c r="V21" s="2"/>
      <c r="W21" s="2"/>
      <c r="X21" s="2"/>
      <c r="Y21" s="2"/>
      <c r="Z21" s="2"/>
    </row>
    <row r="22" spans="1:26" ht="14.25" customHeight="1" x14ac:dyDescent="0.45">
      <c r="A22" s="2"/>
      <c r="B22" s="2"/>
      <c r="C22" s="2"/>
      <c r="D22" s="10"/>
      <c r="E22" s="2"/>
      <c r="F22" s="2"/>
      <c r="G22" s="2"/>
      <c r="H22" s="2"/>
      <c r="I22" s="2"/>
      <c r="J22" s="2"/>
      <c r="K22" s="2"/>
      <c r="L22" s="2"/>
      <c r="M22" s="2"/>
      <c r="N22" s="2"/>
      <c r="O22" s="2"/>
      <c r="P22" s="2"/>
      <c r="Q22" s="2"/>
      <c r="R22" s="2"/>
      <c r="S22" s="2"/>
      <c r="T22" s="2"/>
      <c r="U22" s="2"/>
      <c r="V22" s="2"/>
      <c r="W22" s="2"/>
      <c r="X22" s="2"/>
      <c r="Y22" s="2"/>
      <c r="Z22" s="2"/>
    </row>
    <row r="23" spans="1:26" ht="14.25" customHeight="1" x14ac:dyDescent="0.45">
      <c r="A23" s="150"/>
      <c r="B23" s="150"/>
      <c r="C23" s="150"/>
      <c r="D23" s="151"/>
      <c r="E23" s="150"/>
      <c r="F23" s="150"/>
      <c r="G23" s="150"/>
      <c r="H23" s="150"/>
      <c r="I23" s="150"/>
      <c r="J23" s="150"/>
      <c r="K23" s="150"/>
      <c r="L23" s="150"/>
      <c r="M23" s="150"/>
      <c r="N23" s="150"/>
      <c r="O23" s="150"/>
      <c r="P23" s="150"/>
      <c r="Q23" s="150"/>
      <c r="R23" s="150"/>
      <c r="S23" s="150"/>
      <c r="T23" s="150"/>
      <c r="U23" s="150"/>
      <c r="V23" s="150"/>
      <c r="W23" s="150"/>
      <c r="X23" s="150"/>
      <c r="Y23" s="150"/>
      <c r="Z23" s="150"/>
    </row>
    <row r="24" spans="1:26" ht="14.25" customHeight="1" x14ac:dyDescent="0.45">
      <c r="A24" s="150"/>
      <c r="B24" s="150"/>
      <c r="C24" s="150"/>
      <c r="D24" s="151"/>
      <c r="E24" s="150"/>
      <c r="F24" s="150"/>
      <c r="G24" s="150"/>
      <c r="H24" s="150"/>
      <c r="I24" s="150"/>
      <c r="J24" s="150"/>
      <c r="K24" s="150"/>
      <c r="L24" s="150"/>
      <c r="M24" s="150"/>
      <c r="N24" s="150"/>
      <c r="O24" s="150"/>
      <c r="P24" s="150"/>
      <c r="Q24" s="150"/>
      <c r="R24" s="150"/>
      <c r="S24" s="150"/>
      <c r="T24" s="150"/>
      <c r="U24" s="150"/>
      <c r="V24" s="150"/>
      <c r="W24" s="150"/>
      <c r="X24" s="150"/>
      <c r="Y24" s="150"/>
      <c r="Z24" s="150"/>
    </row>
    <row r="25" spans="1:26" ht="14.25" customHeight="1" x14ac:dyDescent="0.45">
      <c r="A25" s="150"/>
      <c r="B25" s="150"/>
      <c r="C25" s="150"/>
      <c r="D25" s="151"/>
      <c r="E25" s="150"/>
      <c r="F25" s="150"/>
      <c r="G25" s="150"/>
      <c r="H25" s="150"/>
      <c r="I25" s="150"/>
      <c r="J25" s="150"/>
      <c r="K25" s="150"/>
      <c r="L25" s="150"/>
      <c r="M25" s="150"/>
      <c r="N25" s="150"/>
      <c r="O25" s="150"/>
      <c r="P25" s="150"/>
      <c r="Q25" s="150"/>
      <c r="R25" s="150"/>
      <c r="S25" s="150"/>
      <c r="T25" s="150"/>
      <c r="U25" s="150"/>
      <c r="V25" s="150"/>
      <c r="W25" s="150"/>
      <c r="X25" s="150"/>
      <c r="Y25" s="150"/>
      <c r="Z25" s="150"/>
    </row>
    <row r="26" spans="1:26" ht="14.25" customHeight="1" x14ac:dyDescent="0.45">
      <c r="A26" s="150"/>
      <c r="B26" s="150"/>
      <c r="C26" s="150"/>
      <c r="D26" s="151"/>
      <c r="E26" s="150"/>
      <c r="F26" s="150"/>
      <c r="G26" s="150"/>
      <c r="H26" s="150"/>
      <c r="I26" s="150"/>
      <c r="J26" s="150"/>
      <c r="K26" s="150"/>
      <c r="L26" s="150"/>
      <c r="M26" s="150"/>
      <c r="N26" s="150"/>
      <c r="O26" s="150"/>
      <c r="P26" s="150"/>
      <c r="Q26" s="150"/>
      <c r="R26" s="150"/>
      <c r="S26" s="150"/>
      <c r="T26" s="150"/>
      <c r="U26" s="150"/>
      <c r="V26" s="150"/>
      <c r="W26" s="150"/>
      <c r="X26" s="150"/>
      <c r="Y26" s="150"/>
      <c r="Z26" s="150"/>
    </row>
    <row r="27" spans="1:26" ht="14.25" customHeight="1" x14ac:dyDescent="0.45">
      <c r="A27" s="150"/>
      <c r="B27" s="150"/>
      <c r="C27" s="150"/>
      <c r="D27" s="151"/>
      <c r="E27" s="150"/>
      <c r="F27" s="150"/>
      <c r="G27" s="150"/>
      <c r="H27" s="150"/>
      <c r="I27" s="150"/>
      <c r="J27" s="150"/>
      <c r="K27" s="150"/>
      <c r="L27" s="150"/>
      <c r="M27" s="150"/>
      <c r="N27" s="150"/>
      <c r="O27" s="150"/>
      <c r="P27" s="150"/>
      <c r="Q27" s="150"/>
      <c r="R27" s="150"/>
      <c r="S27" s="150"/>
      <c r="T27" s="150"/>
      <c r="U27" s="150"/>
      <c r="V27" s="150"/>
      <c r="W27" s="150"/>
      <c r="X27" s="150"/>
      <c r="Y27" s="150"/>
      <c r="Z27" s="150"/>
    </row>
    <row r="28" spans="1:26" ht="14.25" customHeight="1" x14ac:dyDescent="0.45">
      <c r="A28" s="150"/>
      <c r="B28" s="150"/>
      <c r="C28" s="150"/>
      <c r="D28" s="151"/>
      <c r="E28" s="150"/>
      <c r="F28" s="150"/>
      <c r="G28" s="150"/>
      <c r="H28" s="150"/>
      <c r="I28" s="150"/>
      <c r="J28" s="150"/>
      <c r="K28" s="150"/>
      <c r="L28" s="150"/>
      <c r="M28" s="150"/>
      <c r="N28" s="150"/>
      <c r="O28" s="150"/>
      <c r="P28" s="150"/>
      <c r="Q28" s="150"/>
      <c r="R28" s="150"/>
      <c r="S28" s="150"/>
      <c r="T28" s="150"/>
      <c r="U28" s="150"/>
      <c r="V28" s="150"/>
      <c r="W28" s="150"/>
      <c r="X28" s="150"/>
      <c r="Y28" s="150"/>
      <c r="Z28" s="150"/>
    </row>
    <row r="29" spans="1:26" ht="14.25" customHeight="1" x14ac:dyDescent="0.45">
      <c r="A29" s="150"/>
      <c r="B29" s="150"/>
      <c r="C29" s="150"/>
      <c r="D29" s="151"/>
      <c r="E29" s="150"/>
      <c r="F29" s="150"/>
      <c r="G29" s="150"/>
      <c r="H29" s="150"/>
      <c r="I29" s="150"/>
      <c r="J29" s="150"/>
      <c r="K29" s="150"/>
      <c r="L29" s="150"/>
      <c r="M29" s="150"/>
      <c r="N29" s="150"/>
      <c r="O29" s="150"/>
      <c r="P29" s="150"/>
      <c r="Q29" s="150"/>
      <c r="R29" s="150"/>
      <c r="S29" s="150"/>
      <c r="T29" s="150"/>
      <c r="U29" s="150"/>
      <c r="V29" s="150"/>
      <c r="W29" s="150"/>
      <c r="X29" s="150"/>
      <c r="Y29" s="150"/>
      <c r="Z29" s="150"/>
    </row>
    <row r="30" spans="1:26" ht="14.25" customHeight="1" x14ac:dyDescent="0.45">
      <c r="A30" s="150"/>
      <c r="B30" s="150"/>
      <c r="C30" s="150"/>
      <c r="D30" s="151"/>
      <c r="E30" s="150"/>
      <c r="F30" s="150"/>
      <c r="G30" s="150"/>
      <c r="H30" s="150"/>
      <c r="I30" s="150"/>
      <c r="J30" s="150"/>
      <c r="K30" s="150"/>
      <c r="L30" s="150"/>
      <c r="M30" s="150"/>
      <c r="N30" s="150"/>
      <c r="O30" s="150"/>
      <c r="P30" s="150"/>
      <c r="Q30" s="150"/>
      <c r="R30" s="150"/>
      <c r="S30" s="150"/>
      <c r="T30" s="150"/>
      <c r="U30" s="150"/>
      <c r="V30" s="150"/>
      <c r="W30" s="150"/>
      <c r="X30" s="150"/>
      <c r="Y30" s="150"/>
      <c r="Z30" s="150"/>
    </row>
    <row r="31" spans="1:26" ht="14.25" customHeight="1" x14ac:dyDescent="0.45">
      <c r="A31" s="150"/>
      <c r="B31" s="150"/>
      <c r="C31" s="150"/>
      <c r="D31" s="151"/>
      <c r="E31" s="150"/>
      <c r="F31" s="150"/>
      <c r="G31" s="150"/>
      <c r="H31" s="150"/>
      <c r="I31" s="150"/>
      <c r="J31" s="150"/>
      <c r="K31" s="150"/>
      <c r="L31" s="150"/>
      <c r="M31" s="150"/>
      <c r="N31" s="150"/>
      <c r="O31" s="150"/>
      <c r="P31" s="150"/>
      <c r="Q31" s="150"/>
      <c r="R31" s="150"/>
      <c r="S31" s="150"/>
      <c r="T31" s="150"/>
      <c r="U31" s="150"/>
      <c r="V31" s="150"/>
      <c r="W31" s="150"/>
      <c r="X31" s="150"/>
      <c r="Y31" s="150"/>
      <c r="Z31" s="150"/>
    </row>
    <row r="32" spans="1:26" ht="14.25" customHeight="1" x14ac:dyDescent="0.45">
      <c r="A32" s="150"/>
      <c r="B32" s="150"/>
      <c r="C32" s="150"/>
      <c r="D32" s="151"/>
      <c r="E32" s="150"/>
      <c r="F32" s="150"/>
      <c r="G32" s="150"/>
      <c r="H32" s="150"/>
      <c r="I32" s="150"/>
      <c r="J32" s="150"/>
      <c r="K32" s="150"/>
      <c r="L32" s="150"/>
      <c r="M32" s="150"/>
      <c r="N32" s="150"/>
      <c r="O32" s="150"/>
      <c r="P32" s="150"/>
      <c r="Q32" s="150"/>
      <c r="R32" s="150"/>
      <c r="S32" s="150"/>
      <c r="T32" s="150"/>
      <c r="U32" s="150"/>
      <c r="V32" s="150"/>
      <c r="W32" s="150"/>
      <c r="X32" s="150"/>
      <c r="Y32" s="150"/>
      <c r="Z32" s="150"/>
    </row>
    <row r="33" spans="1:26" ht="14.25" customHeight="1" x14ac:dyDescent="0.45">
      <c r="A33" s="2"/>
      <c r="B33" s="2"/>
      <c r="C33" s="2"/>
      <c r="D33" s="10"/>
      <c r="E33" s="2"/>
      <c r="F33" s="2"/>
      <c r="G33" s="2"/>
      <c r="H33" s="2"/>
      <c r="I33" s="2"/>
      <c r="J33" s="2"/>
      <c r="K33" s="2"/>
      <c r="L33" s="2"/>
      <c r="M33" s="2"/>
      <c r="N33" s="2"/>
      <c r="O33" s="2"/>
      <c r="P33" s="2"/>
      <c r="Q33" s="2"/>
      <c r="R33" s="2"/>
      <c r="S33" s="2"/>
      <c r="T33" s="2"/>
      <c r="U33" s="2"/>
      <c r="V33" s="2"/>
      <c r="W33" s="2"/>
      <c r="X33" s="2"/>
      <c r="Y33" s="2"/>
      <c r="Z33" s="2"/>
    </row>
    <row r="34" spans="1:26" ht="14.25" customHeight="1" x14ac:dyDescent="0.45">
      <c r="A34" s="2"/>
      <c r="B34" s="2"/>
      <c r="C34" s="2"/>
      <c r="D34" s="10"/>
      <c r="E34" s="2"/>
      <c r="F34" s="2"/>
      <c r="G34" s="2"/>
      <c r="H34" s="2"/>
      <c r="I34" s="2"/>
      <c r="J34" s="2"/>
      <c r="K34" s="2"/>
      <c r="L34" s="2"/>
      <c r="M34" s="2"/>
      <c r="N34" s="2"/>
      <c r="O34" s="2"/>
      <c r="P34" s="2"/>
      <c r="Q34" s="2"/>
      <c r="R34" s="2"/>
      <c r="S34" s="2"/>
      <c r="T34" s="2"/>
      <c r="U34" s="2"/>
      <c r="V34" s="2"/>
      <c r="W34" s="2"/>
      <c r="X34" s="2"/>
      <c r="Y34" s="2"/>
      <c r="Z34" s="2"/>
    </row>
    <row r="35" spans="1:26" ht="14.25" customHeight="1" x14ac:dyDescent="0.45">
      <c r="A35" s="2"/>
      <c r="B35" s="2"/>
      <c r="C35" s="2"/>
      <c r="D35" s="10"/>
      <c r="E35" s="2"/>
      <c r="F35" s="2"/>
      <c r="G35" s="2"/>
      <c r="H35" s="2"/>
      <c r="I35" s="2"/>
      <c r="J35" s="2"/>
      <c r="K35" s="2"/>
      <c r="L35" s="2"/>
      <c r="M35" s="2"/>
      <c r="N35" s="2"/>
      <c r="O35" s="2"/>
      <c r="P35" s="2"/>
      <c r="Q35" s="2"/>
      <c r="R35" s="2"/>
      <c r="S35" s="2"/>
      <c r="T35" s="2"/>
      <c r="U35" s="2"/>
      <c r="V35" s="2"/>
      <c r="W35" s="2"/>
      <c r="X35" s="2"/>
      <c r="Y35" s="2"/>
      <c r="Z35" s="2"/>
    </row>
    <row r="36" spans="1:26" ht="14.25" customHeight="1" x14ac:dyDescent="0.45">
      <c r="A36" s="2"/>
      <c r="B36" s="2"/>
      <c r="C36" s="2"/>
      <c r="D36" s="10"/>
      <c r="E36" s="2"/>
      <c r="F36" s="2"/>
      <c r="G36" s="2"/>
      <c r="H36" s="2"/>
      <c r="I36" s="2"/>
      <c r="J36" s="2"/>
      <c r="K36" s="2"/>
      <c r="L36" s="2"/>
      <c r="M36" s="2"/>
      <c r="N36" s="2"/>
      <c r="O36" s="2"/>
      <c r="P36" s="2"/>
      <c r="Q36" s="2"/>
      <c r="R36" s="2"/>
      <c r="S36" s="2"/>
      <c r="T36" s="2"/>
      <c r="U36" s="2"/>
      <c r="V36" s="2"/>
      <c r="W36" s="2"/>
      <c r="X36" s="2"/>
      <c r="Y36" s="2"/>
      <c r="Z36" s="2"/>
    </row>
    <row r="37" spans="1:26" ht="14.25" customHeight="1" x14ac:dyDescent="0.45">
      <c r="A37" s="2"/>
      <c r="B37" s="2"/>
      <c r="C37" s="2"/>
      <c r="D37" s="10"/>
      <c r="E37" s="2"/>
      <c r="F37" s="2"/>
      <c r="G37" s="2"/>
      <c r="H37" s="2"/>
      <c r="I37" s="2"/>
      <c r="J37" s="2"/>
      <c r="K37" s="2"/>
      <c r="L37" s="2"/>
      <c r="M37" s="2"/>
      <c r="N37" s="2"/>
      <c r="O37" s="2"/>
      <c r="P37" s="2"/>
      <c r="Q37" s="2"/>
      <c r="R37" s="2"/>
      <c r="S37" s="2"/>
      <c r="T37" s="2"/>
      <c r="U37" s="2"/>
      <c r="V37" s="2"/>
      <c r="W37" s="2"/>
      <c r="X37" s="2"/>
      <c r="Y37" s="2"/>
      <c r="Z37" s="2"/>
    </row>
    <row r="38" spans="1:26" ht="14.25" customHeight="1" x14ac:dyDescent="0.45">
      <c r="A38" s="2"/>
      <c r="B38" s="2"/>
      <c r="C38" s="2"/>
      <c r="D38" s="10"/>
      <c r="E38" s="2"/>
      <c r="F38" s="2"/>
      <c r="G38" s="2"/>
      <c r="H38" s="2"/>
      <c r="I38" s="2"/>
      <c r="J38" s="2"/>
      <c r="K38" s="2"/>
      <c r="L38" s="2"/>
      <c r="M38" s="2"/>
      <c r="N38" s="2"/>
      <c r="O38" s="2"/>
      <c r="P38" s="2"/>
      <c r="Q38" s="2"/>
      <c r="R38" s="2"/>
      <c r="S38" s="2"/>
      <c r="T38" s="2"/>
      <c r="U38" s="2"/>
      <c r="V38" s="2"/>
      <c r="W38" s="2"/>
      <c r="X38" s="2"/>
      <c r="Y38" s="2"/>
      <c r="Z38" s="2"/>
    </row>
    <row r="39" spans="1:26" ht="14.25" customHeight="1" x14ac:dyDescent="0.45">
      <c r="A39" s="2"/>
      <c r="B39" s="2"/>
      <c r="C39" s="2"/>
      <c r="D39" s="10"/>
      <c r="E39" s="2"/>
      <c r="F39" s="2"/>
      <c r="G39" s="2"/>
      <c r="H39" s="2"/>
      <c r="I39" s="2"/>
      <c r="J39" s="2"/>
      <c r="K39" s="2"/>
      <c r="L39" s="2"/>
      <c r="M39" s="2"/>
      <c r="N39" s="2"/>
      <c r="O39" s="2"/>
      <c r="P39" s="2"/>
      <c r="Q39" s="2"/>
      <c r="R39" s="2"/>
      <c r="S39" s="2"/>
      <c r="T39" s="2"/>
      <c r="U39" s="2"/>
      <c r="V39" s="2"/>
      <c r="W39" s="2"/>
      <c r="X39" s="2"/>
      <c r="Y39" s="2"/>
      <c r="Z39" s="2"/>
    </row>
    <row r="40" spans="1:26" ht="14.25" customHeight="1" x14ac:dyDescent="0.45">
      <c r="A40" s="2"/>
      <c r="B40" s="2"/>
      <c r="C40" s="2"/>
      <c r="D40" s="10"/>
      <c r="E40" s="2"/>
      <c r="F40" s="2"/>
      <c r="G40" s="2"/>
      <c r="H40" s="2"/>
      <c r="I40" s="2"/>
      <c r="J40" s="2"/>
      <c r="K40" s="2"/>
      <c r="L40" s="2"/>
      <c r="M40" s="2"/>
      <c r="N40" s="2"/>
      <c r="O40" s="2"/>
      <c r="P40" s="2"/>
      <c r="Q40" s="2"/>
      <c r="R40" s="2"/>
      <c r="S40" s="2"/>
      <c r="T40" s="2"/>
      <c r="U40" s="2"/>
      <c r="V40" s="2"/>
      <c r="W40" s="2"/>
      <c r="X40" s="2"/>
      <c r="Y40" s="2"/>
      <c r="Z40" s="2"/>
    </row>
    <row r="41" spans="1:26" ht="14.25" customHeight="1" x14ac:dyDescent="0.45">
      <c r="A41" s="2"/>
      <c r="B41" s="2"/>
      <c r="C41" s="2"/>
      <c r="D41" s="10"/>
      <c r="E41" s="2"/>
      <c r="F41" s="2"/>
      <c r="G41" s="22"/>
      <c r="H41" s="20"/>
      <c r="I41" s="20"/>
      <c r="J41" s="20"/>
      <c r="K41" s="20"/>
      <c r="L41" s="20"/>
      <c r="M41" s="20"/>
      <c r="N41" s="20"/>
      <c r="O41" s="20"/>
      <c r="P41" s="20"/>
      <c r="Q41" s="20"/>
      <c r="R41" s="20"/>
      <c r="S41" s="20"/>
      <c r="T41" s="20"/>
      <c r="U41" s="20"/>
      <c r="V41" s="20"/>
      <c r="W41" s="20"/>
      <c r="X41" s="20"/>
      <c r="Y41" s="20"/>
      <c r="Z41" s="20"/>
    </row>
    <row r="42" spans="1:26" ht="14.25" customHeight="1" x14ac:dyDescent="0.45">
      <c r="A42" s="2"/>
      <c r="B42" s="2"/>
      <c r="C42" s="2"/>
      <c r="D42" s="10"/>
      <c r="E42" s="2"/>
      <c r="F42" s="2"/>
      <c r="G42" s="22"/>
      <c r="H42" s="20"/>
      <c r="I42" s="20"/>
      <c r="J42" s="20"/>
      <c r="K42" s="20"/>
      <c r="L42" s="20"/>
      <c r="M42" s="20"/>
      <c r="N42" s="20"/>
      <c r="O42" s="20"/>
      <c r="P42" s="20"/>
      <c r="Q42" s="20"/>
      <c r="R42" s="20"/>
      <c r="S42" s="20"/>
      <c r="T42" s="20"/>
      <c r="U42" s="20"/>
      <c r="V42" s="20"/>
      <c r="W42" s="20"/>
      <c r="X42" s="20"/>
      <c r="Y42" s="20"/>
      <c r="Z42" s="20"/>
    </row>
    <row r="43" spans="1:26" ht="14.25" customHeight="1" x14ac:dyDescent="0.45">
      <c r="A43" s="20"/>
      <c r="B43" s="20"/>
      <c r="C43" s="20"/>
      <c r="D43" s="20"/>
      <c r="E43" s="21"/>
      <c r="F43" s="20"/>
      <c r="G43" s="22"/>
      <c r="H43" s="20"/>
      <c r="I43" s="20"/>
      <c r="J43" s="20"/>
      <c r="K43" s="20"/>
      <c r="L43" s="20"/>
      <c r="M43" s="20"/>
      <c r="N43" s="20"/>
      <c r="O43" s="20"/>
      <c r="P43" s="20"/>
      <c r="Q43" s="20"/>
      <c r="R43" s="20"/>
      <c r="S43" s="20"/>
      <c r="T43" s="20"/>
      <c r="U43" s="20"/>
      <c r="V43" s="20"/>
      <c r="W43" s="20"/>
      <c r="X43" s="20"/>
      <c r="Y43" s="20"/>
      <c r="Z43" s="20"/>
    </row>
    <row r="44" spans="1:26" ht="14.25" customHeight="1" x14ac:dyDescent="0.45">
      <c r="A44" s="15"/>
      <c r="B44" s="16" t="s">
        <v>21</v>
      </c>
      <c r="C44" s="17"/>
      <c r="D44" s="18"/>
      <c r="E44" s="15"/>
      <c r="F44" s="15"/>
      <c r="G44" s="15"/>
      <c r="H44" s="15"/>
      <c r="I44" s="15"/>
      <c r="J44" s="15"/>
      <c r="K44" s="15"/>
      <c r="L44" s="15"/>
      <c r="M44" s="15"/>
      <c r="N44" s="15"/>
      <c r="O44" s="15"/>
      <c r="P44" s="15"/>
      <c r="Q44" s="15"/>
      <c r="R44" s="15"/>
      <c r="S44" s="15"/>
      <c r="T44" s="15"/>
      <c r="U44" s="15"/>
      <c r="V44" s="15"/>
      <c r="W44" s="15"/>
      <c r="X44" s="15"/>
      <c r="Y44" s="15"/>
      <c r="Z44" s="15"/>
    </row>
    <row r="45" spans="1:26" ht="14.25" customHeight="1" x14ac:dyDescent="0.45">
      <c r="A45" s="20"/>
      <c r="B45" s="20"/>
      <c r="C45" s="20"/>
      <c r="D45" s="19"/>
      <c r="E45" s="23"/>
      <c r="F45" s="23"/>
      <c r="G45" s="20"/>
      <c r="H45" s="20"/>
      <c r="I45" s="20"/>
      <c r="J45" s="20"/>
      <c r="K45" s="20"/>
      <c r="L45" s="20"/>
      <c r="M45" s="20"/>
      <c r="N45" s="20"/>
      <c r="O45" s="20"/>
      <c r="P45" s="20"/>
      <c r="Q45" s="20"/>
      <c r="R45" s="20"/>
      <c r="S45" s="20"/>
      <c r="T45" s="20"/>
      <c r="U45" s="20"/>
      <c r="V45" s="20"/>
      <c r="W45" s="20"/>
      <c r="X45" s="20"/>
      <c r="Y45" s="20"/>
      <c r="Z45" s="20"/>
    </row>
    <row r="46" spans="1:26" ht="14.25" customHeight="1" x14ac:dyDescent="0.45">
      <c r="A46" s="20"/>
      <c r="B46" s="20"/>
      <c r="C46" s="90" t="s">
        <v>287</v>
      </c>
      <c r="D46" s="23"/>
      <c r="E46" s="23"/>
      <c r="F46" s="91" t="s">
        <v>288</v>
      </c>
      <c r="G46" s="249" t="s">
        <v>289</v>
      </c>
      <c r="H46" s="249"/>
      <c r="I46" s="249"/>
      <c r="J46" s="249"/>
      <c r="K46" s="249"/>
      <c r="L46" s="20"/>
      <c r="M46" s="20"/>
      <c r="N46" s="20"/>
      <c r="O46" s="20"/>
      <c r="P46" s="20"/>
      <c r="Q46" s="20"/>
      <c r="R46" s="20"/>
      <c r="S46" s="20"/>
      <c r="T46" s="20"/>
      <c r="U46" s="20"/>
      <c r="V46" s="20"/>
      <c r="W46" s="20"/>
      <c r="X46" s="20"/>
      <c r="Y46" s="20"/>
      <c r="Z46" s="20"/>
    </row>
    <row r="47" spans="1:26" ht="14.25" customHeight="1" x14ac:dyDescent="0.45">
      <c r="A47" s="20"/>
      <c r="B47" s="20"/>
      <c r="C47" s="20"/>
      <c r="D47" s="20"/>
      <c r="E47" s="20"/>
      <c r="F47" s="20"/>
      <c r="G47" s="249"/>
      <c r="H47" s="249"/>
      <c r="I47" s="249"/>
      <c r="J47" s="249"/>
      <c r="K47" s="249"/>
      <c r="L47" s="20"/>
      <c r="M47" s="20"/>
      <c r="N47" s="20"/>
      <c r="O47" s="20"/>
      <c r="P47" s="20"/>
      <c r="Q47" s="20"/>
      <c r="R47" s="20"/>
      <c r="S47" s="20"/>
      <c r="T47" s="20"/>
      <c r="U47" s="20"/>
      <c r="V47" s="20"/>
      <c r="W47" s="20"/>
      <c r="X47" s="20"/>
      <c r="Y47" s="20"/>
      <c r="Z47" s="20"/>
    </row>
    <row r="48" spans="1:26" ht="14.25" customHeight="1" x14ac:dyDescent="0.45">
      <c r="A48" s="20"/>
      <c r="B48" s="20"/>
      <c r="C48" s="20"/>
      <c r="D48" s="20"/>
      <c r="E48" s="20"/>
      <c r="F48" s="20"/>
      <c r="G48" s="249"/>
      <c r="H48" s="249"/>
      <c r="I48" s="249"/>
      <c r="J48" s="249"/>
      <c r="K48" s="249"/>
      <c r="L48" s="20"/>
      <c r="M48" s="20"/>
      <c r="N48" s="20"/>
      <c r="O48" s="20"/>
      <c r="P48" s="20"/>
      <c r="Q48" s="20"/>
      <c r="R48" s="20"/>
      <c r="S48" s="20"/>
      <c r="T48" s="20"/>
      <c r="U48" s="20"/>
      <c r="V48" s="20"/>
      <c r="W48" s="20"/>
      <c r="X48" s="20"/>
      <c r="Y48" s="20"/>
      <c r="Z48" s="20"/>
    </row>
    <row r="49" spans="1:26" ht="14.25" customHeight="1" x14ac:dyDescent="0.45">
      <c r="A49" s="20"/>
      <c r="B49" s="20"/>
      <c r="C49" s="20"/>
      <c r="D49" s="20"/>
      <c r="E49" s="20"/>
      <c r="F49" s="20"/>
      <c r="G49" s="93"/>
      <c r="H49" s="93"/>
      <c r="I49" s="93"/>
      <c r="J49" s="93"/>
      <c r="K49" s="93"/>
      <c r="L49" s="20"/>
      <c r="M49" s="20"/>
      <c r="N49" s="20"/>
      <c r="O49" s="20"/>
      <c r="P49" s="20"/>
      <c r="Q49" s="20"/>
      <c r="R49" s="20"/>
      <c r="S49" s="20"/>
      <c r="T49" s="20"/>
      <c r="U49" s="20"/>
      <c r="V49" s="20"/>
      <c r="W49" s="20"/>
      <c r="X49" s="20"/>
      <c r="Y49" s="20"/>
      <c r="Z49" s="20"/>
    </row>
    <row r="50" spans="1:26" ht="14.25" customHeight="1" x14ac:dyDescent="0.45">
      <c r="A50" s="20"/>
      <c r="B50" s="20"/>
      <c r="C50" s="247" t="s">
        <v>285</v>
      </c>
      <c r="D50" s="234"/>
      <c r="E50" s="234"/>
      <c r="F50" s="235"/>
      <c r="G50" s="243" t="s">
        <v>286</v>
      </c>
      <c r="H50" s="244"/>
      <c r="I50" s="244"/>
      <c r="J50" s="244"/>
      <c r="K50" s="244"/>
      <c r="L50" s="20"/>
      <c r="M50" s="20"/>
      <c r="N50" s="20"/>
      <c r="O50" s="20"/>
      <c r="P50" s="20"/>
      <c r="Q50" s="20"/>
      <c r="R50" s="20"/>
      <c r="S50" s="20"/>
      <c r="T50" s="20"/>
      <c r="U50" s="20"/>
      <c r="V50" s="20"/>
      <c r="W50" s="20"/>
      <c r="X50" s="20"/>
      <c r="Y50" s="20"/>
      <c r="Z50" s="20"/>
    </row>
    <row r="51" spans="1:26" ht="14.25" customHeight="1" x14ac:dyDescent="0.45">
      <c r="A51" s="20"/>
      <c r="B51" s="20"/>
      <c r="C51" s="240"/>
      <c r="D51" s="241"/>
      <c r="E51" s="241"/>
      <c r="F51" s="242"/>
      <c r="G51" s="244"/>
      <c r="H51" s="244"/>
      <c r="I51" s="244"/>
      <c r="J51" s="244"/>
      <c r="K51" s="244"/>
      <c r="L51" s="20"/>
      <c r="M51" s="20"/>
      <c r="N51" s="20"/>
      <c r="O51" s="20"/>
      <c r="P51" s="20"/>
      <c r="Q51" s="20"/>
      <c r="R51" s="20"/>
      <c r="S51" s="20"/>
      <c r="T51" s="20"/>
      <c r="U51" s="20"/>
      <c r="V51" s="20"/>
      <c r="W51" s="20"/>
      <c r="X51" s="20"/>
      <c r="Y51" s="20"/>
      <c r="Z51" s="20"/>
    </row>
    <row r="52" spans="1:26" ht="14.25" customHeight="1" x14ac:dyDescent="0.45">
      <c r="A52" s="20"/>
      <c r="B52" s="20"/>
      <c r="C52" s="236"/>
      <c r="D52" s="237"/>
      <c r="E52" s="237"/>
      <c r="F52" s="238"/>
      <c r="G52" s="244"/>
      <c r="H52" s="244"/>
      <c r="I52" s="244"/>
      <c r="J52" s="244"/>
      <c r="K52" s="244"/>
      <c r="L52" s="20"/>
      <c r="M52" s="20"/>
      <c r="N52" s="20"/>
      <c r="O52" s="20"/>
      <c r="P52" s="20"/>
      <c r="Q52" s="20"/>
      <c r="R52" s="20"/>
      <c r="S52" s="20"/>
      <c r="T52" s="20"/>
      <c r="U52" s="20"/>
      <c r="V52" s="20"/>
      <c r="W52" s="20"/>
      <c r="X52" s="20"/>
      <c r="Y52" s="20"/>
      <c r="Z52" s="20"/>
    </row>
    <row r="53" spans="1:26" ht="14.25" customHeight="1" x14ac:dyDescent="0.45">
      <c r="A53" s="20"/>
      <c r="B53" s="20"/>
      <c r="C53" s="20"/>
      <c r="D53" s="20"/>
      <c r="E53" s="20"/>
      <c r="F53" s="20"/>
      <c r="G53" s="93"/>
      <c r="H53" s="93"/>
      <c r="I53" s="93"/>
      <c r="J53" s="93"/>
      <c r="K53" s="93"/>
      <c r="L53" s="20"/>
      <c r="M53" s="20"/>
      <c r="N53" s="20"/>
      <c r="O53" s="20"/>
      <c r="P53" s="20"/>
      <c r="Q53" s="20"/>
      <c r="R53" s="20"/>
      <c r="S53" s="20"/>
      <c r="T53" s="20"/>
      <c r="U53" s="20"/>
      <c r="V53" s="20"/>
      <c r="W53" s="20"/>
      <c r="X53" s="20"/>
      <c r="Y53" s="20"/>
      <c r="Z53" s="20"/>
    </row>
    <row r="54" spans="1:26" ht="14.25" customHeight="1" x14ac:dyDescent="0.45">
      <c r="A54" s="20"/>
      <c r="B54" s="20"/>
      <c r="C54" s="20"/>
      <c r="D54" s="20"/>
      <c r="E54" s="20"/>
      <c r="F54" s="20"/>
      <c r="G54" s="93"/>
      <c r="H54" s="93"/>
      <c r="I54" s="93"/>
      <c r="J54" s="93"/>
      <c r="K54" s="93"/>
      <c r="L54" s="20"/>
      <c r="M54" s="20"/>
      <c r="N54" s="20"/>
      <c r="O54" s="20"/>
      <c r="P54" s="20"/>
      <c r="Q54" s="20"/>
      <c r="R54" s="20"/>
      <c r="S54" s="20"/>
      <c r="T54" s="20"/>
      <c r="U54" s="20"/>
      <c r="V54" s="20"/>
      <c r="W54" s="20"/>
      <c r="X54" s="20"/>
      <c r="Y54" s="20"/>
      <c r="Z54" s="20"/>
    </row>
    <row r="55" spans="1:26" ht="14.25" customHeight="1" x14ac:dyDescent="0.45">
      <c r="A55" s="20"/>
      <c r="B55" s="20"/>
      <c r="C55" s="248" t="s">
        <v>22</v>
      </c>
      <c r="D55" s="234"/>
      <c r="E55" s="234"/>
      <c r="F55" s="235"/>
      <c r="G55" s="243" t="s">
        <v>23</v>
      </c>
      <c r="H55" s="244"/>
      <c r="I55" s="244"/>
      <c r="J55" s="244"/>
      <c r="K55" s="244"/>
      <c r="L55" s="20"/>
      <c r="M55" s="20"/>
      <c r="N55" s="20"/>
      <c r="O55" s="20"/>
      <c r="P55" s="20"/>
      <c r="Q55" s="20"/>
      <c r="R55" s="20"/>
      <c r="S55" s="20"/>
      <c r="T55" s="20"/>
      <c r="U55" s="20"/>
      <c r="V55" s="20"/>
      <c r="W55" s="20"/>
      <c r="X55" s="20"/>
      <c r="Y55" s="20"/>
      <c r="Z55" s="20"/>
    </row>
    <row r="56" spans="1:26" ht="14.25" customHeight="1" x14ac:dyDescent="0.45">
      <c r="A56" s="20"/>
      <c r="B56" s="20"/>
      <c r="C56" s="240"/>
      <c r="D56" s="241"/>
      <c r="E56" s="241"/>
      <c r="F56" s="242"/>
      <c r="G56" s="244"/>
      <c r="H56" s="244"/>
      <c r="I56" s="244"/>
      <c r="J56" s="244"/>
      <c r="K56" s="244"/>
      <c r="L56" s="20"/>
      <c r="M56" s="20"/>
      <c r="N56" s="20"/>
      <c r="O56" s="20"/>
      <c r="P56" s="20"/>
      <c r="Q56" s="20"/>
      <c r="R56" s="20"/>
      <c r="S56" s="20"/>
      <c r="T56" s="20"/>
      <c r="U56" s="20"/>
      <c r="V56" s="20"/>
      <c r="W56" s="20"/>
      <c r="X56" s="20"/>
      <c r="Y56" s="20"/>
      <c r="Z56" s="20"/>
    </row>
    <row r="57" spans="1:26" ht="14.25" customHeight="1" x14ac:dyDescent="0.45">
      <c r="A57" s="20"/>
      <c r="B57" s="20"/>
      <c r="C57" s="236"/>
      <c r="D57" s="237"/>
      <c r="E57" s="237"/>
      <c r="F57" s="238"/>
      <c r="G57" s="244"/>
      <c r="H57" s="244"/>
      <c r="I57" s="244"/>
      <c r="J57" s="244"/>
      <c r="K57" s="244"/>
      <c r="L57" s="20"/>
      <c r="M57" s="20"/>
      <c r="N57" s="20"/>
      <c r="O57" s="20"/>
      <c r="P57" s="20"/>
      <c r="Q57" s="20"/>
      <c r="R57" s="20"/>
      <c r="S57" s="20"/>
      <c r="T57" s="20"/>
      <c r="U57" s="20"/>
      <c r="V57" s="20"/>
      <c r="W57" s="20"/>
      <c r="X57" s="20"/>
      <c r="Y57" s="20"/>
      <c r="Z57" s="20"/>
    </row>
    <row r="58" spans="1:26" ht="14.25" customHeight="1" x14ac:dyDescent="0.45">
      <c r="A58" s="20"/>
      <c r="B58" s="20"/>
      <c r="C58" s="20"/>
      <c r="D58" s="20"/>
      <c r="E58" s="20"/>
      <c r="F58" s="20"/>
      <c r="G58" s="93"/>
      <c r="H58" s="93"/>
      <c r="I58" s="93"/>
      <c r="J58" s="93"/>
      <c r="K58" s="93"/>
      <c r="L58" s="20"/>
      <c r="M58" s="20"/>
      <c r="N58" s="20"/>
      <c r="O58" s="20"/>
      <c r="P58" s="20"/>
      <c r="Q58" s="20"/>
      <c r="R58" s="20"/>
      <c r="S58" s="20"/>
      <c r="T58" s="20"/>
      <c r="U58" s="20"/>
      <c r="V58" s="20"/>
      <c r="W58" s="20"/>
      <c r="X58" s="20"/>
      <c r="Y58" s="20"/>
      <c r="Z58" s="20"/>
    </row>
    <row r="59" spans="1:26" ht="14.25" customHeight="1" x14ac:dyDescent="0.45">
      <c r="A59" s="20"/>
      <c r="B59" s="20"/>
      <c r="C59" s="20"/>
      <c r="D59" s="20"/>
      <c r="E59" s="20"/>
      <c r="F59" s="20"/>
      <c r="G59" s="93"/>
      <c r="H59" s="93"/>
      <c r="I59" s="93"/>
      <c r="J59" s="93"/>
      <c r="K59" s="93"/>
      <c r="L59" s="20"/>
      <c r="M59" s="20"/>
      <c r="N59" s="20"/>
      <c r="O59" s="20"/>
      <c r="P59" s="20"/>
      <c r="Q59" s="20"/>
      <c r="R59" s="20"/>
      <c r="S59" s="20"/>
      <c r="T59" s="20"/>
      <c r="U59" s="20"/>
      <c r="V59" s="20"/>
      <c r="W59" s="20"/>
      <c r="X59" s="20"/>
      <c r="Y59" s="20"/>
      <c r="Z59" s="20"/>
    </row>
    <row r="60" spans="1:26" ht="14.25" customHeight="1" x14ac:dyDescent="0.45">
      <c r="A60" s="20"/>
      <c r="B60" s="20"/>
      <c r="C60" s="239" t="s">
        <v>24</v>
      </c>
      <c r="D60" s="234"/>
      <c r="E60" s="234"/>
      <c r="F60" s="235"/>
      <c r="G60" s="243" t="s">
        <v>290</v>
      </c>
      <c r="H60" s="244"/>
      <c r="I60" s="244"/>
      <c r="J60" s="244"/>
      <c r="K60" s="244"/>
      <c r="L60" s="20"/>
      <c r="M60" s="20"/>
      <c r="N60" s="20"/>
      <c r="O60" s="20"/>
      <c r="P60" s="20"/>
      <c r="Q60" s="20"/>
      <c r="R60" s="20"/>
      <c r="S60" s="20"/>
      <c r="T60" s="20"/>
      <c r="U60" s="20"/>
      <c r="V60" s="20"/>
      <c r="W60" s="20"/>
      <c r="X60" s="20"/>
      <c r="Y60" s="20"/>
      <c r="Z60" s="20"/>
    </row>
    <row r="61" spans="1:26" ht="14.25" customHeight="1" x14ac:dyDescent="0.45">
      <c r="A61" s="20"/>
      <c r="B61" s="20"/>
      <c r="C61" s="240"/>
      <c r="D61" s="241"/>
      <c r="E61" s="241"/>
      <c r="F61" s="242"/>
      <c r="G61" s="244"/>
      <c r="H61" s="244"/>
      <c r="I61" s="244"/>
      <c r="J61" s="244"/>
      <c r="K61" s="244"/>
      <c r="L61" s="20"/>
      <c r="M61" s="20"/>
      <c r="N61" s="20"/>
      <c r="O61" s="20"/>
      <c r="P61" s="20"/>
      <c r="Q61" s="20"/>
      <c r="R61" s="20"/>
      <c r="S61" s="20"/>
      <c r="T61" s="20"/>
      <c r="U61" s="20"/>
      <c r="V61" s="20"/>
      <c r="W61" s="20"/>
      <c r="X61" s="20"/>
      <c r="Y61" s="20"/>
      <c r="Z61" s="20"/>
    </row>
    <row r="62" spans="1:26" ht="14.25" customHeight="1" x14ac:dyDescent="0.45">
      <c r="A62" s="20"/>
      <c r="B62" s="20"/>
      <c r="C62" s="236"/>
      <c r="D62" s="237"/>
      <c r="E62" s="237"/>
      <c r="F62" s="238"/>
      <c r="G62" s="244"/>
      <c r="H62" s="244"/>
      <c r="I62" s="244"/>
      <c r="J62" s="244"/>
      <c r="K62" s="244"/>
      <c r="L62" s="20"/>
      <c r="M62" s="20"/>
      <c r="N62" s="20"/>
      <c r="O62" s="20"/>
      <c r="P62" s="20"/>
      <c r="Q62" s="20"/>
      <c r="R62" s="20"/>
      <c r="S62" s="20"/>
      <c r="T62" s="20"/>
      <c r="U62" s="20"/>
      <c r="V62" s="20"/>
      <c r="W62" s="20"/>
      <c r="X62" s="20"/>
      <c r="Y62" s="20"/>
      <c r="Z62" s="20"/>
    </row>
    <row r="63" spans="1:26" ht="14.25" customHeight="1" x14ac:dyDescent="0.45">
      <c r="A63" s="20"/>
      <c r="B63" s="20"/>
      <c r="C63" s="20"/>
      <c r="D63" s="20"/>
      <c r="E63" s="20"/>
      <c r="F63" s="20"/>
      <c r="G63" s="93"/>
      <c r="H63" s="93"/>
      <c r="I63" s="93"/>
      <c r="J63" s="93"/>
      <c r="K63" s="93"/>
      <c r="L63" s="20"/>
      <c r="M63" s="20"/>
      <c r="N63" s="20"/>
      <c r="O63" s="20"/>
      <c r="P63" s="20"/>
      <c r="Q63" s="20"/>
      <c r="R63" s="20"/>
      <c r="S63" s="20"/>
      <c r="T63" s="20"/>
      <c r="U63" s="20"/>
      <c r="V63" s="20"/>
      <c r="W63" s="20"/>
      <c r="X63" s="20"/>
      <c r="Y63" s="20"/>
      <c r="Z63" s="20"/>
    </row>
    <row r="64" spans="1:26" ht="14.25" customHeight="1" x14ac:dyDescent="0.45">
      <c r="A64" s="20"/>
      <c r="B64" s="20"/>
      <c r="C64" s="20"/>
      <c r="D64" s="20"/>
      <c r="E64" s="20"/>
      <c r="F64" s="20"/>
      <c r="G64" s="93"/>
      <c r="H64" s="93"/>
      <c r="I64" s="93"/>
      <c r="J64" s="93"/>
      <c r="K64" s="93"/>
      <c r="L64" s="20"/>
      <c r="M64" s="20"/>
      <c r="N64" s="20"/>
      <c r="O64" s="20"/>
      <c r="P64" s="20"/>
      <c r="Q64" s="20"/>
      <c r="R64" s="20"/>
      <c r="S64" s="20"/>
      <c r="T64" s="20"/>
      <c r="U64" s="20"/>
      <c r="V64" s="20"/>
      <c r="W64" s="20"/>
      <c r="X64" s="20"/>
      <c r="Y64" s="20"/>
      <c r="Z64" s="20"/>
    </row>
    <row r="65" spans="1:26" ht="14.25" customHeight="1" x14ac:dyDescent="0.45">
      <c r="A65" s="20"/>
      <c r="B65" s="20"/>
      <c r="C65" s="245" t="s">
        <v>25</v>
      </c>
      <c r="D65" s="234"/>
      <c r="E65" s="234"/>
      <c r="F65" s="235"/>
      <c r="G65" s="243" t="s">
        <v>26</v>
      </c>
      <c r="H65" s="244"/>
      <c r="I65" s="244"/>
      <c r="J65" s="244"/>
      <c r="K65" s="244"/>
      <c r="L65" s="20"/>
      <c r="M65" s="20"/>
      <c r="N65" s="20"/>
      <c r="O65" s="20"/>
      <c r="P65" s="20"/>
      <c r="Q65" s="20"/>
      <c r="R65" s="20"/>
      <c r="S65" s="20"/>
      <c r="T65" s="20"/>
      <c r="U65" s="20"/>
      <c r="V65" s="20"/>
      <c r="W65" s="20"/>
      <c r="X65" s="20"/>
      <c r="Y65" s="20"/>
      <c r="Z65" s="20"/>
    </row>
    <row r="66" spans="1:26" ht="14.25" customHeight="1" x14ac:dyDescent="0.45">
      <c r="A66" s="20"/>
      <c r="B66" s="20"/>
      <c r="C66" s="240"/>
      <c r="D66" s="241"/>
      <c r="E66" s="241"/>
      <c r="F66" s="242"/>
      <c r="G66" s="244"/>
      <c r="H66" s="244"/>
      <c r="I66" s="244"/>
      <c r="J66" s="244"/>
      <c r="K66" s="244"/>
      <c r="L66" s="20"/>
      <c r="M66" s="20"/>
      <c r="N66" s="20"/>
      <c r="O66" s="20"/>
      <c r="P66" s="20"/>
      <c r="Q66" s="20"/>
      <c r="R66" s="20"/>
      <c r="S66" s="20"/>
      <c r="T66" s="20"/>
      <c r="U66" s="20"/>
      <c r="V66" s="20"/>
      <c r="W66" s="20"/>
      <c r="X66" s="20"/>
      <c r="Y66" s="20"/>
      <c r="Z66" s="20"/>
    </row>
    <row r="67" spans="1:26" ht="14.25" customHeight="1" x14ac:dyDescent="0.45">
      <c r="A67" s="20"/>
      <c r="B67" s="20"/>
      <c r="C67" s="236"/>
      <c r="D67" s="237"/>
      <c r="E67" s="237"/>
      <c r="F67" s="238"/>
      <c r="G67" s="244"/>
      <c r="H67" s="244"/>
      <c r="I67" s="244"/>
      <c r="J67" s="244"/>
      <c r="K67" s="244"/>
      <c r="L67" s="20"/>
      <c r="M67" s="20"/>
      <c r="N67" s="20"/>
      <c r="O67" s="20"/>
      <c r="P67" s="20"/>
      <c r="Q67" s="20"/>
      <c r="R67" s="20"/>
      <c r="S67" s="20"/>
      <c r="T67" s="20"/>
      <c r="U67" s="20"/>
      <c r="V67" s="20"/>
      <c r="W67" s="20"/>
      <c r="X67" s="20"/>
      <c r="Y67" s="20"/>
      <c r="Z67" s="20"/>
    </row>
    <row r="68" spans="1:26" ht="14.25" customHeight="1" x14ac:dyDescent="0.4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4.25" customHeight="1" x14ac:dyDescent="0.4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4.25" customHeight="1" x14ac:dyDescent="0.4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4.25" customHeight="1" x14ac:dyDescent="0.45">
      <c r="A71" s="15"/>
      <c r="B71" s="16" t="s">
        <v>470</v>
      </c>
      <c r="C71" s="17"/>
      <c r="D71" s="18"/>
      <c r="E71" s="15"/>
      <c r="F71" s="15"/>
      <c r="G71" s="15"/>
      <c r="H71" s="15"/>
      <c r="I71" s="15"/>
      <c r="J71" s="15"/>
      <c r="K71" s="15"/>
      <c r="L71" s="15"/>
      <c r="M71" s="15"/>
      <c r="N71" s="15"/>
      <c r="O71" s="15"/>
      <c r="P71" s="15"/>
      <c r="Q71" s="15"/>
      <c r="R71" s="15"/>
      <c r="S71" s="15"/>
      <c r="T71" s="15"/>
      <c r="U71" s="15"/>
      <c r="V71" s="15"/>
      <c r="W71" s="15"/>
      <c r="X71" s="15"/>
      <c r="Y71" s="15"/>
      <c r="Z71" s="15"/>
    </row>
    <row r="72" spans="1:26" ht="14.25" customHeight="1" x14ac:dyDescent="0.4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4.25" customHeight="1" x14ac:dyDescent="0.45">
      <c r="A73" s="20"/>
      <c r="B73" s="20" t="s">
        <v>405</v>
      </c>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4.25" customHeight="1" x14ac:dyDescent="0.45">
      <c r="A74" s="20"/>
      <c r="B74" s="23" t="s">
        <v>408</v>
      </c>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4.25" customHeight="1" x14ac:dyDescent="0.45">
      <c r="A75" s="182" t="s">
        <v>406</v>
      </c>
      <c r="B75" s="20" t="s">
        <v>410</v>
      </c>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4.25" customHeight="1" x14ac:dyDescent="0.45">
      <c r="A76" s="20"/>
      <c r="B76" s="20" t="s">
        <v>412</v>
      </c>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4.25" customHeight="1" x14ac:dyDescent="0.45">
      <c r="A77" s="20"/>
      <c r="B77" s="20" t="s">
        <v>411</v>
      </c>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4.25" customHeight="1" x14ac:dyDescent="0.45">
      <c r="A78" s="182" t="s">
        <v>407</v>
      </c>
      <c r="B78" s="20" t="s">
        <v>413</v>
      </c>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4.25" customHeight="1" x14ac:dyDescent="0.45">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4.25" customHeight="1" x14ac:dyDescent="0.45">
      <c r="A80" s="20"/>
      <c r="B80" s="23" t="s">
        <v>409</v>
      </c>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4.25" customHeight="1" x14ac:dyDescent="0.45">
      <c r="A81" s="182" t="s">
        <v>406</v>
      </c>
      <c r="B81" s="20" t="s">
        <v>414</v>
      </c>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4.25" customHeight="1" x14ac:dyDescent="0.45">
      <c r="A82" s="20"/>
      <c r="B82" s="20" t="s">
        <v>415</v>
      </c>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4.25" customHeight="1" x14ac:dyDescent="0.45">
      <c r="A83" s="20"/>
      <c r="B83" s="20" t="s">
        <v>416</v>
      </c>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4.25" customHeight="1" x14ac:dyDescent="0.45">
      <c r="B84" s="20" t="s">
        <v>417</v>
      </c>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4.25" customHeight="1" x14ac:dyDescent="0.45">
      <c r="A85" s="182" t="s">
        <v>407</v>
      </c>
      <c r="B85" s="20" t="s">
        <v>418</v>
      </c>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4.25" customHeight="1" x14ac:dyDescent="0.4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4.25" customHeight="1" x14ac:dyDescent="0.4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4.25" customHeight="1" x14ac:dyDescent="0.45">
      <c r="A88" s="20"/>
      <c r="B88" s="20" t="s">
        <v>419</v>
      </c>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4.25" customHeight="1" x14ac:dyDescent="0.4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4.25" customHeight="1" x14ac:dyDescent="0.45">
      <c r="A90" s="20"/>
      <c r="B90" s="23"/>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4.25" customHeight="1" x14ac:dyDescent="0.4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4.25" customHeight="1" x14ac:dyDescent="0.4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4.25" customHeight="1" x14ac:dyDescent="0.4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4.25" customHeight="1" x14ac:dyDescent="0.4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4.25" customHeight="1" x14ac:dyDescent="0.4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4.25" customHeight="1" x14ac:dyDescent="0.4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4.25" customHeight="1" x14ac:dyDescent="0.4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4.25" customHeight="1" x14ac:dyDescent="0.4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4.25" customHeight="1" x14ac:dyDescent="0.4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4.25" customHeight="1" x14ac:dyDescent="0.4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4.25" customHeight="1" x14ac:dyDescent="0.4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4.25" customHeight="1" x14ac:dyDescent="0.4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4.25" customHeight="1" x14ac:dyDescent="0.4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4.25" customHeight="1" x14ac:dyDescent="0.4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4.25" customHeight="1" x14ac:dyDescent="0.4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4.25" customHeight="1" x14ac:dyDescent="0.4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4.25" customHeight="1" x14ac:dyDescent="0.4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4.25" customHeight="1" x14ac:dyDescent="0.4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4.25" customHeight="1" x14ac:dyDescent="0.4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4.25" customHeight="1" x14ac:dyDescent="0.4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4.25" customHeight="1" x14ac:dyDescent="0.4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4.25" customHeight="1" x14ac:dyDescent="0.4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4.25" customHeight="1" x14ac:dyDescent="0.4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4.25" customHeight="1" x14ac:dyDescent="0.4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4.25" customHeight="1" x14ac:dyDescent="0.4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4.25" customHeight="1" x14ac:dyDescent="0.4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4.25" customHeight="1" x14ac:dyDescent="0.4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4.25" customHeight="1" x14ac:dyDescent="0.4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4.25" customHeight="1" x14ac:dyDescent="0.4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4.25" customHeight="1" x14ac:dyDescent="0.4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4.25" customHeight="1" x14ac:dyDescent="0.4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4.25" customHeight="1" x14ac:dyDescent="0.4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4.25" customHeight="1" x14ac:dyDescent="0.4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4.25" customHeight="1" x14ac:dyDescent="0.4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4.25" customHeight="1" x14ac:dyDescent="0.4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4.25" customHeight="1" x14ac:dyDescent="0.4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4.25" customHeight="1" x14ac:dyDescent="0.4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4.25" customHeight="1" x14ac:dyDescent="0.4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4.25" customHeight="1" x14ac:dyDescent="0.4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4.25" customHeight="1" x14ac:dyDescent="0.4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4.25" customHeight="1" x14ac:dyDescent="0.4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4.25" customHeight="1" x14ac:dyDescent="0.4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4.25" customHeight="1" x14ac:dyDescent="0.4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4.25" customHeight="1" x14ac:dyDescent="0.4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4.25" customHeight="1" x14ac:dyDescent="0.4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4.25" customHeight="1" x14ac:dyDescent="0.4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4.25" customHeight="1" x14ac:dyDescent="0.4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4.25" customHeight="1" x14ac:dyDescent="0.4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4.25" customHeight="1" x14ac:dyDescent="0.4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4.25" customHeight="1" x14ac:dyDescent="0.4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4.25" customHeight="1" x14ac:dyDescent="0.4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4.25" customHeight="1" x14ac:dyDescent="0.4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4.25" customHeight="1" x14ac:dyDescent="0.4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4.25" customHeight="1" x14ac:dyDescent="0.4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4.25" customHeight="1" x14ac:dyDescent="0.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4.25" customHeight="1" x14ac:dyDescent="0.4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4.25" customHeight="1" x14ac:dyDescent="0.4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4.25" customHeight="1" x14ac:dyDescent="0.4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4.25" customHeight="1" x14ac:dyDescent="0.4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4.25" customHeight="1" x14ac:dyDescent="0.4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4.25" customHeight="1" x14ac:dyDescent="0.4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4.25" customHeight="1" x14ac:dyDescent="0.4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4.25" customHeight="1" x14ac:dyDescent="0.4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4.25" customHeight="1" x14ac:dyDescent="0.4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4.25" customHeight="1" x14ac:dyDescent="0.4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4.25" customHeight="1" x14ac:dyDescent="0.4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4.25" customHeight="1" x14ac:dyDescent="0.4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4.25" customHeight="1" x14ac:dyDescent="0.4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4.25" customHeight="1" x14ac:dyDescent="0.4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4.25" customHeight="1" x14ac:dyDescent="0.4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4.25" customHeight="1" x14ac:dyDescent="0.4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4.25" customHeight="1" x14ac:dyDescent="0.4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4.25" customHeight="1" x14ac:dyDescent="0.4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4.25" customHeight="1" x14ac:dyDescent="0.4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4.25" customHeight="1" x14ac:dyDescent="0.4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4.25" customHeight="1" x14ac:dyDescent="0.4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4.25" customHeight="1" x14ac:dyDescent="0.4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4.25" customHeight="1" x14ac:dyDescent="0.4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4.25" customHeight="1" x14ac:dyDescent="0.4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4.25" customHeight="1" x14ac:dyDescent="0.4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4.25" customHeight="1" x14ac:dyDescent="0.4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4.25" customHeight="1" x14ac:dyDescent="0.4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4.25" customHeight="1" x14ac:dyDescent="0.4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4.25" customHeight="1" x14ac:dyDescent="0.4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4.25" customHeight="1" x14ac:dyDescent="0.4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4.25" customHeight="1" x14ac:dyDescent="0.4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4.25" customHeight="1" x14ac:dyDescent="0.4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4.25" customHeight="1" x14ac:dyDescent="0.4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4.25" customHeight="1" x14ac:dyDescent="0.4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4.25" customHeight="1" x14ac:dyDescent="0.4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4.25" customHeight="1" x14ac:dyDescent="0.4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4.25" customHeight="1" x14ac:dyDescent="0.4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4.25" customHeight="1" x14ac:dyDescent="0.4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4.25" customHeight="1" x14ac:dyDescent="0.4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4.25" customHeight="1" x14ac:dyDescent="0.4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4.25" customHeight="1" x14ac:dyDescent="0.4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4.25" customHeight="1" x14ac:dyDescent="0.4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4.25" customHeight="1" x14ac:dyDescent="0.4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4.25" customHeight="1" x14ac:dyDescent="0.4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4.25" customHeight="1" x14ac:dyDescent="0.4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4.25" customHeight="1" x14ac:dyDescent="0.4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4.25" customHeight="1" x14ac:dyDescent="0.4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4.25" customHeight="1" x14ac:dyDescent="0.4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4.25" customHeight="1" x14ac:dyDescent="0.4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4.25" customHeight="1" x14ac:dyDescent="0.4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4.25" customHeight="1" x14ac:dyDescent="0.4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4.25" customHeight="1" x14ac:dyDescent="0.4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4.25" customHeight="1" x14ac:dyDescent="0.4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4.25" customHeight="1" x14ac:dyDescent="0.4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4.25" customHeight="1" x14ac:dyDescent="0.4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4.25" customHeight="1" x14ac:dyDescent="0.4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4.25" customHeight="1" x14ac:dyDescent="0.4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4.25" customHeight="1" x14ac:dyDescent="0.4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4.25" customHeight="1" x14ac:dyDescent="0.4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4.25" customHeight="1" x14ac:dyDescent="0.4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4.25" customHeight="1" x14ac:dyDescent="0.4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4.25" customHeight="1" x14ac:dyDescent="0.4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4.25" customHeight="1" x14ac:dyDescent="0.4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4.25" customHeight="1" x14ac:dyDescent="0.4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4.25" customHeight="1" x14ac:dyDescent="0.4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4.25" customHeight="1" x14ac:dyDescent="0.4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4.25" customHeight="1" x14ac:dyDescent="0.4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4.25" customHeight="1" x14ac:dyDescent="0.4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4.25" customHeight="1" x14ac:dyDescent="0.4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4.25" customHeight="1" x14ac:dyDescent="0.4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4.25" customHeight="1" x14ac:dyDescent="0.4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4.25" customHeight="1" x14ac:dyDescent="0.4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4.25" customHeight="1" x14ac:dyDescent="0.4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4.25" customHeight="1" x14ac:dyDescent="0.4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4.25" customHeight="1" x14ac:dyDescent="0.4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4.25" customHeight="1" x14ac:dyDescent="0.4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4.25" customHeight="1" x14ac:dyDescent="0.4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4.25" customHeight="1" x14ac:dyDescent="0.4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4.25" customHeight="1" x14ac:dyDescent="0.4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4.25" customHeight="1" x14ac:dyDescent="0.4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4.25" customHeight="1" x14ac:dyDescent="0.4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4.25" customHeight="1" x14ac:dyDescent="0.4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4.25" customHeight="1" x14ac:dyDescent="0.4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4.25" customHeight="1" x14ac:dyDescent="0.4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4.25" customHeight="1" x14ac:dyDescent="0.4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4.25" customHeight="1" x14ac:dyDescent="0.4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4.25" customHeight="1" x14ac:dyDescent="0.4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4.25" customHeight="1" x14ac:dyDescent="0.4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4.25" customHeight="1" x14ac:dyDescent="0.4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4.25" customHeight="1" x14ac:dyDescent="0.4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4.25" customHeight="1" x14ac:dyDescent="0.4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4.25" customHeight="1" x14ac:dyDescent="0.4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4.25" customHeight="1" x14ac:dyDescent="0.4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4.25" customHeight="1" x14ac:dyDescent="0.4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4.25" customHeight="1" x14ac:dyDescent="0.4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4.25" customHeight="1" x14ac:dyDescent="0.4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4.25" customHeight="1" x14ac:dyDescent="0.4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4.25" customHeight="1" x14ac:dyDescent="0.4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4.25" customHeight="1" x14ac:dyDescent="0.4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4.25" customHeight="1" x14ac:dyDescent="0.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4.25" customHeight="1" x14ac:dyDescent="0.4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4.25" customHeight="1" x14ac:dyDescent="0.4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4.25" customHeight="1" x14ac:dyDescent="0.4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4.25" customHeight="1" x14ac:dyDescent="0.4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4.25" customHeight="1" x14ac:dyDescent="0.4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4.25" customHeight="1" x14ac:dyDescent="0.4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4.25" customHeight="1" x14ac:dyDescent="0.4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4.25" customHeight="1" x14ac:dyDescent="0.4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4.25" customHeight="1" x14ac:dyDescent="0.4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4.25" customHeight="1" x14ac:dyDescent="0.4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4.25" customHeight="1" x14ac:dyDescent="0.4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4.25" customHeight="1" x14ac:dyDescent="0.4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4.25" customHeight="1" x14ac:dyDescent="0.4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4.25" customHeight="1" x14ac:dyDescent="0.4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4.25" customHeight="1" x14ac:dyDescent="0.4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4.25" customHeight="1" x14ac:dyDescent="0.4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4.25" customHeight="1" x14ac:dyDescent="0.4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4.25" customHeight="1" x14ac:dyDescent="0.4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4.25" customHeight="1" x14ac:dyDescent="0.4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4.25" customHeight="1" x14ac:dyDescent="0.4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4.25" customHeight="1" x14ac:dyDescent="0.4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4.25" customHeight="1" x14ac:dyDescent="0.4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4.25" customHeight="1" x14ac:dyDescent="0.4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4.25" customHeight="1" x14ac:dyDescent="0.4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4.25" customHeight="1" x14ac:dyDescent="0.4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4.25" customHeight="1" x14ac:dyDescent="0.4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4.25" customHeight="1" x14ac:dyDescent="0.4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4.25" customHeight="1" x14ac:dyDescent="0.4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4.25" customHeight="1" x14ac:dyDescent="0.4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4.25" customHeight="1" x14ac:dyDescent="0.4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4.25" customHeight="1" x14ac:dyDescent="0.4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4.25" customHeight="1" x14ac:dyDescent="0.4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4.25" customHeight="1" x14ac:dyDescent="0.4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4.25" customHeight="1" x14ac:dyDescent="0.4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4.25" customHeight="1" x14ac:dyDescent="0.4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4.25" customHeight="1" x14ac:dyDescent="0.4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4.25" customHeight="1" x14ac:dyDescent="0.4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4.25" customHeight="1" x14ac:dyDescent="0.4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4.25" customHeight="1" x14ac:dyDescent="0.4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4.25" customHeight="1" x14ac:dyDescent="0.4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4.25" customHeight="1" x14ac:dyDescent="0.4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4.25" customHeight="1" x14ac:dyDescent="0.4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4.25" customHeight="1" x14ac:dyDescent="0.4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4.25" customHeight="1" x14ac:dyDescent="0.4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4.25" customHeight="1" x14ac:dyDescent="0.4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4.25" customHeight="1" x14ac:dyDescent="0.4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4.25" customHeight="1" x14ac:dyDescent="0.4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4.25" customHeight="1" x14ac:dyDescent="0.4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4.25" customHeight="1" x14ac:dyDescent="0.4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4.25" customHeight="1" x14ac:dyDescent="0.4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4.25" customHeight="1" x14ac:dyDescent="0.4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4.25" customHeight="1" x14ac:dyDescent="0.4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4.25" customHeight="1" x14ac:dyDescent="0.4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4.25" customHeight="1" x14ac:dyDescent="0.4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4.25" customHeight="1" x14ac:dyDescent="0.4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4.25" customHeight="1" x14ac:dyDescent="0.4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4.25" customHeight="1" x14ac:dyDescent="0.4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4.25" customHeight="1" x14ac:dyDescent="0.4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4.25" customHeight="1" x14ac:dyDescent="0.4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4.25" customHeight="1" x14ac:dyDescent="0.4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4.25" customHeight="1" x14ac:dyDescent="0.4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4.25" customHeight="1" x14ac:dyDescent="0.4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4.25" customHeight="1" x14ac:dyDescent="0.4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4.25" customHeight="1" x14ac:dyDescent="0.4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4.25" customHeight="1" x14ac:dyDescent="0.4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4.25" customHeight="1" x14ac:dyDescent="0.4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4.25" customHeight="1" x14ac:dyDescent="0.4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4.25" customHeight="1" x14ac:dyDescent="0.4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4.25" customHeight="1" x14ac:dyDescent="0.4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4.25" customHeight="1" x14ac:dyDescent="0.4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4.25" customHeight="1" x14ac:dyDescent="0.4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4.25" customHeight="1" x14ac:dyDescent="0.4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4.25" customHeight="1" x14ac:dyDescent="0.4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4.25" customHeight="1" x14ac:dyDescent="0.4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4.25" customHeight="1" x14ac:dyDescent="0.4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4.25" customHeight="1" x14ac:dyDescent="0.4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4.25" customHeight="1" x14ac:dyDescent="0.4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4.25" customHeight="1" x14ac:dyDescent="0.4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4.25" customHeight="1" x14ac:dyDescent="0.4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4.25" customHeight="1" x14ac:dyDescent="0.4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4.25" customHeight="1" x14ac:dyDescent="0.4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4.25" customHeight="1" x14ac:dyDescent="0.4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4.25" customHeight="1" x14ac:dyDescent="0.4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4.25" customHeight="1" x14ac:dyDescent="0.4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4.25" customHeight="1" x14ac:dyDescent="0.4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4.25" customHeight="1" x14ac:dyDescent="0.4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4.25" customHeight="1" x14ac:dyDescent="0.4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4.25" customHeight="1" x14ac:dyDescent="0.4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4.25" customHeight="1" x14ac:dyDescent="0.4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4.25" customHeight="1" x14ac:dyDescent="0.4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4.25" customHeight="1" x14ac:dyDescent="0.4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4.25" customHeight="1" x14ac:dyDescent="0.4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4.25" customHeight="1" x14ac:dyDescent="0.4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4.25" customHeight="1" x14ac:dyDescent="0.4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4.25" customHeight="1" x14ac:dyDescent="0.4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4.25" customHeight="1" x14ac:dyDescent="0.4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4.25" customHeight="1" x14ac:dyDescent="0.4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4.25" customHeight="1" x14ac:dyDescent="0.4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4.25" customHeight="1" x14ac:dyDescent="0.4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4.25" customHeight="1" x14ac:dyDescent="0.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4.25" customHeight="1" x14ac:dyDescent="0.4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4.25" customHeight="1" x14ac:dyDescent="0.4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4.25" customHeight="1" x14ac:dyDescent="0.4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4.25" customHeight="1" x14ac:dyDescent="0.4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4.25" customHeight="1" x14ac:dyDescent="0.4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4.25" customHeight="1" x14ac:dyDescent="0.4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4.25" customHeight="1" x14ac:dyDescent="0.4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4.25" customHeight="1" x14ac:dyDescent="0.4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4.25" customHeight="1" x14ac:dyDescent="0.4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4.25" customHeight="1" x14ac:dyDescent="0.4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4.25" customHeight="1" x14ac:dyDescent="0.4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4.25" customHeight="1" x14ac:dyDescent="0.4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4.25" customHeight="1" x14ac:dyDescent="0.4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4.25" customHeight="1" x14ac:dyDescent="0.4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4.25" customHeight="1" x14ac:dyDescent="0.4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4.25" customHeight="1" x14ac:dyDescent="0.4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4.25" customHeight="1" x14ac:dyDescent="0.4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4.25" customHeight="1" x14ac:dyDescent="0.4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4.25" customHeight="1" x14ac:dyDescent="0.4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4.25" customHeight="1" x14ac:dyDescent="0.4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4.25" customHeight="1" x14ac:dyDescent="0.4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4.25" customHeight="1" x14ac:dyDescent="0.4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4.25" customHeight="1" x14ac:dyDescent="0.4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4.25" customHeight="1" x14ac:dyDescent="0.4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4.25" customHeight="1" x14ac:dyDescent="0.4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4.25" customHeight="1" x14ac:dyDescent="0.4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4.25" customHeight="1" x14ac:dyDescent="0.4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4.25" customHeight="1" x14ac:dyDescent="0.4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4.25" customHeight="1" x14ac:dyDescent="0.4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4.25" customHeight="1" x14ac:dyDescent="0.4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4.25" customHeight="1" x14ac:dyDescent="0.4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4.25" customHeight="1" x14ac:dyDescent="0.4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4.25" customHeight="1" x14ac:dyDescent="0.4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4.25" customHeight="1" x14ac:dyDescent="0.4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4.25" customHeight="1" x14ac:dyDescent="0.4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4.25" customHeight="1" x14ac:dyDescent="0.4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4.25" customHeight="1" x14ac:dyDescent="0.4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4.25" customHeight="1" x14ac:dyDescent="0.4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4.25" customHeight="1" x14ac:dyDescent="0.4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4.25" customHeight="1" x14ac:dyDescent="0.4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4.25" customHeight="1" x14ac:dyDescent="0.4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4.25" customHeight="1" x14ac:dyDescent="0.4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4.25" customHeight="1" x14ac:dyDescent="0.4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4.25" customHeight="1" x14ac:dyDescent="0.4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4.25" customHeight="1" x14ac:dyDescent="0.4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4.25" customHeight="1" x14ac:dyDescent="0.4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4.25" customHeight="1" x14ac:dyDescent="0.4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4.25" customHeight="1" x14ac:dyDescent="0.4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4.25" customHeight="1" x14ac:dyDescent="0.4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4.25" customHeight="1" x14ac:dyDescent="0.4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4.25" customHeight="1" x14ac:dyDescent="0.4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4.25" customHeight="1" x14ac:dyDescent="0.4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4.25" customHeight="1" x14ac:dyDescent="0.4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4.25" customHeight="1" x14ac:dyDescent="0.4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4.25" customHeight="1" x14ac:dyDescent="0.4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4.25" customHeight="1" x14ac:dyDescent="0.4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4.25" customHeight="1" x14ac:dyDescent="0.4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4.25" customHeight="1" x14ac:dyDescent="0.4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4.25" customHeight="1" x14ac:dyDescent="0.4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4.25" customHeight="1" x14ac:dyDescent="0.4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4.25" customHeight="1" x14ac:dyDescent="0.4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4.25" customHeight="1" x14ac:dyDescent="0.4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4.25" customHeight="1" x14ac:dyDescent="0.4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4.25" customHeight="1" x14ac:dyDescent="0.4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4.25" customHeight="1" x14ac:dyDescent="0.4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4.25" customHeight="1" x14ac:dyDescent="0.4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4.25" customHeight="1" x14ac:dyDescent="0.4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4.25" customHeight="1" x14ac:dyDescent="0.4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4.25" customHeight="1" x14ac:dyDescent="0.4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4.25" customHeight="1" x14ac:dyDescent="0.4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4.25" customHeight="1" x14ac:dyDescent="0.4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4.25" customHeight="1" x14ac:dyDescent="0.4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4.25" customHeight="1" x14ac:dyDescent="0.4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4.25" customHeight="1" x14ac:dyDescent="0.4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4.25" customHeight="1" x14ac:dyDescent="0.4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4.25" customHeight="1" x14ac:dyDescent="0.4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4.25" customHeight="1" x14ac:dyDescent="0.4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4.25" customHeight="1" x14ac:dyDescent="0.4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4.25" customHeight="1" x14ac:dyDescent="0.4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4.25" customHeight="1" x14ac:dyDescent="0.4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4.25" customHeight="1" x14ac:dyDescent="0.4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4.25" customHeight="1" x14ac:dyDescent="0.4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4.25" customHeight="1" x14ac:dyDescent="0.4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4.25" customHeight="1" x14ac:dyDescent="0.4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4.25" customHeight="1" x14ac:dyDescent="0.4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4.25" customHeight="1" x14ac:dyDescent="0.4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4.25" customHeight="1" x14ac:dyDescent="0.4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4.25" customHeight="1" x14ac:dyDescent="0.4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4.25" customHeight="1" x14ac:dyDescent="0.4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4.25" customHeight="1" x14ac:dyDescent="0.4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4.25" customHeight="1" x14ac:dyDescent="0.4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4.25" customHeight="1" x14ac:dyDescent="0.4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4.25" customHeight="1" x14ac:dyDescent="0.4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4.25" customHeight="1" x14ac:dyDescent="0.4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4.25" customHeight="1" x14ac:dyDescent="0.4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4.25" customHeight="1" x14ac:dyDescent="0.4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4.25" customHeight="1" x14ac:dyDescent="0.4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4.25" customHeight="1" x14ac:dyDescent="0.4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4.25" customHeight="1" x14ac:dyDescent="0.4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4.25" customHeight="1" x14ac:dyDescent="0.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4.25" customHeight="1" x14ac:dyDescent="0.4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4.25" customHeight="1" x14ac:dyDescent="0.4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4.25" customHeight="1" x14ac:dyDescent="0.4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4.25" customHeight="1" x14ac:dyDescent="0.4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4.25" customHeight="1" x14ac:dyDescent="0.4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4.25" customHeight="1" x14ac:dyDescent="0.4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4.25" customHeight="1" x14ac:dyDescent="0.4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4.25" customHeight="1" x14ac:dyDescent="0.4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4.25" customHeight="1" x14ac:dyDescent="0.4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4.25" customHeight="1" x14ac:dyDescent="0.4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4.25" customHeight="1" x14ac:dyDescent="0.4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4.25" customHeight="1" x14ac:dyDescent="0.4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4.25" customHeight="1" x14ac:dyDescent="0.4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4.25" customHeight="1" x14ac:dyDescent="0.4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4.25" customHeight="1" x14ac:dyDescent="0.4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4.25" customHeight="1" x14ac:dyDescent="0.4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4.25" customHeight="1" x14ac:dyDescent="0.4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4.25" customHeight="1" x14ac:dyDescent="0.4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4.25" customHeight="1" x14ac:dyDescent="0.4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4.25" customHeight="1" x14ac:dyDescent="0.4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4.25" customHeight="1" x14ac:dyDescent="0.4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4.25" customHeight="1" x14ac:dyDescent="0.4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4.25" customHeight="1" x14ac:dyDescent="0.4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4.25" customHeight="1" x14ac:dyDescent="0.4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4.25" customHeight="1" x14ac:dyDescent="0.4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4.25" customHeight="1" x14ac:dyDescent="0.4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4.25" customHeight="1" x14ac:dyDescent="0.4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4.25" customHeight="1" x14ac:dyDescent="0.4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4.25" customHeight="1" x14ac:dyDescent="0.4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4.25" customHeight="1" x14ac:dyDescent="0.4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4.25" customHeight="1" x14ac:dyDescent="0.4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4.25" customHeight="1" x14ac:dyDescent="0.4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4.25" customHeight="1" x14ac:dyDescent="0.4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4.25" customHeight="1" x14ac:dyDescent="0.4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4.25" customHeight="1" x14ac:dyDescent="0.4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4.25" customHeight="1" x14ac:dyDescent="0.4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4.25" customHeight="1" x14ac:dyDescent="0.4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4.25" customHeight="1" x14ac:dyDescent="0.4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4.25" customHeight="1" x14ac:dyDescent="0.4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4.25" customHeight="1" x14ac:dyDescent="0.4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4.25" customHeight="1" x14ac:dyDescent="0.4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4.25" customHeight="1" x14ac:dyDescent="0.4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4.25" customHeight="1" x14ac:dyDescent="0.4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4.25" customHeight="1" x14ac:dyDescent="0.4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4.25" customHeight="1" x14ac:dyDescent="0.4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4.25" customHeight="1" x14ac:dyDescent="0.4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4.25" customHeight="1" x14ac:dyDescent="0.4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4.25" customHeight="1" x14ac:dyDescent="0.4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4.25" customHeight="1" x14ac:dyDescent="0.4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4.25" customHeight="1" x14ac:dyDescent="0.4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4.25" customHeight="1" x14ac:dyDescent="0.4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4.25" customHeight="1" x14ac:dyDescent="0.4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4.25" customHeight="1" x14ac:dyDescent="0.4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4.25" customHeight="1" x14ac:dyDescent="0.4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4.25" customHeight="1" x14ac:dyDescent="0.4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4.25" customHeight="1" x14ac:dyDescent="0.4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4.25" customHeight="1" x14ac:dyDescent="0.4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4.25" customHeight="1" x14ac:dyDescent="0.4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4.25" customHeight="1" x14ac:dyDescent="0.4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4.25" customHeight="1" x14ac:dyDescent="0.4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4.25" customHeight="1" x14ac:dyDescent="0.4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4.25" customHeight="1" x14ac:dyDescent="0.4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4.25" customHeight="1" x14ac:dyDescent="0.4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4.25" customHeight="1" x14ac:dyDescent="0.4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4.25" customHeight="1" x14ac:dyDescent="0.4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4.25" customHeight="1" x14ac:dyDescent="0.4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4.25" customHeight="1" x14ac:dyDescent="0.4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4.25" customHeight="1" x14ac:dyDescent="0.4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4.25" customHeight="1" x14ac:dyDescent="0.4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4.25" customHeight="1" x14ac:dyDescent="0.4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4.25" customHeight="1" x14ac:dyDescent="0.4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4.25" customHeight="1" x14ac:dyDescent="0.4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4.25" customHeight="1" x14ac:dyDescent="0.4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4.25" customHeight="1" x14ac:dyDescent="0.4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4.25" customHeight="1" x14ac:dyDescent="0.4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4.25" customHeight="1" x14ac:dyDescent="0.4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4.25" customHeight="1" x14ac:dyDescent="0.4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4.25" customHeight="1" x14ac:dyDescent="0.4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4.25" customHeight="1" x14ac:dyDescent="0.4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4.25" customHeight="1" x14ac:dyDescent="0.4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4.25" customHeight="1" x14ac:dyDescent="0.4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4.25" customHeight="1" x14ac:dyDescent="0.4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4.25" customHeight="1" x14ac:dyDescent="0.4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4.25" customHeight="1" x14ac:dyDescent="0.4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4.25" customHeight="1" x14ac:dyDescent="0.4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4.25" customHeight="1" x14ac:dyDescent="0.4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4.25" customHeight="1" x14ac:dyDescent="0.4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4.25" customHeight="1" x14ac:dyDescent="0.4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4.25" customHeight="1" x14ac:dyDescent="0.4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4.25" customHeight="1" x14ac:dyDescent="0.4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4.25" customHeight="1" x14ac:dyDescent="0.4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4.25" customHeight="1" x14ac:dyDescent="0.4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4.25" customHeight="1" x14ac:dyDescent="0.4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4.25" customHeight="1" x14ac:dyDescent="0.4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4.25" customHeight="1" x14ac:dyDescent="0.4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4.25" customHeight="1" x14ac:dyDescent="0.4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4.25" customHeight="1" x14ac:dyDescent="0.4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4.25" customHeight="1" x14ac:dyDescent="0.4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4.25" customHeight="1" x14ac:dyDescent="0.4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4.25" customHeight="1" x14ac:dyDescent="0.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4.25" customHeight="1" x14ac:dyDescent="0.4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4.25" customHeight="1" x14ac:dyDescent="0.4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4.25" customHeight="1" x14ac:dyDescent="0.4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4.25" customHeight="1" x14ac:dyDescent="0.4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4.25" customHeight="1" x14ac:dyDescent="0.4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4.25" customHeight="1" x14ac:dyDescent="0.4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4.25" customHeight="1" x14ac:dyDescent="0.4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4.25" customHeight="1" x14ac:dyDescent="0.4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4.25" customHeight="1" x14ac:dyDescent="0.4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4.25" customHeight="1" x14ac:dyDescent="0.4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4.25" customHeight="1" x14ac:dyDescent="0.4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4.25" customHeight="1" x14ac:dyDescent="0.4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4.25" customHeight="1" x14ac:dyDescent="0.4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4.25" customHeight="1" x14ac:dyDescent="0.4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4.25" customHeight="1" x14ac:dyDescent="0.4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4.25" customHeight="1" x14ac:dyDescent="0.4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4.25" customHeight="1" x14ac:dyDescent="0.4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4.25" customHeight="1" x14ac:dyDescent="0.4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4.25" customHeight="1" x14ac:dyDescent="0.4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4.25" customHeight="1" x14ac:dyDescent="0.4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4.25" customHeight="1" x14ac:dyDescent="0.4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4.25" customHeight="1" x14ac:dyDescent="0.4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4.25" customHeight="1" x14ac:dyDescent="0.4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4.25" customHeight="1" x14ac:dyDescent="0.4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4.25" customHeight="1" x14ac:dyDescent="0.4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4.25" customHeight="1" x14ac:dyDescent="0.4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4.25" customHeight="1" x14ac:dyDescent="0.4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4.25" customHeight="1" x14ac:dyDescent="0.4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4.25" customHeight="1" x14ac:dyDescent="0.4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4.25" customHeight="1" x14ac:dyDescent="0.4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4.25" customHeight="1" x14ac:dyDescent="0.4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4.25" customHeight="1" x14ac:dyDescent="0.4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4.25" customHeight="1" x14ac:dyDescent="0.4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4.25" customHeight="1" x14ac:dyDescent="0.4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4.25" customHeight="1" x14ac:dyDescent="0.4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4.25" customHeight="1" x14ac:dyDescent="0.4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4.25" customHeight="1" x14ac:dyDescent="0.4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4.25" customHeight="1" x14ac:dyDescent="0.4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4.25" customHeight="1" x14ac:dyDescent="0.4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4.25" customHeight="1" x14ac:dyDescent="0.4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4.25" customHeight="1" x14ac:dyDescent="0.4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4.25" customHeight="1" x14ac:dyDescent="0.4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4.25" customHeight="1" x14ac:dyDescent="0.4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4.25" customHeight="1" x14ac:dyDescent="0.4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4.25" customHeight="1" x14ac:dyDescent="0.4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4.25" customHeight="1" x14ac:dyDescent="0.4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4.25" customHeight="1" x14ac:dyDescent="0.4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4.25" customHeight="1" x14ac:dyDescent="0.4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4.25" customHeight="1" x14ac:dyDescent="0.4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4.25" customHeight="1" x14ac:dyDescent="0.4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4.25" customHeight="1" x14ac:dyDescent="0.4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4.25" customHeight="1" x14ac:dyDescent="0.4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4.25" customHeight="1" x14ac:dyDescent="0.4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4.25" customHeight="1" x14ac:dyDescent="0.4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4.25" customHeight="1" x14ac:dyDescent="0.4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4.25" customHeight="1" x14ac:dyDescent="0.4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4.25" customHeight="1" x14ac:dyDescent="0.4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4.25" customHeight="1" x14ac:dyDescent="0.4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4.25" customHeight="1" x14ac:dyDescent="0.4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4.25" customHeight="1" x14ac:dyDescent="0.4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4.25" customHeight="1" x14ac:dyDescent="0.4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4.25" customHeight="1" x14ac:dyDescent="0.4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4.25" customHeight="1" x14ac:dyDescent="0.4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4.25" customHeight="1" x14ac:dyDescent="0.4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4.25" customHeight="1" x14ac:dyDescent="0.4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4.25" customHeight="1" x14ac:dyDescent="0.4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4.25" customHeight="1" x14ac:dyDescent="0.4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4.25" customHeight="1" x14ac:dyDescent="0.4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4.25" customHeight="1" x14ac:dyDescent="0.4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4.25" customHeight="1" x14ac:dyDescent="0.4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4.25" customHeight="1" x14ac:dyDescent="0.4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4.25" customHeight="1" x14ac:dyDescent="0.4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4.25" customHeight="1" x14ac:dyDescent="0.4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4.25" customHeight="1" x14ac:dyDescent="0.4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4.25" customHeight="1" x14ac:dyDescent="0.4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4.25" customHeight="1" x14ac:dyDescent="0.4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4.25" customHeight="1" x14ac:dyDescent="0.4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4.25" customHeight="1" x14ac:dyDescent="0.4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4.25" customHeight="1" x14ac:dyDescent="0.4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4.25" customHeight="1" x14ac:dyDescent="0.4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4.25" customHeight="1" x14ac:dyDescent="0.4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4.25" customHeight="1" x14ac:dyDescent="0.4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4.25" customHeight="1" x14ac:dyDescent="0.4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4.25" customHeight="1" x14ac:dyDescent="0.4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4.25" customHeight="1" x14ac:dyDescent="0.4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4.25" customHeight="1" x14ac:dyDescent="0.4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4.25" customHeight="1" x14ac:dyDescent="0.4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4.25" customHeight="1" x14ac:dyDescent="0.4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4.25" customHeight="1" x14ac:dyDescent="0.4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4.25" customHeight="1" x14ac:dyDescent="0.4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4.25" customHeight="1" x14ac:dyDescent="0.4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4.25" customHeight="1" x14ac:dyDescent="0.4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4.25" customHeight="1" x14ac:dyDescent="0.4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4.25" customHeight="1" x14ac:dyDescent="0.4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4.25" customHeight="1" x14ac:dyDescent="0.4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4.25" customHeight="1" x14ac:dyDescent="0.4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4.25" customHeight="1" x14ac:dyDescent="0.4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4.25" customHeight="1" x14ac:dyDescent="0.4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4.25" customHeight="1" x14ac:dyDescent="0.4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4.25" customHeight="1" x14ac:dyDescent="0.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4.25" customHeight="1" x14ac:dyDescent="0.4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4.25" customHeight="1" x14ac:dyDescent="0.4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4.25" customHeight="1" x14ac:dyDescent="0.4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4.25" customHeight="1" x14ac:dyDescent="0.4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4.25" customHeight="1" x14ac:dyDescent="0.4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4.25" customHeight="1" x14ac:dyDescent="0.4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4.25" customHeight="1" x14ac:dyDescent="0.4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4.25" customHeight="1" x14ac:dyDescent="0.4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4.25" customHeight="1" x14ac:dyDescent="0.4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4.25" customHeight="1" x14ac:dyDescent="0.4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4.25" customHeight="1" x14ac:dyDescent="0.4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4.25" customHeight="1" x14ac:dyDescent="0.4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4.25" customHeight="1" x14ac:dyDescent="0.4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4.25" customHeight="1" x14ac:dyDescent="0.4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4.25" customHeight="1" x14ac:dyDescent="0.4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4.25" customHeight="1" x14ac:dyDescent="0.4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4.25" customHeight="1" x14ac:dyDescent="0.4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4.25" customHeight="1" x14ac:dyDescent="0.4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4.25" customHeight="1" x14ac:dyDescent="0.4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4.25" customHeight="1" x14ac:dyDescent="0.4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4.25" customHeight="1" x14ac:dyDescent="0.4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4.25" customHeight="1" x14ac:dyDescent="0.4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4.25" customHeight="1" x14ac:dyDescent="0.4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4.25" customHeight="1" x14ac:dyDescent="0.4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4.25" customHeight="1" x14ac:dyDescent="0.4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4.25" customHeight="1" x14ac:dyDescent="0.4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4.25" customHeight="1" x14ac:dyDescent="0.4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4.25" customHeight="1" x14ac:dyDescent="0.4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4.25" customHeight="1" x14ac:dyDescent="0.4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4.25" customHeight="1" x14ac:dyDescent="0.4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4.25" customHeight="1" x14ac:dyDescent="0.4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4.25" customHeight="1" x14ac:dyDescent="0.4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4.25" customHeight="1" x14ac:dyDescent="0.4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4.25" customHeight="1" x14ac:dyDescent="0.4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4.25" customHeight="1" x14ac:dyDescent="0.4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4.25" customHeight="1" x14ac:dyDescent="0.4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4.25" customHeight="1" x14ac:dyDescent="0.4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4.25" customHeight="1" x14ac:dyDescent="0.4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4.25" customHeight="1" x14ac:dyDescent="0.4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4.25" customHeight="1" x14ac:dyDescent="0.4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4.25" customHeight="1" x14ac:dyDescent="0.4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4.25" customHeight="1" x14ac:dyDescent="0.4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4.25" customHeight="1" x14ac:dyDescent="0.4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4.25" customHeight="1" x14ac:dyDescent="0.4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4.25" customHeight="1" x14ac:dyDescent="0.4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4.25" customHeight="1" x14ac:dyDescent="0.4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4.25" customHeight="1" x14ac:dyDescent="0.4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4.25" customHeight="1" x14ac:dyDescent="0.4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4.25" customHeight="1" x14ac:dyDescent="0.4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4.25" customHeight="1" x14ac:dyDescent="0.4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4.25" customHeight="1" x14ac:dyDescent="0.4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4.25" customHeight="1" x14ac:dyDescent="0.4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4.25" customHeight="1" x14ac:dyDescent="0.4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4.25" customHeight="1" x14ac:dyDescent="0.4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4.25" customHeight="1" x14ac:dyDescent="0.4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4.25" customHeight="1" x14ac:dyDescent="0.4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4.25" customHeight="1" x14ac:dyDescent="0.4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4.25" customHeight="1" x14ac:dyDescent="0.4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4.25" customHeight="1" x14ac:dyDescent="0.4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4.25" customHeight="1" x14ac:dyDescent="0.4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4.25" customHeight="1" x14ac:dyDescent="0.4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4.25" customHeight="1" x14ac:dyDescent="0.4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4.25" customHeight="1" x14ac:dyDescent="0.4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4.25" customHeight="1" x14ac:dyDescent="0.4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4.25" customHeight="1" x14ac:dyDescent="0.4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4.25" customHeight="1" x14ac:dyDescent="0.4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4.25" customHeight="1" x14ac:dyDescent="0.4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4.25" customHeight="1" x14ac:dyDescent="0.4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4.25" customHeight="1" x14ac:dyDescent="0.4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4.25" customHeight="1" x14ac:dyDescent="0.4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4.25" customHeight="1" x14ac:dyDescent="0.4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4.25" customHeight="1" x14ac:dyDescent="0.4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4.25" customHeight="1" x14ac:dyDescent="0.4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4.25" customHeight="1" x14ac:dyDescent="0.4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4.25" customHeight="1" x14ac:dyDescent="0.4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4.25" customHeight="1" x14ac:dyDescent="0.4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4.25" customHeight="1" x14ac:dyDescent="0.4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4.25" customHeight="1" x14ac:dyDescent="0.4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4.25" customHeight="1" x14ac:dyDescent="0.4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4.25" customHeight="1" x14ac:dyDescent="0.4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4.25" customHeight="1" x14ac:dyDescent="0.4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4.25" customHeight="1" x14ac:dyDescent="0.4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4.25" customHeight="1" x14ac:dyDescent="0.4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4.25" customHeight="1" x14ac:dyDescent="0.4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4.25" customHeight="1" x14ac:dyDescent="0.4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4.25" customHeight="1" x14ac:dyDescent="0.4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4.25" customHeight="1" x14ac:dyDescent="0.4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4.25" customHeight="1" x14ac:dyDescent="0.4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4.25" customHeight="1" x14ac:dyDescent="0.4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4.25" customHeight="1" x14ac:dyDescent="0.4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4.25" customHeight="1" x14ac:dyDescent="0.4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4.25" customHeight="1" x14ac:dyDescent="0.4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4.25" customHeight="1" x14ac:dyDescent="0.4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4.25" customHeight="1" x14ac:dyDescent="0.4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4.25" customHeight="1" x14ac:dyDescent="0.4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4.25" customHeight="1" x14ac:dyDescent="0.4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4.25" customHeight="1" x14ac:dyDescent="0.4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4.25" customHeight="1" x14ac:dyDescent="0.4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4.25" customHeight="1" x14ac:dyDescent="0.4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4.25" customHeight="1" x14ac:dyDescent="0.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4.25" customHeight="1" x14ac:dyDescent="0.4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4.25" customHeight="1" x14ac:dyDescent="0.4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4.25" customHeight="1" x14ac:dyDescent="0.4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4.25" customHeight="1" x14ac:dyDescent="0.4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4.25" customHeight="1" x14ac:dyDescent="0.4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4.25" customHeight="1" x14ac:dyDescent="0.4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4.25" customHeight="1" x14ac:dyDescent="0.4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4.25" customHeight="1" x14ac:dyDescent="0.4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4.25" customHeight="1" x14ac:dyDescent="0.4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4.25" customHeight="1" x14ac:dyDescent="0.4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4.25" customHeight="1" x14ac:dyDescent="0.4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4.25" customHeight="1" x14ac:dyDescent="0.4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4.25" customHeight="1" x14ac:dyDescent="0.4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4.25" customHeight="1" x14ac:dyDescent="0.4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4.25" customHeight="1" x14ac:dyDescent="0.4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4.25" customHeight="1" x14ac:dyDescent="0.4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4.25" customHeight="1" x14ac:dyDescent="0.4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4.25" customHeight="1" x14ac:dyDescent="0.4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4.25" customHeight="1" x14ac:dyDescent="0.4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4.25" customHeight="1" x14ac:dyDescent="0.4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4.25" customHeight="1" x14ac:dyDescent="0.4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4.25" customHeight="1" x14ac:dyDescent="0.4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4.25" customHeight="1" x14ac:dyDescent="0.4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4.25" customHeight="1" x14ac:dyDescent="0.4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4.25" customHeight="1" x14ac:dyDescent="0.4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4.25" customHeight="1" x14ac:dyDescent="0.4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4.25" customHeight="1" x14ac:dyDescent="0.4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4.25" customHeight="1" x14ac:dyDescent="0.4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4.25" customHeight="1" x14ac:dyDescent="0.4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4.25" customHeight="1" x14ac:dyDescent="0.4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4.25" customHeight="1" x14ac:dyDescent="0.4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4.25" customHeight="1" x14ac:dyDescent="0.4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4.25" customHeight="1" x14ac:dyDescent="0.4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4.25" customHeight="1" x14ac:dyDescent="0.4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4.25" customHeight="1" x14ac:dyDescent="0.4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4.25" customHeight="1" x14ac:dyDescent="0.4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4.25" customHeight="1" x14ac:dyDescent="0.4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4.25" customHeight="1" x14ac:dyDescent="0.4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4.25" customHeight="1" x14ac:dyDescent="0.4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4.25" customHeight="1" x14ac:dyDescent="0.4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4.25" customHeight="1" x14ac:dyDescent="0.4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4.25" customHeight="1" x14ac:dyDescent="0.4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4.25" customHeight="1" x14ac:dyDescent="0.4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4.25" customHeight="1" x14ac:dyDescent="0.4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4.25" customHeight="1" x14ac:dyDescent="0.4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4.25" customHeight="1" x14ac:dyDescent="0.4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4.25" customHeight="1" x14ac:dyDescent="0.4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4.25" customHeight="1" x14ac:dyDescent="0.4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4.25" customHeight="1" x14ac:dyDescent="0.4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4.25" customHeight="1" x14ac:dyDescent="0.4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4.25" customHeight="1" x14ac:dyDescent="0.4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4.25" customHeight="1" x14ac:dyDescent="0.4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4.25" customHeight="1" x14ac:dyDescent="0.4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4.25" customHeight="1" x14ac:dyDescent="0.4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4.25" customHeight="1" x14ac:dyDescent="0.4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4.25" customHeight="1" x14ac:dyDescent="0.4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4.25" customHeight="1" x14ac:dyDescent="0.4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4.25" customHeight="1" x14ac:dyDescent="0.4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4.25" customHeight="1" x14ac:dyDescent="0.4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4.25" customHeight="1" x14ac:dyDescent="0.4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4.25" customHeight="1" x14ac:dyDescent="0.4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4.25" customHeight="1" x14ac:dyDescent="0.4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4.25" customHeight="1" x14ac:dyDescent="0.4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4.25" customHeight="1" x14ac:dyDescent="0.4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4.25" customHeight="1" x14ac:dyDescent="0.4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4.25" customHeight="1" x14ac:dyDescent="0.4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4.25" customHeight="1" x14ac:dyDescent="0.4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4.25" customHeight="1" x14ac:dyDescent="0.4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4.25" customHeight="1" x14ac:dyDescent="0.4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4.25" customHeight="1" x14ac:dyDescent="0.4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4.25" customHeight="1" x14ac:dyDescent="0.4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4.25" customHeight="1" x14ac:dyDescent="0.4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4.25" customHeight="1" x14ac:dyDescent="0.4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4.25" customHeight="1" x14ac:dyDescent="0.4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4.25" customHeight="1" x14ac:dyDescent="0.4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4.25" customHeight="1" x14ac:dyDescent="0.4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4.25" customHeight="1" x14ac:dyDescent="0.4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4.25" customHeight="1" x14ac:dyDescent="0.4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4.25" customHeight="1" x14ac:dyDescent="0.4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4.25" customHeight="1" x14ac:dyDescent="0.4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4.25" customHeight="1" x14ac:dyDescent="0.4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4.25" customHeight="1" x14ac:dyDescent="0.4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4.25" customHeight="1" x14ac:dyDescent="0.4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4.25" customHeight="1" x14ac:dyDescent="0.4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4.25" customHeight="1" x14ac:dyDescent="0.4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4.25" customHeight="1" x14ac:dyDescent="0.4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4.25" customHeight="1" x14ac:dyDescent="0.4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4.25" customHeight="1" x14ac:dyDescent="0.4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4.25" customHeight="1" x14ac:dyDescent="0.4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4.25" customHeight="1" x14ac:dyDescent="0.4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4.25" customHeight="1" x14ac:dyDescent="0.4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4.25" customHeight="1" x14ac:dyDescent="0.4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4.25" customHeight="1" x14ac:dyDescent="0.4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4.25" customHeight="1" x14ac:dyDescent="0.4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4.25" customHeight="1" x14ac:dyDescent="0.4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4.25" customHeight="1" x14ac:dyDescent="0.4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4.25" customHeight="1" x14ac:dyDescent="0.4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4.25" customHeight="1" x14ac:dyDescent="0.4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4.25" customHeight="1" x14ac:dyDescent="0.4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4.25" customHeight="1" x14ac:dyDescent="0.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4.25" customHeight="1" x14ac:dyDescent="0.4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4.25" customHeight="1" x14ac:dyDescent="0.4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4.25" customHeight="1" x14ac:dyDescent="0.4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4.25" customHeight="1" x14ac:dyDescent="0.4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4.25" customHeight="1" x14ac:dyDescent="0.4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4.25" customHeight="1" x14ac:dyDescent="0.4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4.25" customHeight="1" x14ac:dyDescent="0.4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4.25" customHeight="1" x14ac:dyDescent="0.4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4.25" customHeight="1" x14ac:dyDescent="0.4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4.25" customHeight="1" x14ac:dyDescent="0.4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4.25" customHeight="1" x14ac:dyDescent="0.4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4.25" customHeight="1" x14ac:dyDescent="0.4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4.25" customHeight="1" x14ac:dyDescent="0.4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4.25" customHeight="1" x14ac:dyDescent="0.4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4.25" customHeight="1" x14ac:dyDescent="0.4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4.25" customHeight="1" x14ac:dyDescent="0.4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4.25" customHeight="1" x14ac:dyDescent="0.4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4.25" customHeight="1" x14ac:dyDescent="0.4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4.25" customHeight="1" x14ac:dyDescent="0.4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4.25" customHeight="1" x14ac:dyDescent="0.4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4.25" customHeight="1" x14ac:dyDescent="0.4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4.25" customHeight="1" x14ac:dyDescent="0.4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4.25" customHeight="1" x14ac:dyDescent="0.4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4.25" customHeight="1" x14ac:dyDescent="0.4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4.25" customHeight="1" x14ac:dyDescent="0.4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4.25" customHeight="1" x14ac:dyDescent="0.4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4.25" customHeight="1" x14ac:dyDescent="0.4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4.25" customHeight="1" x14ac:dyDescent="0.4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4.25" customHeight="1" x14ac:dyDescent="0.4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4.25" customHeight="1" x14ac:dyDescent="0.4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4.25" customHeight="1" x14ac:dyDescent="0.4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4.25" customHeight="1" x14ac:dyDescent="0.4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4.25" customHeight="1" x14ac:dyDescent="0.4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4.25" customHeight="1" x14ac:dyDescent="0.4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4.25" customHeight="1" x14ac:dyDescent="0.4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4.25" customHeight="1" x14ac:dyDescent="0.4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4.25" customHeight="1" x14ac:dyDescent="0.4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4.25" customHeight="1" x14ac:dyDescent="0.4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4.25" customHeight="1" x14ac:dyDescent="0.4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4.25" customHeight="1" x14ac:dyDescent="0.4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4.25" customHeight="1" x14ac:dyDescent="0.4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4.25" customHeight="1" x14ac:dyDescent="0.4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4.25" customHeight="1" x14ac:dyDescent="0.4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4.25" customHeight="1" x14ac:dyDescent="0.4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4.25" customHeight="1" x14ac:dyDescent="0.4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4.25" customHeight="1" x14ac:dyDescent="0.4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4.25" customHeight="1" x14ac:dyDescent="0.4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4.25" customHeight="1" x14ac:dyDescent="0.4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4.25" customHeight="1" x14ac:dyDescent="0.4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4.25" customHeight="1" x14ac:dyDescent="0.4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4.25" customHeight="1" x14ac:dyDescent="0.4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4.25" customHeight="1" x14ac:dyDescent="0.4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4.25" customHeight="1" x14ac:dyDescent="0.4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4.25" customHeight="1" x14ac:dyDescent="0.4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4.25" customHeight="1" x14ac:dyDescent="0.4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4.25" customHeight="1" x14ac:dyDescent="0.4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4.25" customHeight="1" x14ac:dyDescent="0.4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4.25" customHeight="1" x14ac:dyDescent="0.4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4.25" customHeight="1" x14ac:dyDescent="0.4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4.25" customHeight="1" x14ac:dyDescent="0.4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4.25" customHeight="1" x14ac:dyDescent="0.4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4.25" customHeight="1" x14ac:dyDescent="0.4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4.25" customHeight="1" x14ac:dyDescent="0.4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4.25" customHeight="1" x14ac:dyDescent="0.4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4.25" customHeight="1" x14ac:dyDescent="0.4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4.25" customHeight="1" x14ac:dyDescent="0.4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4.25" customHeight="1" x14ac:dyDescent="0.4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4.25" customHeight="1" x14ac:dyDescent="0.4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4.25" customHeight="1" x14ac:dyDescent="0.4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4.25" customHeight="1" x14ac:dyDescent="0.4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4.25" customHeight="1" x14ac:dyDescent="0.4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4.25" customHeight="1" x14ac:dyDescent="0.4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4.25" customHeight="1" x14ac:dyDescent="0.4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4.25" customHeight="1" x14ac:dyDescent="0.4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4.25" customHeight="1" x14ac:dyDescent="0.4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4.25" customHeight="1" x14ac:dyDescent="0.4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4.25" customHeight="1" x14ac:dyDescent="0.4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4.25" customHeight="1" x14ac:dyDescent="0.4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4.25" customHeight="1" x14ac:dyDescent="0.4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4.25" customHeight="1" x14ac:dyDescent="0.4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4.25" customHeight="1" x14ac:dyDescent="0.4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4.25" customHeight="1" x14ac:dyDescent="0.4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4.25" customHeight="1" x14ac:dyDescent="0.4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4.25" customHeight="1" x14ac:dyDescent="0.4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4.25" customHeight="1" x14ac:dyDescent="0.4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4.25" customHeight="1" x14ac:dyDescent="0.4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4.25" customHeight="1" x14ac:dyDescent="0.4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4.25" customHeight="1" x14ac:dyDescent="0.4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4.25" customHeight="1" x14ac:dyDescent="0.4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4.25" customHeight="1" x14ac:dyDescent="0.4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4.25" customHeight="1" x14ac:dyDescent="0.4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4.25" customHeight="1" x14ac:dyDescent="0.4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4.25" customHeight="1" x14ac:dyDescent="0.4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4.25" customHeight="1" x14ac:dyDescent="0.4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4.25" customHeight="1" x14ac:dyDescent="0.4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4.25" customHeight="1" x14ac:dyDescent="0.4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4.25" customHeight="1" x14ac:dyDescent="0.4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4.25" customHeight="1" x14ac:dyDescent="0.4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4.25" customHeight="1" x14ac:dyDescent="0.4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4.25" customHeight="1" x14ac:dyDescent="0.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4.25" customHeight="1" x14ac:dyDescent="0.4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4.25" customHeight="1" x14ac:dyDescent="0.4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4.25" customHeight="1" x14ac:dyDescent="0.4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4.25" customHeight="1" x14ac:dyDescent="0.4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4.25" customHeight="1" x14ac:dyDescent="0.4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4.25" customHeight="1" x14ac:dyDescent="0.4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4.25" customHeight="1" x14ac:dyDescent="0.4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4.25" customHeight="1" x14ac:dyDescent="0.4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4.25" customHeight="1" x14ac:dyDescent="0.4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4.25" customHeight="1" x14ac:dyDescent="0.4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4.25" customHeight="1" x14ac:dyDescent="0.4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4.25" customHeight="1" x14ac:dyDescent="0.4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4.25" customHeight="1" x14ac:dyDescent="0.4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4.25" customHeight="1" x14ac:dyDescent="0.4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4.25" customHeight="1" x14ac:dyDescent="0.4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4.25" customHeight="1" x14ac:dyDescent="0.4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4.25" customHeight="1" x14ac:dyDescent="0.4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4.25" customHeight="1" x14ac:dyDescent="0.4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4.25" customHeight="1" x14ac:dyDescent="0.4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4.25" customHeight="1" x14ac:dyDescent="0.4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4.25" customHeight="1" x14ac:dyDescent="0.4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4.25" customHeight="1" x14ac:dyDescent="0.4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4.25" customHeight="1" x14ac:dyDescent="0.4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4.25" customHeight="1" x14ac:dyDescent="0.4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4.25" customHeight="1" x14ac:dyDescent="0.4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4.25" customHeight="1" x14ac:dyDescent="0.4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4.25" customHeight="1" x14ac:dyDescent="0.4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4.25" customHeight="1" x14ac:dyDescent="0.4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4.25" customHeight="1" x14ac:dyDescent="0.4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4.25" customHeight="1" x14ac:dyDescent="0.4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4.25" customHeight="1" x14ac:dyDescent="0.4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4.25" customHeight="1" x14ac:dyDescent="0.4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4.25" customHeight="1" x14ac:dyDescent="0.4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4.25" customHeight="1" x14ac:dyDescent="0.4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4.25" customHeight="1" x14ac:dyDescent="0.4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4.25" customHeight="1" x14ac:dyDescent="0.4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4.25" customHeight="1" x14ac:dyDescent="0.4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4.25" customHeight="1" x14ac:dyDescent="0.4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4.25" customHeight="1" x14ac:dyDescent="0.4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4.25" customHeight="1" x14ac:dyDescent="0.4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4.25" customHeight="1" x14ac:dyDescent="0.4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4.25" customHeight="1" x14ac:dyDescent="0.4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4.25" customHeight="1" x14ac:dyDescent="0.4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4.25" customHeight="1" x14ac:dyDescent="0.4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4.25" customHeight="1" x14ac:dyDescent="0.4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4.25" customHeight="1" x14ac:dyDescent="0.4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4.25" customHeight="1" x14ac:dyDescent="0.4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4.25" customHeight="1" x14ac:dyDescent="0.4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4.25" customHeight="1" x14ac:dyDescent="0.4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4.25" customHeight="1" x14ac:dyDescent="0.4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4.25" customHeight="1" x14ac:dyDescent="0.4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4.25" customHeight="1" x14ac:dyDescent="0.4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4.25" customHeight="1" x14ac:dyDescent="0.4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4.25" customHeight="1" x14ac:dyDescent="0.4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4.25" customHeight="1" x14ac:dyDescent="0.4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spans="1:26" ht="14.25" customHeight="1" x14ac:dyDescent="0.45">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spans="1:26" ht="14.25" customHeight="1" x14ac:dyDescent="0.45">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spans="1:26" ht="14.25" customHeight="1" x14ac:dyDescent="0.45">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spans="1:26" ht="14.25" customHeight="1" x14ac:dyDescent="0.45">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spans="1:26" ht="14.25" customHeight="1" x14ac:dyDescent="0.4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spans="1:26" ht="14.25" customHeight="1" x14ac:dyDescent="0.45">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spans="1:26" ht="14.25" customHeight="1" x14ac:dyDescent="0.45">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spans="1:26" ht="14.25" customHeight="1" x14ac:dyDescent="0.45">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spans="1:26" ht="14.25" customHeight="1" x14ac:dyDescent="0.45">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spans="1:26" ht="14.25" customHeight="1" x14ac:dyDescent="0.45">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row>
  </sheetData>
  <mergeCells count="10">
    <mergeCell ref="C60:F62"/>
    <mergeCell ref="G60:K62"/>
    <mergeCell ref="C65:F67"/>
    <mergeCell ref="G65:K67"/>
    <mergeCell ref="A1:T2"/>
    <mergeCell ref="C50:F52"/>
    <mergeCell ref="G50:K52"/>
    <mergeCell ref="C55:F57"/>
    <mergeCell ref="G55:K57"/>
    <mergeCell ref="G46:K48"/>
  </mergeCells>
  <hyperlinks>
    <hyperlink ref="C11" location="Introduction!A1" display="Introduction" xr:uid="{00000000-0004-0000-0100-000000000000}"/>
    <hyperlink ref="C12" location="Mécanique de calcul!A1" display="Mécanique de calcul" xr:uid="{00000000-0004-0000-0100-000001000000}"/>
    <hyperlink ref="C13" location="Matrice de collecte!A1" display="Matrice de collecte" xr:uid="{00000000-0004-0000-0100-000002000000}"/>
    <hyperlink ref="C14" location="Base de données!A1" display="Base de données" xr:uid="{00000000-0004-0000-0100-000003000000}"/>
    <hyperlink ref="C17" location="'Détails des modélisations'!A1" display="Détail des modélisations" xr:uid="{00000000-0004-0000-0100-000004000000}"/>
    <hyperlink ref="C15" location="'Programmatique &amp; gré à gré'!A1" display="Programmatique &amp; gré-à-gré" xr:uid="{245F8546-775E-4484-BB60-634DD350C1FF}"/>
    <hyperlink ref="C16" location="'FE Electricité'!A1" display="FE Electricité" xr:uid="{CF6866D2-3EE5-4166-81E1-9A8E0B759A08}"/>
  </hyperlink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79998168889431442"/>
  </sheetPr>
  <dimension ref="A1:Z1002"/>
  <sheetViews>
    <sheetView showGridLines="0" zoomScale="80" zoomScaleNormal="80" workbookViewId="0">
      <selection activeCell="L21" sqref="L21"/>
    </sheetView>
  </sheetViews>
  <sheetFormatPr baseColWidth="10" defaultColWidth="14.3984375" defaultRowHeight="15" customHeight="1" x14ac:dyDescent="0.45"/>
  <cols>
    <col min="1" max="26" width="10.73046875" customWidth="1"/>
  </cols>
  <sheetData>
    <row r="1" spans="1:26" ht="14.25" customHeight="1" x14ac:dyDescent="0.45">
      <c r="A1" s="246" t="s">
        <v>27</v>
      </c>
      <c r="B1" s="234"/>
      <c r="C1" s="234"/>
      <c r="D1" s="234"/>
      <c r="E1" s="234"/>
      <c r="F1" s="234"/>
      <c r="G1" s="234"/>
      <c r="H1" s="234"/>
      <c r="I1" s="234"/>
      <c r="J1" s="234"/>
      <c r="K1" s="234"/>
      <c r="L1" s="234"/>
      <c r="M1" s="234"/>
      <c r="N1" s="234"/>
      <c r="O1" s="234"/>
      <c r="P1" s="234"/>
      <c r="Q1" s="234"/>
      <c r="R1" s="234"/>
      <c r="S1" s="234"/>
      <c r="T1" s="235"/>
      <c r="U1" s="9"/>
      <c r="V1" s="9"/>
      <c r="W1" s="9"/>
      <c r="X1" s="9"/>
      <c r="Y1" s="9"/>
      <c r="Z1" s="9"/>
    </row>
    <row r="2" spans="1:26" ht="21" customHeight="1" x14ac:dyDescent="0.45">
      <c r="A2" s="236"/>
      <c r="B2" s="237"/>
      <c r="C2" s="237"/>
      <c r="D2" s="237"/>
      <c r="E2" s="237"/>
      <c r="F2" s="237"/>
      <c r="G2" s="237"/>
      <c r="H2" s="237"/>
      <c r="I2" s="237"/>
      <c r="J2" s="237"/>
      <c r="K2" s="237"/>
      <c r="L2" s="237"/>
      <c r="M2" s="237"/>
      <c r="N2" s="237"/>
      <c r="O2" s="237"/>
      <c r="P2" s="237"/>
      <c r="Q2" s="237"/>
      <c r="R2" s="237"/>
      <c r="S2" s="237"/>
      <c r="T2" s="238"/>
      <c r="U2" s="9"/>
      <c r="V2" s="9"/>
      <c r="W2" s="9"/>
      <c r="X2" s="9"/>
      <c r="Y2" s="9"/>
      <c r="Z2" s="9"/>
    </row>
    <row r="3" spans="1:26" ht="14.25" customHeight="1" x14ac:dyDescent="0.45"/>
    <row r="4" spans="1:26" ht="14.25" customHeight="1" x14ac:dyDescent="0.55000000000000004">
      <c r="B4" s="24" t="s">
        <v>28</v>
      </c>
    </row>
    <row r="5" spans="1:26" ht="14.25" customHeight="1" x14ac:dyDescent="0.45"/>
    <row r="6" spans="1:26" ht="14.25" customHeight="1" x14ac:dyDescent="0.5">
      <c r="B6" s="154" t="s">
        <v>340</v>
      </c>
    </row>
    <row r="7" spans="1:26" ht="14.25" customHeight="1" x14ac:dyDescent="0.5">
      <c r="B7" s="154" t="s">
        <v>339</v>
      </c>
    </row>
    <row r="8" spans="1:26" ht="14.25" customHeight="1" x14ac:dyDescent="0.45">
      <c r="B8" s="155" t="s">
        <v>341</v>
      </c>
    </row>
    <row r="9" spans="1:26" ht="14.25" customHeight="1" x14ac:dyDescent="0.45">
      <c r="B9" s="153" t="s">
        <v>342</v>
      </c>
    </row>
    <row r="10" spans="1:26" ht="14.25" customHeight="1" x14ac:dyDescent="0.45">
      <c r="B10" s="153" t="s">
        <v>343</v>
      </c>
    </row>
    <row r="11" spans="1:26" ht="14.25" customHeight="1" x14ac:dyDescent="0.45">
      <c r="B11" s="153"/>
    </row>
    <row r="12" spans="1:26" ht="14.25" customHeight="1" x14ac:dyDescent="0.45"/>
    <row r="13" spans="1:26" ht="14.25" customHeight="1" x14ac:dyDescent="0.45"/>
    <row r="14" spans="1:26" ht="14.25" customHeight="1" x14ac:dyDescent="0.45"/>
    <row r="15" spans="1:26" ht="14.25" customHeight="1" x14ac:dyDescent="0.45"/>
    <row r="16" spans="1:26"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spans="2:7" ht="14.25" customHeight="1" x14ac:dyDescent="0.5">
      <c r="G33" s="73"/>
    </row>
    <row r="34" spans="2:7" ht="14.25" customHeight="1" x14ac:dyDescent="0.45"/>
    <row r="35" spans="2:7" ht="14.25" customHeight="1" x14ac:dyDescent="0.45"/>
    <row r="36" spans="2:7" ht="14.25" customHeight="1" x14ac:dyDescent="0.45"/>
    <row r="37" spans="2:7" ht="14.25" customHeight="1" x14ac:dyDescent="0.45"/>
    <row r="38" spans="2:7" ht="14.25" customHeight="1" x14ac:dyDescent="0.45"/>
    <row r="39" spans="2:7" ht="14.25" customHeight="1" x14ac:dyDescent="0.45"/>
    <row r="40" spans="2:7" ht="14.25" customHeight="1" x14ac:dyDescent="0.45"/>
    <row r="41" spans="2:7" ht="14.25" customHeight="1" x14ac:dyDescent="0.45"/>
    <row r="42" spans="2:7" ht="14.25" customHeight="1" x14ac:dyDescent="0.45"/>
    <row r="43" spans="2:7" ht="14.25" customHeight="1" x14ac:dyDescent="0.45"/>
    <row r="44" spans="2:7" ht="14.25" customHeight="1" x14ac:dyDescent="0.45"/>
    <row r="45" spans="2:7" ht="14.25" customHeight="1" x14ac:dyDescent="0.45"/>
    <row r="46" spans="2:7" ht="14.25" customHeight="1" x14ac:dyDescent="0.45"/>
    <row r="47" spans="2:7" ht="14.25" customHeight="1" x14ac:dyDescent="0.45"/>
    <row r="48" spans="2:7" ht="14.25" customHeight="1" x14ac:dyDescent="0.55000000000000004">
      <c r="B48" s="24"/>
    </row>
    <row r="49" spans="3:3" ht="14.25" customHeight="1" x14ac:dyDescent="0.45"/>
    <row r="50" spans="3:3" ht="14.25" customHeight="1" x14ac:dyDescent="0.45"/>
    <row r="51" spans="3:3" ht="14.25" customHeight="1" x14ac:dyDescent="0.45">
      <c r="C51" s="74"/>
    </row>
    <row r="52" spans="3:3" ht="14.25" customHeight="1" x14ac:dyDescent="0.45"/>
    <row r="53" spans="3:3" ht="14.25" customHeight="1" x14ac:dyDescent="0.45"/>
    <row r="54" spans="3:3" ht="14.25" customHeight="1" x14ac:dyDescent="0.45"/>
    <row r="55" spans="3:3" ht="14.25" customHeight="1" x14ac:dyDescent="0.45"/>
    <row r="56" spans="3:3" ht="14.25" customHeight="1" x14ac:dyDescent="0.45"/>
    <row r="57" spans="3:3" ht="14.25" customHeight="1" x14ac:dyDescent="0.45"/>
    <row r="58" spans="3:3" ht="14.25" customHeight="1" x14ac:dyDescent="0.45"/>
    <row r="59" spans="3:3" ht="14.25" customHeight="1" x14ac:dyDescent="0.45"/>
    <row r="60" spans="3:3" ht="14.25" customHeight="1" x14ac:dyDescent="0.45"/>
    <row r="61" spans="3:3" ht="14.25" customHeight="1" x14ac:dyDescent="0.45"/>
    <row r="62" spans="3:3" ht="14.25" customHeight="1" x14ac:dyDescent="0.45"/>
    <row r="63" spans="3:3" ht="14.25" customHeight="1" x14ac:dyDescent="0.45"/>
    <row r="64" spans="3:3" ht="14.25" customHeight="1" x14ac:dyDescent="0.45"/>
    <row r="65" spans="3:3" ht="14.25" customHeight="1" x14ac:dyDescent="0.45"/>
    <row r="66" spans="3:3" ht="14.25" customHeight="1" x14ac:dyDescent="0.45"/>
    <row r="67" spans="3:3" ht="14.25" customHeight="1" x14ac:dyDescent="0.45"/>
    <row r="68" spans="3:3" ht="14.25" customHeight="1" x14ac:dyDescent="0.45"/>
    <row r="69" spans="3:3" ht="14.25" customHeight="1" x14ac:dyDescent="0.45"/>
    <row r="70" spans="3:3" ht="14.25" customHeight="1" x14ac:dyDescent="0.45"/>
    <row r="71" spans="3:3" ht="14.25" customHeight="1" x14ac:dyDescent="0.45"/>
    <row r="72" spans="3:3" ht="14.25" customHeight="1" x14ac:dyDescent="0.45"/>
    <row r="73" spans="3:3" ht="14.25" customHeight="1" x14ac:dyDescent="0.45"/>
    <row r="74" spans="3:3" ht="14.25" customHeight="1" x14ac:dyDescent="0.45"/>
    <row r="75" spans="3:3" ht="14.25" customHeight="1" x14ac:dyDescent="0.45"/>
    <row r="76" spans="3:3" ht="14.25" customHeight="1" x14ac:dyDescent="0.45"/>
    <row r="77" spans="3:3" ht="14.25" customHeight="1" x14ac:dyDescent="0.45">
      <c r="C77" s="74"/>
    </row>
    <row r="78" spans="3:3" ht="14.25" customHeight="1" x14ac:dyDescent="0.45"/>
    <row r="79" spans="3:3" ht="14.25" customHeight="1" x14ac:dyDescent="0.45"/>
    <row r="80" spans="3:3"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spans="3:3" ht="14.25" customHeight="1" x14ac:dyDescent="0.45"/>
    <row r="98" spans="3:3" ht="14.25" customHeight="1" x14ac:dyDescent="0.45"/>
    <row r="99" spans="3:3" ht="14.25" customHeight="1" x14ac:dyDescent="0.45"/>
    <row r="100" spans="3:3" ht="14.25" customHeight="1" x14ac:dyDescent="0.45"/>
    <row r="101" spans="3:3" ht="14.25" customHeight="1" x14ac:dyDescent="0.45"/>
    <row r="102" spans="3:3" ht="14.25" customHeight="1" x14ac:dyDescent="0.45"/>
    <row r="103" spans="3:3" ht="14.25" customHeight="1" x14ac:dyDescent="0.45"/>
    <row r="104" spans="3:3" ht="14.25" customHeight="1" x14ac:dyDescent="0.45">
      <c r="C104" s="74"/>
    </row>
    <row r="105" spans="3:3" ht="14.25" customHeight="1" x14ac:dyDescent="0.45"/>
    <row r="106" spans="3:3" ht="14.25" customHeight="1" x14ac:dyDescent="0.45"/>
    <row r="107" spans="3:3" ht="14.25" customHeight="1" x14ac:dyDescent="0.45"/>
    <row r="108" spans="3:3" ht="14.25" customHeight="1" x14ac:dyDescent="0.45">
      <c r="C108" s="84"/>
    </row>
    <row r="109" spans="3:3" ht="14.25" customHeight="1" x14ac:dyDescent="0.45"/>
    <row r="110" spans="3:3" ht="14.25" customHeight="1" x14ac:dyDescent="0.45"/>
    <row r="111" spans="3:3" ht="14.25" customHeight="1" x14ac:dyDescent="0.45"/>
    <row r="112" spans="3:3"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row r="1002" ht="14.25" customHeight="1" x14ac:dyDescent="0.45"/>
  </sheetData>
  <mergeCells count="1">
    <mergeCell ref="A1:T2"/>
  </mergeCells>
  <pageMargins left="0.7" right="0.7" top="0.75" bottom="0.7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8168889431442"/>
  </sheetPr>
  <dimension ref="A1:Z1000"/>
  <sheetViews>
    <sheetView showGridLines="0" workbookViewId="0">
      <selection activeCell="A40" sqref="A40"/>
    </sheetView>
  </sheetViews>
  <sheetFormatPr baseColWidth="10" defaultColWidth="14.3984375" defaultRowHeight="15" customHeight="1" x14ac:dyDescent="0.45"/>
  <cols>
    <col min="1" max="1" width="10.73046875" customWidth="1"/>
    <col min="2" max="11" width="12.59765625" customWidth="1"/>
    <col min="12" max="13" width="15.265625" customWidth="1"/>
    <col min="14" max="19" width="14.53125" customWidth="1"/>
    <col min="20" max="26" width="10.73046875" customWidth="1"/>
  </cols>
  <sheetData>
    <row r="1" spans="1:26" ht="14.25" customHeight="1" x14ac:dyDescent="0.45">
      <c r="A1" s="246" t="s">
        <v>17</v>
      </c>
      <c r="B1" s="234"/>
      <c r="C1" s="234"/>
      <c r="D1" s="234"/>
      <c r="E1" s="234"/>
      <c r="F1" s="234"/>
      <c r="G1" s="234"/>
      <c r="H1" s="234"/>
      <c r="I1" s="234"/>
      <c r="J1" s="234"/>
      <c r="K1" s="242"/>
      <c r="L1" s="234"/>
      <c r="M1" s="234"/>
      <c r="N1" s="234"/>
      <c r="O1" s="234"/>
      <c r="P1" s="234"/>
      <c r="Q1" s="234"/>
      <c r="R1" s="234"/>
      <c r="S1" s="234"/>
      <c r="T1" s="235"/>
      <c r="U1" s="9"/>
      <c r="V1" s="9"/>
      <c r="W1" s="9"/>
      <c r="X1" s="9"/>
      <c r="Y1" s="9"/>
      <c r="Z1" s="9"/>
    </row>
    <row r="2" spans="1:26" ht="21" customHeight="1" x14ac:dyDescent="0.45">
      <c r="A2" s="236"/>
      <c r="B2" s="237"/>
      <c r="C2" s="237"/>
      <c r="D2" s="237"/>
      <c r="E2" s="237"/>
      <c r="F2" s="237"/>
      <c r="G2" s="237"/>
      <c r="H2" s="237"/>
      <c r="I2" s="237"/>
      <c r="J2" s="237"/>
      <c r="K2" s="242"/>
      <c r="L2" s="237"/>
      <c r="M2" s="237"/>
      <c r="N2" s="237"/>
      <c r="O2" s="237"/>
      <c r="P2" s="237"/>
      <c r="Q2" s="237"/>
      <c r="R2" s="237"/>
      <c r="S2" s="237"/>
      <c r="T2" s="238"/>
      <c r="U2" s="9"/>
      <c r="V2" s="9"/>
      <c r="W2" s="9"/>
      <c r="X2" s="9"/>
      <c r="Y2" s="9"/>
      <c r="Z2" s="9"/>
    </row>
    <row r="3" spans="1:26" ht="14.25" customHeight="1" x14ac:dyDescent="0.45"/>
    <row r="4" spans="1:26" ht="14.25" customHeight="1" x14ac:dyDescent="0.45">
      <c r="B4" s="153" t="s">
        <v>344</v>
      </c>
      <c r="D4" s="26"/>
    </row>
    <row r="5" spans="1:26" ht="15.75" customHeight="1" x14ac:dyDescent="0.5">
      <c r="B5" s="14" t="s">
        <v>345</v>
      </c>
    </row>
    <row r="6" spans="1:26" ht="14.25" customHeight="1" x14ac:dyDescent="0.45"/>
    <row r="7" spans="1:26" ht="14.25" customHeight="1" x14ac:dyDescent="0.45">
      <c r="B7" s="27"/>
      <c r="C7" s="27"/>
    </row>
    <row r="8" spans="1:26" ht="14.25" customHeight="1" x14ac:dyDescent="0.45">
      <c r="B8" s="256" t="s">
        <v>29</v>
      </c>
      <c r="C8" s="256"/>
      <c r="D8" s="256"/>
      <c r="E8" s="256"/>
      <c r="F8" s="256"/>
      <c r="G8" s="256"/>
      <c r="H8" s="256"/>
      <c r="I8" s="256"/>
      <c r="J8" s="256"/>
      <c r="K8" s="256"/>
      <c r="L8" s="256"/>
      <c r="M8" s="94"/>
      <c r="N8" s="257" t="s">
        <v>30</v>
      </c>
      <c r="O8" s="257"/>
      <c r="P8" s="257"/>
      <c r="Q8" s="257"/>
      <c r="R8" s="257"/>
      <c r="S8" s="257"/>
    </row>
    <row r="9" spans="1:26" ht="14.25" customHeight="1" x14ac:dyDescent="0.45">
      <c r="B9" s="250" t="s">
        <v>31</v>
      </c>
      <c r="C9" s="251"/>
      <c r="D9" s="251"/>
      <c r="E9" s="251"/>
      <c r="F9" s="252"/>
      <c r="G9" s="253" t="s">
        <v>32</v>
      </c>
      <c r="H9" s="254"/>
      <c r="I9" s="254"/>
      <c r="J9" s="255"/>
      <c r="K9" s="250" t="s">
        <v>34</v>
      </c>
      <c r="L9" s="252"/>
      <c r="M9" s="94"/>
      <c r="N9" s="250" t="s">
        <v>33</v>
      </c>
      <c r="O9" s="251"/>
      <c r="P9" s="258" t="s">
        <v>34</v>
      </c>
      <c r="Q9" s="259"/>
      <c r="R9" s="259"/>
      <c r="S9" s="260"/>
    </row>
    <row r="10" spans="1:26" s="94" customFormat="1" ht="71.25" x14ac:dyDescent="0.45">
      <c r="B10" s="29" t="s">
        <v>350</v>
      </c>
      <c r="C10" s="29" t="s">
        <v>35</v>
      </c>
      <c r="D10" s="29" t="s">
        <v>36</v>
      </c>
      <c r="E10" s="29" t="s">
        <v>37</v>
      </c>
      <c r="F10" s="29" t="s">
        <v>38</v>
      </c>
      <c r="G10" s="29" t="s">
        <v>39</v>
      </c>
      <c r="H10" s="29" t="s">
        <v>40</v>
      </c>
      <c r="I10" s="29" t="s">
        <v>41</v>
      </c>
      <c r="J10" s="30" t="s">
        <v>291</v>
      </c>
      <c r="K10" s="30" t="s">
        <v>44</v>
      </c>
      <c r="L10" s="29" t="s">
        <v>45</v>
      </c>
      <c r="N10" s="30" t="s">
        <v>42</v>
      </c>
      <c r="O10" s="30" t="s">
        <v>43</v>
      </c>
      <c r="P10" s="160" t="s">
        <v>346</v>
      </c>
      <c r="Q10" s="161" t="s">
        <v>347</v>
      </c>
      <c r="R10" s="161" t="s">
        <v>348</v>
      </c>
      <c r="S10" s="162" t="s">
        <v>349</v>
      </c>
    </row>
    <row r="11" spans="1:26" ht="14.25" customHeight="1" x14ac:dyDescent="0.45">
      <c r="B11" s="262" t="s">
        <v>46</v>
      </c>
      <c r="C11" s="31"/>
      <c r="D11" s="31"/>
      <c r="E11" s="31"/>
      <c r="F11" s="31"/>
      <c r="G11" s="156"/>
      <c r="H11" s="156"/>
      <c r="I11" s="156"/>
      <c r="J11" s="157"/>
      <c r="K11" s="157"/>
      <c r="L11" s="156"/>
      <c r="N11" s="33"/>
      <c r="O11" s="33"/>
      <c r="P11" s="158"/>
      <c r="Q11" s="159"/>
      <c r="R11" s="158"/>
      <c r="S11" s="159"/>
    </row>
    <row r="12" spans="1:26" ht="14.25" customHeight="1" x14ac:dyDescent="0.45">
      <c r="B12" s="263"/>
      <c r="C12" s="31"/>
      <c r="D12" s="31"/>
      <c r="E12" s="31"/>
      <c r="F12" s="31"/>
      <c r="G12" s="156"/>
      <c r="H12" s="156"/>
      <c r="I12" s="156"/>
      <c r="J12" s="157"/>
      <c r="K12" s="157"/>
      <c r="L12" s="156"/>
      <c r="N12" s="33"/>
      <c r="O12" s="33"/>
      <c r="P12" s="33"/>
      <c r="Q12" s="32"/>
      <c r="R12" s="33"/>
      <c r="S12" s="32"/>
    </row>
    <row r="13" spans="1:26" ht="14.25" customHeight="1" x14ac:dyDescent="0.45">
      <c r="B13" s="263"/>
      <c r="C13" s="31"/>
      <c r="D13" s="31"/>
      <c r="E13" s="31"/>
      <c r="F13" s="31"/>
      <c r="G13" s="156"/>
      <c r="H13" s="156"/>
      <c r="I13" s="156"/>
      <c r="J13" s="157"/>
      <c r="K13" s="157"/>
      <c r="L13" s="156"/>
      <c r="N13" s="33"/>
      <c r="O13" s="33"/>
      <c r="P13" s="33"/>
      <c r="Q13" s="32"/>
      <c r="R13" s="33"/>
      <c r="S13" s="32"/>
    </row>
    <row r="14" spans="1:26" ht="14.25" customHeight="1" x14ac:dyDescent="0.45">
      <c r="B14" s="263"/>
      <c r="C14" s="31"/>
      <c r="D14" s="31"/>
      <c r="E14" s="31"/>
      <c r="F14" s="31"/>
      <c r="G14" s="156"/>
      <c r="H14" s="156"/>
      <c r="I14" s="156"/>
      <c r="J14" s="157"/>
      <c r="K14" s="157"/>
      <c r="L14" s="156"/>
      <c r="N14" s="33"/>
      <c r="O14" s="33"/>
      <c r="P14" s="33"/>
      <c r="Q14" s="32"/>
      <c r="R14" s="33"/>
      <c r="S14" s="32"/>
    </row>
    <row r="15" spans="1:26" ht="14.25" customHeight="1" x14ac:dyDescent="0.45">
      <c r="B15" s="264"/>
      <c r="C15" s="31"/>
      <c r="D15" s="31"/>
      <c r="E15" s="31"/>
      <c r="F15" s="31"/>
      <c r="G15" s="156"/>
      <c r="H15" s="156"/>
      <c r="I15" s="156"/>
      <c r="J15" s="157"/>
      <c r="K15" s="157"/>
      <c r="L15" s="156"/>
      <c r="N15" s="33"/>
      <c r="O15" s="33"/>
      <c r="P15" s="33"/>
      <c r="Q15" s="32"/>
      <c r="R15" s="33"/>
      <c r="S15" s="32"/>
    </row>
    <row r="16" spans="1:26" ht="14.25" customHeight="1" x14ac:dyDescent="0.45">
      <c r="B16" s="262" t="s">
        <v>47</v>
      </c>
      <c r="C16" s="31"/>
      <c r="D16" s="31"/>
      <c r="E16" s="31"/>
      <c r="F16" s="31"/>
      <c r="G16" s="156"/>
      <c r="H16" s="156"/>
      <c r="I16" s="156"/>
      <c r="J16" s="157"/>
      <c r="K16" s="157"/>
      <c r="L16" s="156"/>
      <c r="N16" s="33"/>
      <c r="O16" s="33"/>
      <c r="P16" s="33"/>
      <c r="Q16" s="32"/>
      <c r="R16" s="33"/>
      <c r="S16" s="32"/>
    </row>
    <row r="17" spans="2:19" ht="14.25" customHeight="1" x14ac:dyDescent="0.45">
      <c r="B17" s="263"/>
      <c r="C17" s="31"/>
      <c r="D17" s="31"/>
      <c r="E17" s="31"/>
      <c r="F17" s="31"/>
      <c r="G17" s="156"/>
      <c r="H17" s="156"/>
      <c r="I17" s="156"/>
      <c r="J17" s="157"/>
      <c r="K17" s="157"/>
      <c r="L17" s="156"/>
      <c r="N17" s="33"/>
      <c r="O17" s="33"/>
      <c r="P17" s="33"/>
      <c r="Q17" s="32"/>
      <c r="R17" s="33"/>
      <c r="S17" s="32"/>
    </row>
    <row r="18" spans="2:19" ht="14.25" customHeight="1" x14ac:dyDescent="0.45">
      <c r="B18" s="263"/>
      <c r="C18" s="31"/>
      <c r="D18" s="31"/>
      <c r="E18" s="31"/>
      <c r="F18" s="31"/>
      <c r="G18" s="156"/>
      <c r="H18" s="156"/>
      <c r="I18" s="156"/>
      <c r="J18" s="157"/>
      <c r="K18" s="157"/>
      <c r="L18" s="156"/>
      <c r="N18" s="33"/>
      <c r="O18" s="33"/>
      <c r="P18" s="33"/>
      <c r="Q18" s="32"/>
      <c r="R18" s="33"/>
      <c r="S18" s="32"/>
    </row>
    <row r="19" spans="2:19" ht="14.25" customHeight="1" x14ac:dyDescent="0.45">
      <c r="B19" s="263"/>
      <c r="C19" s="31"/>
      <c r="D19" s="31"/>
      <c r="E19" s="31"/>
      <c r="F19" s="31"/>
      <c r="G19" s="156"/>
      <c r="H19" s="156"/>
      <c r="I19" s="156"/>
      <c r="J19" s="157"/>
      <c r="K19" s="157"/>
      <c r="L19" s="156"/>
      <c r="N19" s="33"/>
      <c r="O19" s="33"/>
      <c r="P19" s="33"/>
      <c r="Q19" s="32"/>
      <c r="R19" s="33"/>
      <c r="S19" s="32"/>
    </row>
    <row r="20" spans="2:19" ht="14.25" customHeight="1" x14ac:dyDescent="0.45">
      <c r="B20" s="264"/>
      <c r="C20" s="31"/>
      <c r="D20" s="31"/>
      <c r="E20" s="31"/>
      <c r="F20" s="31"/>
      <c r="G20" s="156"/>
      <c r="H20" s="156"/>
      <c r="I20" s="156"/>
      <c r="J20" s="157"/>
      <c r="K20" s="157"/>
      <c r="L20" s="156"/>
      <c r="N20" s="33"/>
      <c r="O20" s="33"/>
      <c r="P20" s="33"/>
      <c r="Q20" s="32"/>
      <c r="R20" s="33"/>
      <c r="S20" s="32"/>
    </row>
    <row r="21" spans="2:19" ht="14.25" customHeight="1" x14ac:dyDescent="0.45">
      <c r="B21" s="262" t="s">
        <v>48</v>
      </c>
      <c r="C21" s="31"/>
      <c r="D21" s="31"/>
      <c r="E21" s="31"/>
      <c r="F21" s="31"/>
      <c r="G21" s="156"/>
      <c r="H21" s="156"/>
      <c r="I21" s="156"/>
      <c r="J21" s="157"/>
      <c r="K21" s="157"/>
      <c r="L21" s="156"/>
      <c r="N21" s="33"/>
      <c r="O21" s="33"/>
      <c r="P21" s="33"/>
      <c r="Q21" s="32"/>
      <c r="R21" s="33"/>
      <c r="S21" s="32"/>
    </row>
    <row r="22" spans="2:19" ht="14.25" customHeight="1" x14ac:dyDescent="0.45">
      <c r="B22" s="263"/>
      <c r="C22" s="31"/>
      <c r="D22" s="31"/>
      <c r="E22" s="31"/>
      <c r="F22" s="31"/>
      <c r="G22" s="156"/>
      <c r="H22" s="156"/>
      <c r="I22" s="156"/>
      <c r="J22" s="157"/>
      <c r="K22" s="157"/>
      <c r="L22" s="156"/>
      <c r="N22" s="33"/>
      <c r="O22" s="33"/>
      <c r="P22" s="33"/>
      <c r="Q22" s="32"/>
      <c r="R22" s="33"/>
      <c r="S22" s="32"/>
    </row>
    <row r="23" spans="2:19" ht="14.25" customHeight="1" x14ac:dyDescent="0.45">
      <c r="B23" s="263"/>
      <c r="C23" s="31"/>
      <c r="D23" s="31"/>
      <c r="E23" s="31"/>
      <c r="F23" s="31"/>
      <c r="G23" s="156"/>
      <c r="H23" s="156"/>
      <c r="I23" s="156"/>
      <c r="J23" s="157"/>
      <c r="K23" s="157"/>
      <c r="L23" s="156"/>
      <c r="N23" s="33"/>
      <c r="O23" s="33"/>
      <c r="P23" s="33"/>
      <c r="Q23" s="32"/>
      <c r="R23" s="33"/>
      <c r="S23" s="32"/>
    </row>
    <row r="24" spans="2:19" ht="14.25" customHeight="1" x14ac:dyDescent="0.45">
      <c r="B24" s="263"/>
      <c r="C24" s="31"/>
      <c r="D24" s="31"/>
      <c r="E24" s="31"/>
      <c r="F24" s="31"/>
      <c r="G24" s="156"/>
      <c r="H24" s="156"/>
      <c r="I24" s="156"/>
      <c r="J24" s="157"/>
      <c r="K24" s="157"/>
      <c r="L24" s="156"/>
      <c r="N24" s="33"/>
      <c r="O24" s="33"/>
      <c r="P24" s="33"/>
      <c r="Q24" s="32"/>
      <c r="R24" s="33"/>
      <c r="S24" s="32"/>
    </row>
    <row r="25" spans="2:19" ht="14.25" customHeight="1" x14ac:dyDescent="0.45">
      <c r="B25" s="264"/>
      <c r="C25" s="31"/>
      <c r="D25" s="31"/>
      <c r="E25" s="31"/>
      <c r="F25" s="31"/>
      <c r="G25" s="156"/>
      <c r="H25" s="156"/>
      <c r="I25" s="156"/>
      <c r="J25" s="157"/>
      <c r="K25" s="157"/>
      <c r="L25" s="156"/>
      <c r="N25" s="33"/>
      <c r="O25" s="33"/>
      <c r="P25" s="33"/>
      <c r="Q25" s="32"/>
      <c r="R25" s="33"/>
      <c r="S25" s="32"/>
    </row>
    <row r="26" spans="2:19" ht="14.25" customHeight="1" x14ac:dyDescent="0.45">
      <c r="B26" s="262" t="s">
        <v>49</v>
      </c>
      <c r="C26" s="31"/>
      <c r="D26" s="31"/>
      <c r="E26" s="31"/>
      <c r="F26" s="31"/>
      <c r="G26" s="156"/>
      <c r="H26" s="156"/>
      <c r="I26" s="156"/>
      <c r="J26" s="157"/>
      <c r="K26" s="157"/>
      <c r="L26" s="156"/>
      <c r="N26" s="33"/>
      <c r="O26" s="33"/>
      <c r="P26" s="33"/>
      <c r="Q26" s="32"/>
      <c r="R26" s="33"/>
      <c r="S26" s="32"/>
    </row>
    <row r="27" spans="2:19" ht="14.25" customHeight="1" x14ac:dyDescent="0.45">
      <c r="B27" s="263"/>
      <c r="C27" s="31"/>
      <c r="D27" s="31"/>
      <c r="E27" s="31"/>
      <c r="F27" s="31"/>
      <c r="G27" s="156"/>
      <c r="H27" s="156"/>
      <c r="I27" s="156"/>
      <c r="J27" s="157"/>
      <c r="K27" s="157"/>
      <c r="L27" s="156"/>
      <c r="N27" s="33"/>
      <c r="O27" s="33"/>
      <c r="P27" s="33"/>
      <c r="Q27" s="32"/>
      <c r="R27" s="33"/>
      <c r="S27" s="32"/>
    </row>
    <row r="28" spans="2:19" ht="14.25" customHeight="1" x14ac:dyDescent="0.45">
      <c r="B28" s="263"/>
      <c r="C28" s="31"/>
      <c r="D28" s="31"/>
      <c r="E28" s="31"/>
      <c r="F28" s="31"/>
      <c r="G28" s="156"/>
      <c r="H28" s="156"/>
      <c r="I28" s="156"/>
      <c r="J28" s="157"/>
      <c r="K28" s="157"/>
      <c r="L28" s="156"/>
      <c r="N28" s="33"/>
      <c r="O28" s="33"/>
      <c r="P28" s="33"/>
      <c r="Q28" s="32"/>
      <c r="R28" s="33"/>
      <c r="S28" s="32"/>
    </row>
    <row r="29" spans="2:19" ht="14.25" customHeight="1" x14ac:dyDescent="0.45">
      <c r="B29" s="263"/>
      <c r="C29" s="31"/>
      <c r="D29" s="31"/>
      <c r="E29" s="31"/>
      <c r="F29" s="31"/>
      <c r="G29" s="156"/>
      <c r="H29" s="156"/>
      <c r="I29" s="156"/>
      <c r="J29" s="157"/>
      <c r="K29" s="157"/>
      <c r="L29" s="156"/>
      <c r="N29" s="33"/>
      <c r="O29" s="33"/>
      <c r="P29" s="33"/>
      <c r="Q29" s="32"/>
      <c r="R29" s="33"/>
      <c r="S29" s="32"/>
    </row>
    <row r="30" spans="2:19" ht="14.25" customHeight="1" x14ac:dyDescent="0.45">
      <c r="B30" s="264"/>
      <c r="C30" s="31"/>
      <c r="D30" s="31"/>
      <c r="E30" s="31"/>
      <c r="F30" s="31"/>
      <c r="G30" s="156"/>
      <c r="H30" s="156"/>
      <c r="I30" s="156"/>
      <c r="J30" s="157"/>
      <c r="K30" s="157"/>
      <c r="L30" s="156"/>
      <c r="N30" s="33"/>
      <c r="O30" s="33"/>
      <c r="P30" s="33"/>
      <c r="Q30" s="32"/>
      <c r="R30" s="33"/>
      <c r="S30" s="32"/>
    </row>
    <row r="31" spans="2:19" ht="14.25" customHeight="1" x14ac:dyDescent="0.45">
      <c r="B31" s="262" t="s">
        <v>50</v>
      </c>
      <c r="C31" s="31"/>
      <c r="D31" s="31"/>
      <c r="E31" s="31"/>
      <c r="F31" s="31"/>
      <c r="G31" s="156"/>
      <c r="H31" s="156"/>
      <c r="I31" s="156"/>
      <c r="J31" s="157"/>
      <c r="K31" s="157"/>
      <c r="L31" s="156"/>
      <c r="N31" s="33"/>
      <c r="O31" s="33"/>
      <c r="P31" s="33"/>
      <c r="Q31" s="32"/>
      <c r="R31" s="33"/>
      <c r="S31" s="32"/>
    </row>
    <row r="32" spans="2:19" ht="14.25" customHeight="1" x14ac:dyDescent="0.45">
      <c r="B32" s="263"/>
      <c r="C32" s="31"/>
      <c r="D32" s="31"/>
      <c r="E32" s="31"/>
      <c r="F32" s="31"/>
      <c r="G32" s="156"/>
      <c r="H32" s="156"/>
      <c r="I32" s="156"/>
      <c r="J32" s="157"/>
      <c r="K32" s="157"/>
      <c r="L32" s="156"/>
      <c r="N32" s="33"/>
      <c r="O32" s="33"/>
      <c r="P32" s="33"/>
      <c r="Q32" s="32"/>
      <c r="R32" s="33"/>
      <c r="S32" s="32"/>
    </row>
    <row r="33" spans="2:19" ht="14.25" customHeight="1" x14ac:dyDescent="0.45">
      <c r="B33" s="263"/>
      <c r="C33" s="31"/>
      <c r="D33" s="31"/>
      <c r="E33" s="31"/>
      <c r="F33" s="31"/>
      <c r="G33" s="156"/>
      <c r="H33" s="156"/>
      <c r="I33" s="156"/>
      <c r="J33" s="157"/>
      <c r="K33" s="157"/>
      <c r="L33" s="156"/>
      <c r="N33" s="33"/>
      <c r="O33" s="33"/>
      <c r="P33" s="33"/>
      <c r="Q33" s="32"/>
      <c r="R33" s="33"/>
      <c r="S33" s="32"/>
    </row>
    <row r="34" spans="2:19" ht="14.25" customHeight="1" x14ac:dyDescent="0.45">
      <c r="B34" s="263"/>
      <c r="C34" s="31"/>
      <c r="D34" s="31"/>
      <c r="E34" s="31"/>
      <c r="F34" s="31"/>
      <c r="G34" s="156"/>
      <c r="H34" s="156"/>
      <c r="I34" s="156"/>
      <c r="J34" s="157"/>
      <c r="K34" s="157"/>
      <c r="L34" s="156"/>
      <c r="N34" s="33"/>
      <c r="O34" s="33"/>
      <c r="P34" s="33"/>
      <c r="Q34" s="32"/>
      <c r="R34" s="33"/>
      <c r="S34" s="32"/>
    </row>
    <row r="35" spans="2:19" ht="14.25" customHeight="1" x14ac:dyDescent="0.45">
      <c r="B35" s="264"/>
      <c r="C35" s="31"/>
      <c r="D35" s="31"/>
      <c r="E35" s="31"/>
      <c r="F35" s="31"/>
      <c r="G35" s="156"/>
      <c r="H35" s="156"/>
      <c r="I35" s="156"/>
      <c r="J35" s="157"/>
      <c r="K35" s="157"/>
      <c r="L35" s="156"/>
      <c r="N35" s="33"/>
      <c r="O35" s="33"/>
      <c r="P35" s="33"/>
      <c r="Q35" s="32"/>
      <c r="R35" s="33"/>
      <c r="S35" s="32"/>
    </row>
    <row r="36" spans="2:19" ht="14.25" customHeight="1" x14ac:dyDescent="0.45">
      <c r="G36" s="28"/>
    </row>
    <row r="37" spans="2:19" ht="14.25" customHeight="1" x14ac:dyDescent="0.45"/>
    <row r="38" spans="2:19" ht="14.25" customHeight="1" x14ac:dyDescent="0.45">
      <c r="B38" s="25"/>
    </row>
    <row r="39" spans="2:19" ht="42.75" customHeight="1" x14ac:dyDescent="0.45">
      <c r="B39" s="261" t="s">
        <v>351</v>
      </c>
      <c r="C39" s="241"/>
      <c r="D39" s="241"/>
      <c r="E39" s="241"/>
      <c r="F39" s="241"/>
      <c r="G39" s="241"/>
      <c r="H39" s="241"/>
      <c r="I39" s="241"/>
      <c r="J39" s="241"/>
      <c r="K39" s="241"/>
      <c r="L39" s="241"/>
      <c r="M39" s="241"/>
      <c r="N39" s="241"/>
      <c r="O39" s="241"/>
    </row>
    <row r="40" spans="2:19" ht="45" customHeight="1" x14ac:dyDescent="0.45">
      <c r="B40" s="261" t="s">
        <v>352</v>
      </c>
      <c r="C40" s="241"/>
      <c r="D40" s="241"/>
      <c r="E40" s="241"/>
      <c r="F40" s="241"/>
      <c r="G40" s="241"/>
      <c r="H40" s="241"/>
      <c r="I40" s="241"/>
      <c r="J40" s="241"/>
      <c r="K40" s="241"/>
      <c r="L40" s="241"/>
      <c r="M40" s="241"/>
      <c r="N40" s="241"/>
      <c r="O40" s="241"/>
    </row>
    <row r="41" spans="2:19" ht="14.25" x14ac:dyDescent="0.45">
      <c r="B41" s="261" t="s">
        <v>471</v>
      </c>
      <c r="C41" s="241"/>
      <c r="D41" s="241"/>
      <c r="E41" s="241"/>
      <c r="F41" s="241"/>
      <c r="G41" s="241"/>
      <c r="H41" s="241"/>
      <c r="I41" s="241"/>
      <c r="J41" s="241"/>
      <c r="K41" s="241"/>
      <c r="L41" s="241"/>
      <c r="M41" s="241"/>
      <c r="N41" s="241"/>
      <c r="O41" s="241"/>
    </row>
    <row r="42" spans="2:19" ht="33.75" customHeight="1" x14ac:dyDescent="0.45">
      <c r="B42" s="261" t="s">
        <v>354</v>
      </c>
      <c r="C42" s="241"/>
      <c r="D42" s="241"/>
      <c r="E42" s="241"/>
      <c r="F42" s="241"/>
      <c r="G42" s="241"/>
      <c r="H42" s="241"/>
      <c r="I42" s="241"/>
      <c r="J42" s="241"/>
      <c r="K42" s="241"/>
      <c r="L42" s="241"/>
      <c r="M42" s="241"/>
      <c r="N42" s="241"/>
      <c r="O42" s="241"/>
    </row>
    <row r="43" spans="2:19" ht="14.25" x14ac:dyDescent="0.45">
      <c r="B43" s="261" t="s">
        <v>353</v>
      </c>
      <c r="C43" s="241"/>
      <c r="D43" s="241"/>
      <c r="E43" s="241"/>
      <c r="F43" s="241"/>
      <c r="G43" s="241"/>
      <c r="H43" s="241"/>
      <c r="I43" s="241"/>
      <c r="J43" s="241"/>
      <c r="K43" s="241"/>
      <c r="L43" s="241"/>
      <c r="M43" s="241"/>
      <c r="N43" s="241"/>
      <c r="O43" s="241"/>
    </row>
    <row r="44" spans="2:19" ht="14.25" customHeight="1" x14ac:dyDescent="0.45"/>
    <row r="45" spans="2:19" ht="14.25" customHeight="1" x14ac:dyDescent="0.45"/>
    <row r="46" spans="2:19" ht="14.25" customHeight="1" x14ac:dyDescent="0.45"/>
    <row r="47" spans="2:19" ht="14.25" customHeight="1" x14ac:dyDescent="0.45"/>
    <row r="48" spans="2:19"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8">
    <mergeCell ref="B40:O40"/>
    <mergeCell ref="B41:O41"/>
    <mergeCell ref="B42:O42"/>
    <mergeCell ref="B43:O43"/>
    <mergeCell ref="B9:F9"/>
    <mergeCell ref="B11:B15"/>
    <mergeCell ref="B16:B20"/>
    <mergeCell ref="B21:B25"/>
    <mergeCell ref="B26:B30"/>
    <mergeCell ref="B31:B35"/>
    <mergeCell ref="B39:O39"/>
    <mergeCell ref="A1:T2"/>
    <mergeCell ref="N9:O9"/>
    <mergeCell ref="K9:L9"/>
    <mergeCell ref="G9:J9"/>
    <mergeCell ref="B8:L8"/>
    <mergeCell ref="N8:S8"/>
    <mergeCell ref="P9:S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Z1022"/>
  <sheetViews>
    <sheetView showGridLines="0" zoomScale="55" zoomScaleNormal="55" workbookViewId="0">
      <selection activeCell="B130" sqref="B130"/>
    </sheetView>
  </sheetViews>
  <sheetFormatPr baseColWidth="10" defaultColWidth="14.3984375" defaultRowHeight="15" customHeight="1" outlineLevelRow="1" x14ac:dyDescent="0.45"/>
  <cols>
    <col min="1" max="1" width="3.3984375" style="108" customWidth="1"/>
    <col min="2" max="2" width="64.46484375" style="108" customWidth="1"/>
    <col min="3" max="3" width="40.1328125" style="108" customWidth="1"/>
    <col min="4" max="4" width="28.796875" style="108" customWidth="1"/>
    <col min="5" max="6" width="26.265625" style="108" customWidth="1"/>
    <col min="7" max="7" width="129.9296875" style="108" bestFit="1" customWidth="1"/>
    <col min="8" max="8" width="14.3984375" style="108" customWidth="1"/>
    <col min="9" max="9" width="59.9296875" style="108" bestFit="1" customWidth="1"/>
    <col min="10" max="10" width="91.1328125" style="108" customWidth="1"/>
    <col min="11" max="11" width="29.46484375" style="108" customWidth="1"/>
    <col min="12" max="12" width="113.33203125" style="108" customWidth="1"/>
    <col min="13" max="13" width="79.796875" style="108" customWidth="1"/>
    <col min="14" max="26" width="10.73046875" style="108" customWidth="1"/>
    <col min="27" max="16384" width="14.3984375" style="108"/>
  </cols>
  <sheetData>
    <row r="1" spans="1:26" ht="14.25" customHeight="1" x14ac:dyDescent="0.45">
      <c r="A1" s="88"/>
      <c r="B1" s="246" t="s">
        <v>1</v>
      </c>
      <c r="C1" s="246"/>
      <c r="D1" s="88"/>
      <c r="E1" s="85"/>
      <c r="F1" s="89"/>
      <c r="G1" s="88"/>
      <c r="H1" s="88"/>
      <c r="I1" s="88"/>
      <c r="J1" s="88"/>
      <c r="K1" s="88"/>
      <c r="L1" s="88"/>
      <c r="M1" s="88"/>
      <c r="N1" s="85"/>
      <c r="O1" s="9"/>
      <c r="P1" s="9"/>
      <c r="Q1" s="9"/>
      <c r="R1" s="9"/>
      <c r="S1" s="9"/>
      <c r="T1" s="9"/>
      <c r="U1" s="9"/>
      <c r="V1" s="9"/>
      <c r="W1" s="9"/>
      <c r="X1" s="9"/>
      <c r="Y1" s="9"/>
      <c r="Z1" s="9"/>
    </row>
    <row r="2" spans="1:26" ht="21" customHeight="1" x14ac:dyDescent="0.45">
      <c r="A2" s="88"/>
      <c r="B2" s="246"/>
      <c r="C2" s="246"/>
      <c r="D2" s="88"/>
      <c r="E2" s="85"/>
      <c r="F2" s="89"/>
      <c r="G2" s="88"/>
      <c r="H2" s="88"/>
      <c r="I2" s="88"/>
      <c r="J2" s="88"/>
      <c r="K2" s="88"/>
      <c r="L2" s="88"/>
      <c r="M2" s="88"/>
      <c r="N2" s="85"/>
      <c r="O2" s="9"/>
      <c r="P2" s="9"/>
      <c r="Q2" s="9"/>
      <c r="R2" s="9"/>
      <c r="S2" s="9"/>
      <c r="T2" s="9"/>
      <c r="U2" s="9"/>
      <c r="V2" s="9"/>
      <c r="W2" s="9"/>
      <c r="X2" s="9"/>
      <c r="Y2" s="9"/>
      <c r="Z2" s="9"/>
    </row>
    <row r="3" spans="1:26" ht="39" customHeight="1" x14ac:dyDescent="0.45">
      <c r="B3" s="34" t="s">
        <v>51</v>
      </c>
      <c r="C3" s="35" t="s">
        <v>52</v>
      </c>
      <c r="D3" s="35" t="s">
        <v>53</v>
      </c>
      <c r="E3" s="35" t="s">
        <v>54</v>
      </c>
      <c r="F3" s="35" t="s">
        <v>297</v>
      </c>
      <c r="G3" s="35" t="s">
        <v>55</v>
      </c>
      <c r="H3" s="35" t="s">
        <v>56</v>
      </c>
      <c r="I3" s="35" t="s">
        <v>57</v>
      </c>
      <c r="J3" s="35" t="s">
        <v>58</v>
      </c>
      <c r="K3" s="35" t="s">
        <v>59</v>
      </c>
      <c r="L3" s="36" t="s">
        <v>60</v>
      </c>
      <c r="M3" s="97" t="s">
        <v>294</v>
      </c>
      <c r="N3" s="20"/>
    </row>
    <row r="4" spans="1:26" s="206" customFormat="1" ht="26.35" customHeight="1" x14ac:dyDescent="0.45">
      <c r="A4" s="205" t="s">
        <v>517</v>
      </c>
      <c r="B4" s="205"/>
      <c r="C4" s="205"/>
      <c r="D4" s="205"/>
      <c r="E4" s="205"/>
      <c r="F4" s="205"/>
      <c r="G4" s="205"/>
      <c r="H4" s="205"/>
      <c r="I4" s="205"/>
      <c r="J4" s="205"/>
      <c r="K4" s="205"/>
      <c r="L4" s="205"/>
      <c r="M4" s="205"/>
      <c r="O4" s="207"/>
    </row>
    <row r="5" spans="1:26" ht="27.4" hidden="1" customHeight="1" outlineLevel="1" x14ac:dyDescent="0.45">
      <c r="B5" s="117" t="s">
        <v>527</v>
      </c>
      <c r="C5" s="119" t="s">
        <v>61</v>
      </c>
      <c r="D5" s="124" t="s">
        <v>295</v>
      </c>
      <c r="E5" s="141" t="s">
        <v>54</v>
      </c>
      <c r="F5" s="142" t="s">
        <v>299</v>
      </c>
      <c r="G5" s="75" t="str">
        <f>'Programmatique &amp; gré à gré'!H139</f>
        <v>Impact utilisation serveurs - par impression (moyenne programmatique display) - Allocation de l’espace publicitaire &amp; analytics</v>
      </c>
      <c r="H5" s="76">
        <f>'Programmatique &amp; gré à gré'!I139</f>
        <v>1.8423448700854168E-5</v>
      </c>
      <c r="I5" s="76" t="str">
        <f>'Programmatique &amp; gré à gré'!J139</f>
        <v>kgCO2e / impression programmatique display</v>
      </c>
      <c r="J5" s="77"/>
      <c r="K5" s="78"/>
      <c r="L5" s="79"/>
      <c r="M5" s="118" t="s">
        <v>337</v>
      </c>
    </row>
    <row r="6" spans="1:26" ht="27.4" hidden="1" customHeight="1" outlineLevel="1" x14ac:dyDescent="0.45">
      <c r="B6" s="117" t="s">
        <v>527</v>
      </c>
      <c r="C6" s="119" t="s">
        <v>61</v>
      </c>
      <c r="D6" s="124" t="s">
        <v>308</v>
      </c>
      <c r="E6" s="141" t="s">
        <v>54</v>
      </c>
      <c r="F6" s="142" t="s">
        <v>299</v>
      </c>
      <c r="G6" s="75" t="str">
        <f>'Programmatique &amp; gré à gré'!H140</f>
        <v>Impact FAB &amp; FDV serveurs - par impression (moyenne programmatique display) - Allocation de l’espace publicitaire &amp; analytics</v>
      </c>
      <c r="H6" s="76">
        <f>'Programmatique &amp; gré à gré'!I140</f>
        <v>6.0888660734656628E-5</v>
      </c>
      <c r="I6" s="76" t="str">
        <f>'Programmatique &amp; gré à gré'!J140</f>
        <v>kgCO2e / impression programmatique display</v>
      </c>
      <c r="J6" s="77"/>
      <c r="K6" s="78"/>
      <c r="L6" s="79"/>
      <c r="M6" s="118" t="s">
        <v>337</v>
      </c>
    </row>
    <row r="7" spans="1:26" ht="27.4" hidden="1" customHeight="1" outlineLevel="1" x14ac:dyDescent="0.45">
      <c r="B7" s="117" t="s">
        <v>527</v>
      </c>
      <c r="C7" s="119" t="s">
        <v>307</v>
      </c>
      <c r="D7" s="124" t="s">
        <v>295</v>
      </c>
      <c r="E7" s="141" t="s">
        <v>54</v>
      </c>
      <c r="F7" s="142" t="s">
        <v>299</v>
      </c>
      <c r="G7" s="75" t="str">
        <f>'Programmatique &amp; gré à gré'!H141</f>
        <v>Impact utilisation réseaux - par impression (moyenne programmatique display) - Allocation de l’espace publicitaire &amp; analytics</v>
      </c>
      <c r="H7" s="76">
        <f>'Programmatique &amp; gré à gré'!I141</f>
        <v>6.9011943116506253E-4</v>
      </c>
      <c r="I7" s="76" t="str">
        <f>'Programmatique &amp; gré à gré'!J141</f>
        <v>kgCO2e / impression programmatique display</v>
      </c>
      <c r="J7" s="77"/>
      <c r="K7" s="78"/>
      <c r="L7" s="79"/>
      <c r="M7" s="118" t="s">
        <v>337</v>
      </c>
    </row>
    <row r="8" spans="1:26" ht="27.4" hidden="1" customHeight="1" outlineLevel="1" x14ac:dyDescent="0.45">
      <c r="B8" s="117" t="s">
        <v>527</v>
      </c>
      <c r="C8" s="119" t="s">
        <v>307</v>
      </c>
      <c r="D8" s="124" t="s">
        <v>308</v>
      </c>
      <c r="E8" s="141" t="s">
        <v>54</v>
      </c>
      <c r="F8" s="142" t="s">
        <v>299</v>
      </c>
      <c r="G8" s="75" t="str">
        <f>'Programmatique &amp; gré à gré'!H142</f>
        <v>Impact FAB &amp; FDV réseaux - par impression (moyenne programmatique display) - Allocation de l’espace publicitaire &amp; analytics</v>
      </c>
      <c r="H8" s="76">
        <f>'Programmatique &amp; gré à gré'!I142</f>
        <v>2.0234024999999999E-4</v>
      </c>
      <c r="I8" s="76" t="str">
        <f>'Programmatique &amp; gré à gré'!J142</f>
        <v>kgCO2e / impression programmatique display</v>
      </c>
      <c r="J8" s="77"/>
      <c r="K8" s="78"/>
      <c r="L8" s="79"/>
      <c r="M8" s="118" t="s">
        <v>337</v>
      </c>
    </row>
    <row r="9" spans="1:26" ht="27.4" hidden="1" customHeight="1" outlineLevel="1" x14ac:dyDescent="0.45">
      <c r="B9" s="117" t="s">
        <v>527</v>
      </c>
      <c r="C9" s="119" t="s">
        <v>61</v>
      </c>
      <c r="D9" s="124" t="s">
        <v>295</v>
      </c>
      <c r="E9" s="141" t="s">
        <v>54</v>
      </c>
      <c r="F9" s="142" t="s">
        <v>299</v>
      </c>
      <c r="G9" s="75" t="str">
        <f>'Programmatique &amp; gré à gré'!H143</f>
        <v>Impact utilisation serveurs - par impression (moyenne programmatique vidéo instream et autres modes) - Allocation de l’espace publicitaire &amp; analytics</v>
      </c>
      <c r="H9" s="76">
        <f>'Programmatique &amp; gré à gré'!I143</f>
        <v>5.2638424859583332E-6</v>
      </c>
      <c r="I9" s="76" t="str">
        <f>'Programmatique &amp; gré à gré'!J143</f>
        <v>kgCO2e / impression programmatique vidéo et autres (native…)</v>
      </c>
      <c r="J9" s="120"/>
      <c r="K9" s="121"/>
      <c r="L9" s="122"/>
      <c r="M9" s="118" t="s">
        <v>337</v>
      </c>
    </row>
    <row r="10" spans="1:26" ht="27.4" hidden="1" customHeight="1" outlineLevel="1" x14ac:dyDescent="0.45">
      <c r="B10" s="117" t="s">
        <v>527</v>
      </c>
      <c r="C10" s="119" t="s">
        <v>61</v>
      </c>
      <c r="D10" s="124" t="s">
        <v>308</v>
      </c>
      <c r="E10" s="141" t="s">
        <v>54</v>
      </c>
      <c r="F10" s="142" t="s">
        <v>299</v>
      </c>
      <c r="G10" s="75" t="str">
        <f>'Programmatique &amp; gré à gré'!H144</f>
        <v>Impact FAB &amp; FDV serveurs - par impression (moyenne programmatique vidéo instream et autres modes) - Allocation de l’espace publicitaire &amp; analytics</v>
      </c>
      <c r="H10" s="76">
        <f>'Programmatique &amp; gré à gré'!I144</f>
        <v>1.7396760209901893E-5</v>
      </c>
      <c r="I10" s="76" t="str">
        <f>'Programmatique &amp; gré à gré'!J144</f>
        <v>kgCO2e / impression programmatique vidéo et autres (native…)</v>
      </c>
      <c r="J10" s="120"/>
      <c r="K10" s="121"/>
      <c r="L10" s="122"/>
      <c r="M10" s="118" t="s">
        <v>337</v>
      </c>
    </row>
    <row r="11" spans="1:26" ht="27.4" hidden="1" customHeight="1" outlineLevel="1" x14ac:dyDescent="0.45">
      <c r="B11" s="117" t="s">
        <v>527</v>
      </c>
      <c r="C11" s="119" t="s">
        <v>307</v>
      </c>
      <c r="D11" s="124" t="s">
        <v>295</v>
      </c>
      <c r="E11" s="141" t="s">
        <v>54</v>
      </c>
      <c r="F11" s="142" t="s">
        <v>299</v>
      </c>
      <c r="G11" s="75" t="str">
        <f>'Programmatique &amp; gré à gré'!H145</f>
        <v>Impact utilisation réseaux - par impression (moyenne programmatique vidéo instream et autres modes) - Allocation de l’espace publicitaire &amp; analytics</v>
      </c>
      <c r="H11" s="76">
        <f>'Programmatique &amp; gré à gré'!I145</f>
        <v>1.9717698033287502E-4</v>
      </c>
      <c r="I11" s="76" t="str">
        <f>'Programmatique &amp; gré à gré'!J145</f>
        <v>kgCO2e / impression programmatique vidéo et autres (native…)</v>
      </c>
      <c r="J11" s="120"/>
      <c r="K11" s="121"/>
      <c r="L11" s="122"/>
      <c r="M11" s="118" t="s">
        <v>337</v>
      </c>
    </row>
    <row r="12" spans="1:26" ht="27.4" hidden="1" customHeight="1" outlineLevel="1" x14ac:dyDescent="0.45">
      <c r="B12" s="117" t="s">
        <v>527</v>
      </c>
      <c r="C12" s="119" t="s">
        <v>307</v>
      </c>
      <c r="D12" s="124" t="s">
        <v>308</v>
      </c>
      <c r="E12" s="141" t="s">
        <v>54</v>
      </c>
      <c r="F12" s="142" t="s">
        <v>299</v>
      </c>
      <c r="G12" s="75" t="str">
        <f>'Programmatique &amp; gré à gré'!H146</f>
        <v>Impact FAB &amp; FDV réseaux - par impression (moyenne programmatique vidéo instream et autres modes) - Allocation de l’espace publicitaire &amp; analytics</v>
      </c>
      <c r="H12" s="76">
        <f>'Programmatique &amp; gré à gré'!I146</f>
        <v>5.78115E-5</v>
      </c>
      <c r="I12" s="76" t="str">
        <f>'Programmatique &amp; gré à gré'!J146</f>
        <v>kgCO2e / impression programmatique vidéo et autres (native…)</v>
      </c>
      <c r="J12" s="120"/>
      <c r="K12" s="121"/>
      <c r="L12" s="122"/>
      <c r="M12" s="118" t="s">
        <v>337</v>
      </c>
    </row>
    <row r="13" spans="1:26" ht="27.4" hidden="1" customHeight="1" outlineLevel="1" x14ac:dyDescent="0.45">
      <c r="B13" s="117" t="s">
        <v>527</v>
      </c>
      <c r="C13" s="119" t="s">
        <v>61</v>
      </c>
      <c r="D13" s="124" t="s">
        <v>295</v>
      </c>
      <c r="E13" s="141" t="s">
        <v>54</v>
      </c>
      <c r="F13" s="142" t="s">
        <v>299</v>
      </c>
      <c r="G13" s="75" t="str">
        <f>'Programmatique &amp; gré à gré'!H147</f>
        <v>Impact utilisation serveurs - par impression (gré à gré sans mise en concurrence) - Allocation de l’espace publicitaire &amp; analytics</v>
      </c>
      <c r="H13" s="76">
        <f>'Programmatique &amp; gré à gré'!I147</f>
        <v>5.2638424859583336E-8</v>
      </c>
      <c r="I13" s="76" t="str">
        <f>'Programmatique &amp; gré à gré'!J147</f>
        <v>kgCO2e / impression gré-à-gré</v>
      </c>
      <c r="J13" s="120"/>
      <c r="K13" s="121"/>
      <c r="L13" s="122"/>
      <c r="M13" s="118" t="s">
        <v>507</v>
      </c>
    </row>
    <row r="14" spans="1:26" ht="27.4" hidden="1" customHeight="1" outlineLevel="1" x14ac:dyDescent="0.45">
      <c r="B14" s="117" t="s">
        <v>527</v>
      </c>
      <c r="C14" s="119" t="s">
        <v>61</v>
      </c>
      <c r="D14" s="124" t="s">
        <v>308</v>
      </c>
      <c r="E14" s="141" t="s">
        <v>54</v>
      </c>
      <c r="F14" s="142" t="s">
        <v>299</v>
      </c>
      <c r="G14" s="75" t="str">
        <f>'Programmatique &amp; gré à gré'!H148</f>
        <v>Impact FAB &amp; FDV serveurs - par impression (gré à gré sans mise en concurrence) - Allocation de l’espace publicitaire &amp; analytics</v>
      </c>
      <c r="H14" s="76">
        <f>'Programmatique &amp; gré à gré'!I148</f>
        <v>1.7396760209901894E-7</v>
      </c>
      <c r="I14" s="76" t="str">
        <f>'Programmatique &amp; gré à gré'!J148</f>
        <v>kgCO2e / impression gré-à-gré</v>
      </c>
      <c r="J14" s="120"/>
      <c r="K14" s="121"/>
      <c r="L14" s="122"/>
      <c r="M14" s="118" t="s">
        <v>507</v>
      </c>
    </row>
    <row r="15" spans="1:26" ht="27.4" hidden="1" customHeight="1" outlineLevel="1" x14ac:dyDescent="0.45">
      <c r="B15" s="117" t="s">
        <v>527</v>
      </c>
      <c r="C15" s="119" t="s">
        <v>307</v>
      </c>
      <c r="D15" s="124" t="s">
        <v>295</v>
      </c>
      <c r="E15" s="141" t="s">
        <v>54</v>
      </c>
      <c r="F15" s="142" t="s">
        <v>299</v>
      </c>
      <c r="G15" s="75" t="str">
        <f>'Programmatique &amp; gré à gré'!H149</f>
        <v>Impact utilisation réseaux - par impression (gré à gré sans mise en concurrence) - Allocation de l’espace publicitaire &amp; analytics</v>
      </c>
      <c r="H15" s="76">
        <f>'Programmatique &amp; gré à gré'!I149</f>
        <v>1.9717698033287502E-6</v>
      </c>
      <c r="I15" s="76" t="str">
        <f>'Programmatique &amp; gré à gré'!J149</f>
        <v>kgCO2e / impression gré-à-gré</v>
      </c>
      <c r="J15" s="120"/>
      <c r="K15" s="121"/>
      <c r="L15" s="122"/>
      <c r="M15" s="118" t="s">
        <v>507</v>
      </c>
    </row>
    <row r="16" spans="1:26" ht="27.4" hidden="1" customHeight="1" outlineLevel="1" x14ac:dyDescent="0.45">
      <c r="B16" s="117" t="s">
        <v>527</v>
      </c>
      <c r="C16" s="119" t="s">
        <v>307</v>
      </c>
      <c r="D16" s="124" t="s">
        <v>308</v>
      </c>
      <c r="E16" s="141" t="s">
        <v>54</v>
      </c>
      <c r="F16" s="142" t="s">
        <v>299</v>
      </c>
      <c r="G16" s="75" t="str">
        <f>'Programmatique &amp; gré à gré'!H150</f>
        <v>Impact FAB &amp; FDV réseaux - par impression (gré à gré sans mise en concurrence) - Allocation de l’espace publicitaire &amp; analytics</v>
      </c>
      <c r="H16" s="76">
        <f>'Programmatique &amp; gré à gré'!I150</f>
        <v>5.7811500000000001E-7</v>
      </c>
      <c r="I16" s="76" t="str">
        <f>'Programmatique &amp; gré à gré'!J150</f>
        <v>kgCO2e / impression gré-à-gré</v>
      </c>
      <c r="J16" s="120"/>
      <c r="K16" s="121"/>
      <c r="L16" s="122"/>
      <c r="M16" s="118" t="s">
        <v>507</v>
      </c>
    </row>
    <row r="17" spans="1:15" s="206" customFormat="1" ht="26.35" customHeight="1" collapsed="1" x14ac:dyDescent="0.45">
      <c r="A17" s="205" t="s">
        <v>493</v>
      </c>
      <c r="B17" s="205"/>
      <c r="C17" s="205"/>
      <c r="D17" s="205"/>
      <c r="E17" s="205"/>
      <c r="F17" s="205"/>
      <c r="G17" s="205"/>
      <c r="H17" s="205"/>
      <c r="I17" s="205"/>
      <c r="J17" s="205"/>
      <c r="K17" s="205"/>
      <c r="L17" s="205"/>
      <c r="M17" s="205"/>
      <c r="O17" s="207"/>
    </row>
    <row r="18" spans="1:15" ht="19.25" hidden="1" customHeight="1" outlineLevel="1" x14ac:dyDescent="0.45">
      <c r="B18" s="117" t="s">
        <v>304</v>
      </c>
      <c r="C18" s="119" t="s">
        <v>61</v>
      </c>
      <c r="D18" s="124" t="s">
        <v>295</v>
      </c>
      <c r="E18" s="125" t="s">
        <v>54</v>
      </c>
      <c r="F18" s="126" t="s">
        <v>299</v>
      </c>
      <c r="G18" s="75" t="s">
        <v>385</v>
      </c>
      <c r="H18" s="76">
        <f>(H73*H75*H77+H74*H76*H78)*H72</f>
        <v>5.0162455729229984E-9</v>
      </c>
      <c r="I18" s="75" t="s">
        <v>263</v>
      </c>
      <c r="J18" s="80"/>
      <c r="K18" s="78"/>
      <c r="L18" s="81"/>
      <c r="M18" s="118" t="s">
        <v>300</v>
      </c>
    </row>
    <row r="19" spans="1:15" ht="19.25" hidden="1" customHeight="1" outlineLevel="1" x14ac:dyDescent="0.45">
      <c r="B19" s="117" t="s">
        <v>304</v>
      </c>
      <c r="C19" s="119" t="s">
        <v>61</v>
      </c>
      <c r="D19" s="124" t="s">
        <v>308</v>
      </c>
      <c r="E19" s="125" t="s">
        <v>54</v>
      </c>
      <c r="F19" s="126" t="s">
        <v>299</v>
      </c>
      <c r="G19" s="75" t="s">
        <v>388</v>
      </c>
      <c r="H19" s="76">
        <f>H80/(H81*H82)</f>
        <v>1.8556544223895354E-10</v>
      </c>
      <c r="I19" s="75" t="s">
        <v>263</v>
      </c>
      <c r="J19" s="80"/>
      <c r="K19" s="78"/>
      <c r="L19" s="81"/>
      <c r="M19" s="118" t="s">
        <v>300</v>
      </c>
    </row>
    <row r="20" spans="1:15" ht="19.25" hidden="1" customHeight="1" outlineLevel="1" x14ac:dyDescent="0.45">
      <c r="B20" s="117" t="s">
        <v>304</v>
      </c>
      <c r="C20" s="119" t="s">
        <v>307</v>
      </c>
      <c r="D20" s="124" t="s">
        <v>295</v>
      </c>
      <c r="E20" s="125" t="s">
        <v>54</v>
      </c>
      <c r="F20" s="104" t="s">
        <v>299</v>
      </c>
      <c r="G20" s="75" t="s">
        <v>386</v>
      </c>
      <c r="H20" s="175">
        <f>(H85*H87+H86*H88)*(H89*H91+H90*H92)</f>
        <v>1.2338468116914583E-8</v>
      </c>
      <c r="I20" s="75" t="s">
        <v>263</v>
      </c>
      <c r="J20" s="82"/>
      <c r="K20" s="78"/>
      <c r="L20" s="81"/>
      <c r="M20" s="118" t="s">
        <v>300</v>
      </c>
    </row>
    <row r="21" spans="1:15" ht="19.25" hidden="1" customHeight="1" outlineLevel="1" x14ac:dyDescent="0.45">
      <c r="B21" s="117" t="s">
        <v>304</v>
      </c>
      <c r="C21" s="119" t="s">
        <v>307</v>
      </c>
      <c r="D21" s="103" t="s">
        <v>308</v>
      </c>
      <c r="E21" s="104" t="s">
        <v>54</v>
      </c>
      <c r="F21" s="126" t="s">
        <v>299</v>
      </c>
      <c r="G21" s="173" t="s">
        <v>384</v>
      </c>
      <c r="H21" s="175">
        <f>SUMPRODUCT(H94:H95,H96:H97)</f>
        <v>4.784E-9</v>
      </c>
      <c r="I21" s="174" t="s">
        <v>263</v>
      </c>
      <c r="J21" s="127"/>
      <c r="K21" s="121"/>
      <c r="L21" s="81"/>
      <c r="M21" s="118" t="s">
        <v>300</v>
      </c>
    </row>
    <row r="22" spans="1:15" ht="19.25" hidden="1" customHeight="1" outlineLevel="1" x14ac:dyDescent="0.45">
      <c r="B22" s="117" t="s">
        <v>304</v>
      </c>
      <c r="C22" s="119" t="s">
        <v>246</v>
      </c>
      <c r="D22" s="130" t="s">
        <v>295</v>
      </c>
      <c r="E22" s="130" t="s">
        <v>54</v>
      </c>
      <c r="F22" s="132" t="s">
        <v>299</v>
      </c>
      <c r="G22" s="75" t="s">
        <v>564</v>
      </c>
      <c r="H22" s="197">
        <f>AVERAGE(H105,H106)*$H$112/1000</f>
        <v>3.5793333333333331E-8</v>
      </c>
      <c r="I22" s="75" t="s">
        <v>389</v>
      </c>
      <c r="J22" s="80"/>
      <c r="K22" s="78"/>
      <c r="L22" s="81"/>
      <c r="M22" s="118" t="s">
        <v>300</v>
      </c>
    </row>
    <row r="23" spans="1:15" ht="19.25" hidden="1" customHeight="1" outlineLevel="1" x14ac:dyDescent="0.45">
      <c r="B23" s="117" t="s">
        <v>304</v>
      </c>
      <c r="C23" s="119" t="s">
        <v>246</v>
      </c>
      <c r="D23" s="133" t="s">
        <v>295</v>
      </c>
      <c r="E23" s="133" t="s">
        <v>54</v>
      </c>
      <c r="F23" s="133" t="s">
        <v>299</v>
      </c>
      <c r="G23" s="75" t="s">
        <v>565</v>
      </c>
      <c r="H23" s="197">
        <f>H107*$H$110*$H$112/1000</f>
        <v>4.2466666666666663E-7</v>
      </c>
      <c r="I23" s="75" t="s">
        <v>389</v>
      </c>
      <c r="J23" s="80"/>
      <c r="K23" s="78"/>
      <c r="L23" s="81"/>
      <c r="M23" s="118" t="s">
        <v>300</v>
      </c>
    </row>
    <row r="24" spans="1:15" ht="19.25" hidden="1" customHeight="1" outlineLevel="1" x14ac:dyDescent="0.45">
      <c r="B24" s="117" t="s">
        <v>304</v>
      </c>
      <c r="C24" s="119" t="s">
        <v>246</v>
      </c>
      <c r="D24" s="133" t="s">
        <v>295</v>
      </c>
      <c r="E24" s="133" t="s">
        <v>54</v>
      </c>
      <c r="F24" s="133" t="s">
        <v>299</v>
      </c>
      <c r="G24" s="75" t="s">
        <v>566</v>
      </c>
      <c r="H24" s="197">
        <f>H108*$H$110*$H$112/1000</f>
        <v>4.2466666666666663E-7</v>
      </c>
      <c r="I24" s="75" t="s">
        <v>389</v>
      </c>
      <c r="J24" s="80"/>
      <c r="K24" s="78"/>
      <c r="L24" s="81"/>
      <c r="M24" s="118" t="s">
        <v>300</v>
      </c>
    </row>
    <row r="25" spans="1:15" ht="19.25" hidden="1" customHeight="1" outlineLevel="1" x14ac:dyDescent="0.45">
      <c r="B25" s="117" t="s">
        <v>304</v>
      </c>
      <c r="C25" s="119" t="s">
        <v>246</v>
      </c>
      <c r="D25" s="133" t="s">
        <v>295</v>
      </c>
      <c r="E25" s="133" t="s">
        <v>54</v>
      </c>
      <c r="F25" s="133" t="s">
        <v>299</v>
      </c>
      <c r="G25" s="75" t="s">
        <v>567</v>
      </c>
      <c r="H25" s="197">
        <f>H109*$H$110*$H$112/1000</f>
        <v>1.1786666666666666E-6</v>
      </c>
      <c r="I25" s="75" t="s">
        <v>389</v>
      </c>
      <c r="J25" s="80"/>
      <c r="K25" s="78"/>
      <c r="L25" s="81"/>
      <c r="M25" s="118" t="s">
        <v>300</v>
      </c>
    </row>
    <row r="26" spans="1:15" ht="19.25" hidden="1" customHeight="1" outlineLevel="1" x14ac:dyDescent="0.45">
      <c r="B26" s="117" t="s">
        <v>304</v>
      </c>
      <c r="C26" s="119" t="s">
        <v>246</v>
      </c>
      <c r="D26" s="130" t="s">
        <v>295</v>
      </c>
      <c r="E26" s="130" t="s">
        <v>54</v>
      </c>
      <c r="F26" s="132" t="s">
        <v>299</v>
      </c>
      <c r="G26" s="75" t="s">
        <v>568</v>
      </c>
      <c r="H26" s="197">
        <f>AVERAGE(H105,H106)*$H$111/1000</f>
        <v>1.5879849999999998E-7</v>
      </c>
      <c r="I26" s="75" t="s">
        <v>389</v>
      </c>
      <c r="J26" s="80"/>
      <c r="K26" s="78"/>
      <c r="L26" s="81"/>
      <c r="M26" s="118" t="s">
        <v>300</v>
      </c>
    </row>
    <row r="27" spans="1:15" ht="19.25" hidden="1" customHeight="1" outlineLevel="1" x14ac:dyDescent="0.45">
      <c r="B27" s="117" t="s">
        <v>304</v>
      </c>
      <c r="C27" s="119" t="s">
        <v>246</v>
      </c>
      <c r="D27" s="133" t="s">
        <v>295</v>
      </c>
      <c r="E27" s="133" t="s">
        <v>54</v>
      </c>
      <c r="F27" s="133" t="s">
        <v>299</v>
      </c>
      <c r="G27" s="75" t="s">
        <v>569</v>
      </c>
      <c r="H27" s="197">
        <f>H107*$H$110*$H$111/1000</f>
        <v>1.8840499999999998E-6</v>
      </c>
      <c r="I27" s="75" t="s">
        <v>389</v>
      </c>
      <c r="J27" s="301"/>
      <c r="K27" s="78"/>
      <c r="L27" s="81"/>
      <c r="M27" s="118" t="s">
        <v>300</v>
      </c>
    </row>
    <row r="28" spans="1:15" ht="19.25" hidden="1" customHeight="1" outlineLevel="1" x14ac:dyDescent="0.45">
      <c r="B28" s="117" t="s">
        <v>304</v>
      </c>
      <c r="C28" s="119" t="s">
        <v>246</v>
      </c>
      <c r="D28" s="133" t="s">
        <v>295</v>
      </c>
      <c r="E28" s="133" t="s">
        <v>54</v>
      </c>
      <c r="F28" s="133" t="s">
        <v>299</v>
      </c>
      <c r="G28" s="75" t="s">
        <v>570</v>
      </c>
      <c r="H28" s="197">
        <f>H108*$H$110*$H$111/1000</f>
        <v>1.8840499999999998E-6</v>
      </c>
      <c r="I28" s="75" t="s">
        <v>389</v>
      </c>
      <c r="J28" s="80"/>
      <c r="K28" s="78"/>
      <c r="L28" s="81"/>
      <c r="M28" s="118" t="s">
        <v>300</v>
      </c>
    </row>
    <row r="29" spans="1:15" ht="19.25" hidden="1" customHeight="1" outlineLevel="1" x14ac:dyDescent="0.45">
      <c r="B29" s="117" t="s">
        <v>304</v>
      </c>
      <c r="C29" s="119" t="s">
        <v>246</v>
      </c>
      <c r="D29" s="133" t="s">
        <v>295</v>
      </c>
      <c r="E29" s="133" t="s">
        <v>54</v>
      </c>
      <c r="F29" s="133" t="s">
        <v>299</v>
      </c>
      <c r="G29" s="75" t="s">
        <v>571</v>
      </c>
      <c r="H29" s="197">
        <f>H109*$H$110*$H$111/1000</f>
        <v>5.2291999999999998E-6</v>
      </c>
      <c r="I29" s="75" t="s">
        <v>389</v>
      </c>
      <c r="J29" s="80"/>
      <c r="K29" s="78"/>
      <c r="L29" s="81"/>
      <c r="M29" s="118" t="s">
        <v>300</v>
      </c>
    </row>
    <row r="30" spans="1:15" ht="19.25" hidden="1" customHeight="1" outlineLevel="1" x14ac:dyDescent="0.45">
      <c r="B30" s="117" t="s">
        <v>304</v>
      </c>
      <c r="C30" s="119" t="s">
        <v>246</v>
      </c>
      <c r="D30" s="130" t="s">
        <v>308</v>
      </c>
      <c r="E30" s="130" t="s">
        <v>54</v>
      </c>
      <c r="F30" s="132" t="s">
        <v>299</v>
      </c>
      <c r="G30" s="75" t="s">
        <v>572</v>
      </c>
      <c r="H30" s="197">
        <f>H122/(H118*H114*365.25/$H$110)</f>
        <v>9.4641755604566459E-6</v>
      </c>
      <c r="I30" s="75" t="s">
        <v>389</v>
      </c>
      <c r="J30" s="80"/>
      <c r="K30" s="78"/>
      <c r="L30" s="81"/>
      <c r="M30" s="118" t="s">
        <v>300</v>
      </c>
    </row>
    <row r="31" spans="1:15" ht="19.25" hidden="1" customHeight="1" outlineLevel="1" x14ac:dyDescent="0.45">
      <c r="B31" s="117" t="s">
        <v>304</v>
      </c>
      <c r="C31" s="119" t="s">
        <v>246</v>
      </c>
      <c r="D31" s="103" t="s">
        <v>308</v>
      </c>
      <c r="E31" s="133" t="s">
        <v>54</v>
      </c>
      <c r="F31" s="133" t="s">
        <v>299</v>
      </c>
      <c r="G31" s="75" t="s">
        <v>573</v>
      </c>
      <c r="H31" s="197">
        <f>H123/(H119*H115*365.25/$H$110)</f>
        <v>1.3199005172124458E-5</v>
      </c>
      <c r="I31" s="75" t="s">
        <v>389</v>
      </c>
      <c r="J31" s="80"/>
      <c r="K31" s="78"/>
      <c r="L31" s="81"/>
      <c r="M31" s="118" t="s">
        <v>300</v>
      </c>
    </row>
    <row r="32" spans="1:15" ht="19.25" hidden="1" customHeight="1" outlineLevel="1" x14ac:dyDescent="0.45">
      <c r="B32" s="117" t="s">
        <v>304</v>
      </c>
      <c r="C32" s="119" t="s">
        <v>246</v>
      </c>
      <c r="D32" s="103" t="s">
        <v>308</v>
      </c>
      <c r="E32" s="133" t="s">
        <v>54</v>
      </c>
      <c r="F32" s="133" t="s">
        <v>299</v>
      </c>
      <c r="G32" s="75" t="s">
        <v>574</v>
      </c>
      <c r="H32" s="197">
        <f>H124/(H120*H116*365.25/$H$110)</f>
        <v>1.2827337947118921E-5</v>
      </c>
      <c r="I32" s="75" t="s">
        <v>389</v>
      </c>
      <c r="J32" s="80"/>
      <c r="K32" s="78"/>
      <c r="L32" s="81"/>
      <c r="M32" s="118" t="s">
        <v>300</v>
      </c>
    </row>
    <row r="33" spans="1:15" ht="19.25" hidden="1" customHeight="1" outlineLevel="1" x14ac:dyDescent="0.45">
      <c r="B33" s="117" t="s">
        <v>304</v>
      </c>
      <c r="C33" s="119" t="s">
        <v>246</v>
      </c>
      <c r="D33" s="103" t="s">
        <v>308</v>
      </c>
      <c r="E33" s="133" t="s">
        <v>54</v>
      </c>
      <c r="F33" s="133" t="s">
        <v>299</v>
      </c>
      <c r="G33" s="75" t="s">
        <v>575</v>
      </c>
      <c r="H33" s="197">
        <f>H125/(H121*H117*365.25/$H$110)</f>
        <v>8.8891259322470818E-6</v>
      </c>
      <c r="I33" s="75" t="s">
        <v>389</v>
      </c>
      <c r="J33" s="80"/>
      <c r="K33" s="78"/>
      <c r="L33" s="81"/>
      <c r="M33" s="118" t="s">
        <v>300</v>
      </c>
    </row>
    <row r="34" spans="1:15" s="206" customFormat="1" ht="26.35" customHeight="1" collapsed="1" x14ac:dyDescent="0.45">
      <c r="A34" s="205" t="s">
        <v>519</v>
      </c>
      <c r="B34" s="205"/>
      <c r="C34" s="205"/>
      <c r="D34" s="205"/>
      <c r="E34" s="205"/>
      <c r="F34" s="205"/>
      <c r="G34" s="205"/>
      <c r="H34" s="205"/>
      <c r="I34" s="205"/>
      <c r="J34" s="205"/>
      <c r="K34" s="205"/>
      <c r="L34" s="205"/>
      <c r="M34" s="205"/>
      <c r="O34" s="207"/>
    </row>
    <row r="35" spans="1:15" ht="35.25" hidden="1" customHeight="1" outlineLevel="1" x14ac:dyDescent="0.45">
      <c r="B35" s="123" t="s">
        <v>527</v>
      </c>
      <c r="C35" s="105" t="s">
        <v>332</v>
      </c>
      <c r="D35" s="105" t="s">
        <v>318</v>
      </c>
      <c r="E35" s="105" t="s">
        <v>54</v>
      </c>
      <c r="F35" s="107" t="s">
        <v>298</v>
      </c>
      <c r="G35" s="37" t="s">
        <v>390</v>
      </c>
      <c r="H35" s="38"/>
      <c r="I35" s="37"/>
      <c r="J35" s="53" t="s">
        <v>80</v>
      </c>
      <c r="K35" s="54" t="s">
        <v>81</v>
      </c>
      <c r="L35" s="40" t="s">
        <v>87</v>
      </c>
      <c r="M35" s="265" t="s">
        <v>520</v>
      </c>
      <c r="O35" s="109"/>
    </row>
    <row r="36" spans="1:15" ht="35.35" hidden="1" customHeight="1" outlineLevel="1" x14ac:dyDescent="0.45">
      <c r="B36" s="110" t="s">
        <v>527</v>
      </c>
      <c r="C36" s="102" t="s">
        <v>332</v>
      </c>
      <c r="D36" s="102" t="s">
        <v>318</v>
      </c>
      <c r="E36" s="102" t="s">
        <v>54</v>
      </c>
      <c r="F36" s="102" t="s">
        <v>298</v>
      </c>
      <c r="G36" s="37" t="s">
        <v>392</v>
      </c>
      <c r="H36" s="38"/>
      <c r="I36" s="37"/>
      <c r="J36" s="53" t="s">
        <v>80</v>
      </c>
      <c r="K36" s="54" t="s">
        <v>81</v>
      </c>
      <c r="L36" s="40" t="s">
        <v>87</v>
      </c>
      <c r="M36" s="266"/>
      <c r="O36" s="109"/>
    </row>
    <row r="37" spans="1:15" ht="35.25" hidden="1" customHeight="1" outlineLevel="1" x14ac:dyDescent="0.45">
      <c r="B37" s="110" t="s">
        <v>527</v>
      </c>
      <c r="C37" s="102" t="s">
        <v>332</v>
      </c>
      <c r="D37" s="102" t="s">
        <v>318</v>
      </c>
      <c r="E37" s="102" t="s">
        <v>54</v>
      </c>
      <c r="F37" s="102" t="s">
        <v>298</v>
      </c>
      <c r="G37" s="37" t="s">
        <v>391</v>
      </c>
      <c r="H37" s="38"/>
      <c r="I37" s="37"/>
      <c r="J37" s="53" t="s">
        <v>80</v>
      </c>
      <c r="K37" s="54" t="s">
        <v>81</v>
      </c>
      <c r="L37" s="40" t="s">
        <v>87</v>
      </c>
      <c r="M37" s="267"/>
      <c r="O37" s="109"/>
    </row>
    <row r="38" spans="1:15" ht="35.25" hidden="1" customHeight="1" outlineLevel="1" x14ac:dyDescent="0.45">
      <c r="B38" s="110" t="s">
        <v>527</v>
      </c>
      <c r="C38" s="105" t="s">
        <v>61</v>
      </c>
      <c r="D38" s="105" t="s">
        <v>295</v>
      </c>
      <c r="E38" s="105" t="s">
        <v>54</v>
      </c>
      <c r="F38" s="107" t="s">
        <v>298</v>
      </c>
      <c r="G38" s="37" t="s">
        <v>320</v>
      </c>
      <c r="H38" s="45">
        <v>2</v>
      </c>
      <c r="I38" s="37"/>
      <c r="J38" s="43" t="s">
        <v>311</v>
      </c>
      <c r="K38" s="39" t="s">
        <v>63</v>
      </c>
      <c r="L38" s="40" t="s">
        <v>323</v>
      </c>
      <c r="M38" s="98"/>
      <c r="O38" s="109"/>
    </row>
    <row r="39" spans="1:15" ht="35.25" hidden="1" customHeight="1" outlineLevel="1" x14ac:dyDescent="0.45">
      <c r="B39" s="110" t="s">
        <v>527</v>
      </c>
      <c r="C39" s="102" t="s">
        <v>61</v>
      </c>
      <c r="D39" s="102" t="s">
        <v>295</v>
      </c>
      <c r="E39" s="102" t="s">
        <v>54</v>
      </c>
      <c r="F39" s="102" t="s">
        <v>298</v>
      </c>
      <c r="G39" s="37" t="s">
        <v>64</v>
      </c>
      <c r="H39" s="42">
        <f>20*10^(-3)/3600</f>
        <v>5.5555555555555558E-6</v>
      </c>
      <c r="I39" s="37" t="s">
        <v>65</v>
      </c>
      <c r="J39" s="43" t="s">
        <v>66</v>
      </c>
      <c r="K39" s="39" t="s">
        <v>63</v>
      </c>
      <c r="L39" s="40"/>
      <c r="M39" s="98"/>
      <c r="O39" s="109"/>
    </row>
    <row r="40" spans="1:15" ht="35.25" hidden="1" customHeight="1" outlineLevel="1" x14ac:dyDescent="0.45">
      <c r="B40" s="110" t="s">
        <v>527</v>
      </c>
      <c r="C40" s="102" t="s">
        <v>61</v>
      </c>
      <c r="D40" s="102" t="s">
        <v>295</v>
      </c>
      <c r="E40" s="102" t="s">
        <v>54</v>
      </c>
      <c r="F40" s="102" t="s">
        <v>298</v>
      </c>
      <c r="G40" s="37" t="s">
        <v>67</v>
      </c>
      <c r="H40" s="38">
        <f>8.5/1000</f>
        <v>8.5000000000000006E-3</v>
      </c>
      <c r="I40" s="37" t="s">
        <v>328</v>
      </c>
      <c r="J40" s="44" t="s">
        <v>69</v>
      </c>
      <c r="K40" s="39" t="s">
        <v>63</v>
      </c>
      <c r="L40" s="40" t="s">
        <v>326</v>
      </c>
      <c r="M40" s="98"/>
      <c r="O40" s="109"/>
    </row>
    <row r="41" spans="1:15" ht="35.25" hidden="1" customHeight="1" outlineLevel="1" x14ac:dyDescent="0.45">
      <c r="B41" s="110" t="s">
        <v>527</v>
      </c>
      <c r="C41" s="102" t="s">
        <v>61</v>
      </c>
      <c r="D41" s="102" t="s">
        <v>295</v>
      </c>
      <c r="E41" s="102" t="s">
        <v>54</v>
      </c>
      <c r="F41" s="102" t="s">
        <v>298</v>
      </c>
      <c r="G41" s="37" t="s">
        <v>70</v>
      </c>
      <c r="H41" s="45">
        <v>1.69</v>
      </c>
      <c r="I41" s="37"/>
      <c r="J41" s="128" t="s">
        <v>312</v>
      </c>
      <c r="K41" s="39" t="s">
        <v>63</v>
      </c>
      <c r="L41" s="40"/>
      <c r="M41" s="99" t="s">
        <v>313</v>
      </c>
      <c r="O41" s="109"/>
    </row>
    <row r="42" spans="1:15" ht="57" hidden="1" customHeight="1" outlineLevel="1" x14ac:dyDescent="0.45">
      <c r="B42" s="110" t="s">
        <v>527</v>
      </c>
      <c r="C42" s="102" t="s">
        <v>61</v>
      </c>
      <c r="D42" s="102" t="s">
        <v>295</v>
      </c>
      <c r="E42" s="102" t="s">
        <v>54</v>
      </c>
      <c r="F42" s="102" t="s">
        <v>298</v>
      </c>
      <c r="G42" s="37" t="s">
        <v>336</v>
      </c>
      <c r="H42" s="47">
        <v>0.5</v>
      </c>
      <c r="I42" s="69"/>
      <c r="J42" s="139" t="s">
        <v>499</v>
      </c>
      <c r="K42" s="39" t="s">
        <v>63</v>
      </c>
      <c r="L42" s="40" t="s">
        <v>521</v>
      </c>
      <c r="M42" s="99" t="s">
        <v>498</v>
      </c>
      <c r="O42" s="109"/>
    </row>
    <row r="43" spans="1:15" ht="35.25" hidden="1" customHeight="1" outlineLevel="1" x14ac:dyDescent="0.45">
      <c r="B43" s="110" t="s">
        <v>527</v>
      </c>
      <c r="C43" s="102" t="s">
        <v>61</v>
      </c>
      <c r="D43" s="102" t="s">
        <v>295</v>
      </c>
      <c r="E43" s="102" t="s">
        <v>54</v>
      </c>
      <c r="F43" s="102" t="s">
        <v>298</v>
      </c>
      <c r="G43" s="37" t="s">
        <v>84</v>
      </c>
      <c r="H43" s="47">
        <v>0.45</v>
      </c>
      <c r="I43" s="145"/>
      <c r="J43" s="46" t="s">
        <v>72</v>
      </c>
      <c r="K43" s="39" t="s">
        <v>63</v>
      </c>
      <c r="L43" s="134"/>
      <c r="M43" s="101"/>
      <c r="O43" s="109"/>
    </row>
    <row r="44" spans="1:15" ht="35.25" hidden="1" customHeight="1" outlineLevel="1" x14ac:dyDescent="0.45">
      <c r="B44" s="110" t="s">
        <v>527</v>
      </c>
      <c r="C44" s="102" t="s">
        <v>61</v>
      </c>
      <c r="D44" s="102" t="s">
        <v>295</v>
      </c>
      <c r="E44" s="102" t="s">
        <v>54</v>
      </c>
      <c r="F44" s="102" t="s">
        <v>298</v>
      </c>
      <c r="G44" s="37" t="s">
        <v>262</v>
      </c>
      <c r="H44" s="47">
        <v>0.55000000000000004</v>
      </c>
      <c r="I44" s="56"/>
      <c r="J44" s="46" t="s">
        <v>72</v>
      </c>
      <c r="K44" s="39" t="s">
        <v>63</v>
      </c>
      <c r="L44" s="134"/>
      <c r="M44" s="101"/>
      <c r="O44" s="109"/>
    </row>
    <row r="45" spans="1:15" ht="35.25" hidden="1" customHeight="1" outlineLevel="1" x14ac:dyDescent="0.45">
      <c r="B45" s="110" t="s">
        <v>527</v>
      </c>
      <c r="C45" s="102" t="s">
        <v>61</v>
      </c>
      <c r="D45" s="102" t="s">
        <v>295</v>
      </c>
      <c r="E45" s="102" t="s">
        <v>54</v>
      </c>
      <c r="F45" s="102" t="s">
        <v>298</v>
      </c>
      <c r="G45" s="37" t="s">
        <v>250</v>
      </c>
      <c r="H45" s="38">
        <f>'FE Electricité'!$C$4</f>
        <v>5.1999999999999998E-2</v>
      </c>
      <c r="I45" s="37" t="s">
        <v>71</v>
      </c>
      <c r="J45" s="129" t="s">
        <v>399</v>
      </c>
      <c r="K45" s="39" t="s">
        <v>63</v>
      </c>
      <c r="L45" s="134"/>
      <c r="M45" s="101" t="s">
        <v>497</v>
      </c>
      <c r="O45" s="109"/>
    </row>
    <row r="46" spans="1:15" ht="35.25" hidden="1" customHeight="1" outlineLevel="1" x14ac:dyDescent="0.45">
      <c r="B46" s="110" t="s">
        <v>527</v>
      </c>
      <c r="C46" s="102" t="s">
        <v>61</v>
      </c>
      <c r="D46" s="102" t="s">
        <v>295</v>
      </c>
      <c r="E46" s="102" t="s">
        <v>54</v>
      </c>
      <c r="F46" s="102" t="s">
        <v>298</v>
      </c>
      <c r="G46" s="37" t="s">
        <v>490</v>
      </c>
      <c r="H46" s="204">
        <f>'FE Electricité'!$C$66</f>
        <v>0.35720209999999997</v>
      </c>
      <c r="I46" s="37" t="s">
        <v>71</v>
      </c>
      <c r="J46" s="128" t="s">
        <v>491</v>
      </c>
      <c r="K46" s="39" t="s">
        <v>63</v>
      </c>
      <c r="L46" s="134"/>
      <c r="M46" s="101" t="s">
        <v>497</v>
      </c>
      <c r="O46" s="109"/>
    </row>
    <row r="47" spans="1:15" ht="35.25" hidden="1" customHeight="1" outlineLevel="1" x14ac:dyDescent="0.45">
      <c r="B47" s="110" t="s">
        <v>527</v>
      </c>
      <c r="C47" s="105" t="s">
        <v>61</v>
      </c>
      <c r="D47" s="105" t="s">
        <v>308</v>
      </c>
      <c r="E47" s="105" t="s">
        <v>54</v>
      </c>
      <c r="F47" s="107" t="s">
        <v>298</v>
      </c>
      <c r="G47" s="37" t="s">
        <v>320</v>
      </c>
      <c r="H47" s="45">
        <v>2</v>
      </c>
      <c r="I47" s="37"/>
      <c r="J47" s="43" t="s">
        <v>356</v>
      </c>
      <c r="K47" s="39" t="s">
        <v>63</v>
      </c>
      <c r="L47" s="40" t="s">
        <v>323</v>
      </c>
      <c r="M47" s="98"/>
      <c r="O47" s="109"/>
    </row>
    <row r="48" spans="1:15" ht="35.25" hidden="1" customHeight="1" outlineLevel="1" x14ac:dyDescent="0.45">
      <c r="B48" s="110" t="s">
        <v>527</v>
      </c>
      <c r="C48" s="102" t="s">
        <v>61</v>
      </c>
      <c r="D48" s="102" t="s">
        <v>308</v>
      </c>
      <c r="E48" s="102" t="s">
        <v>54</v>
      </c>
      <c r="F48" s="102" t="s">
        <v>298</v>
      </c>
      <c r="G48" s="102" t="s">
        <v>331</v>
      </c>
      <c r="H48" s="37">
        <v>732</v>
      </c>
      <c r="I48" s="102" t="s">
        <v>101</v>
      </c>
      <c r="J48" s="46" t="s">
        <v>325</v>
      </c>
      <c r="K48" s="39" t="s">
        <v>63</v>
      </c>
      <c r="L48" s="134"/>
      <c r="M48" s="101" t="s">
        <v>303</v>
      </c>
      <c r="O48" s="109"/>
    </row>
    <row r="49" spans="2:15" ht="60.75" hidden="1" customHeight="1" outlineLevel="1" x14ac:dyDescent="0.45">
      <c r="B49" s="110" t="s">
        <v>527</v>
      </c>
      <c r="C49" s="102" t="s">
        <v>61</v>
      </c>
      <c r="D49" s="102" t="s">
        <v>308</v>
      </c>
      <c r="E49" s="102" t="s">
        <v>54</v>
      </c>
      <c r="F49" s="102" t="s">
        <v>298</v>
      </c>
      <c r="G49" s="37" t="s">
        <v>330</v>
      </c>
      <c r="H49" s="37">
        <v>8</v>
      </c>
      <c r="I49" s="37"/>
      <c r="J49" s="50" t="s">
        <v>333</v>
      </c>
      <c r="K49" s="39" t="s">
        <v>63</v>
      </c>
      <c r="L49" s="134" t="s">
        <v>494</v>
      </c>
      <c r="M49" s="101"/>
      <c r="O49" s="109"/>
    </row>
    <row r="50" spans="2:15" ht="35.25" hidden="1" customHeight="1" outlineLevel="1" x14ac:dyDescent="0.45">
      <c r="B50" s="110" t="s">
        <v>527</v>
      </c>
      <c r="C50" s="102" t="s">
        <v>61</v>
      </c>
      <c r="D50" s="102" t="s">
        <v>308</v>
      </c>
      <c r="E50" s="102" t="s">
        <v>54</v>
      </c>
      <c r="F50" s="102" t="s">
        <v>298</v>
      </c>
      <c r="G50" s="37" t="s">
        <v>64</v>
      </c>
      <c r="H50" s="42">
        <f>20*10^(-3)/3600</f>
        <v>5.5555555555555558E-6</v>
      </c>
      <c r="I50" s="37" t="s">
        <v>65</v>
      </c>
      <c r="J50" s="43" t="s">
        <v>66</v>
      </c>
      <c r="K50" s="39" t="s">
        <v>63</v>
      </c>
      <c r="L50" s="134"/>
      <c r="M50" s="101"/>
      <c r="O50" s="109"/>
    </row>
    <row r="51" spans="2:15" ht="35.25" hidden="1" customHeight="1" outlineLevel="1" x14ac:dyDescent="0.45">
      <c r="B51" s="110" t="s">
        <v>527</v>
      </c>
      <c r="C51" s="102" t="s">
        <v>61</v>
      </c>
      <c r="D51" s="102" t="s">
        <v>308</v>
      </c>
      <c r="E51" s="102" t="s">
        <v>54</v>
      </c>
      <c r="F51" s="102" t="s">
        <v>298</v>
      </c>
      <c r="G51" s="37" t="s">
        <v>327</v>
      </c>
      <c r="H51" s="45">
        <f>24*365.25</f>
        <v>8766</v>
      </c>
      <c r="I51" s="37" t="s">
        <v>65</v>
      </c>
      <c r="J51" s="56" t="s">
        <v>257</v>
      </c>
      <c r="K51" s="39" t="s">
        <v>63</v>
      </c>
      <c r="L51" s="146"/>
      <c r="M51" s="101"/>
      <c r="O51" s="109"/>
    </row>
    <row r="52" spans="2:15" ht="35.25" hidden="1" customHeight="1" outlineLevel="1" x14ac:dyDescent="0.45">
      <c r="B52" s="110" t="s">
        <v>527</v>
      </c>
      <c r="C52" s="102" t="s">
        <v>61</v>
      </c>
      <c r="D52" s="102" t="s">
        <v>308</v>
      </c>
      <c r="E52" s="102" t="s">
        <v>54</v>
      </c>
      <c r="F52" s="102" t="s">
        <v>298</v>
      </c>
      <c r="G52" s="37" t="s">
        <v>336</v>
      </c>
      <c r="H52" s="47">
        <v>0.5</v>
      </c>
      <c r="I52" s="37"/>
      <c r="J52" s="139" t="s">
        <v>329</v>
      </c>
      <c r="K52" s="39" t="s">
        <v>63</v>
      </c>
      <c r="L52" s="40" t="s">
        <v>521</v>
      </c>
      <c r="M52" s="99"/>
      <c r="O52" s="109"/>
    </row>
    <row r="53" spans="2:15" ht="65.650000000000006" hidden="1" customHeight="1" outlineLevel="1" x14ac:dyDescent="0.45">
      <c r="B53" s="110" t="s">
        <v>527</v>
      </c>
      <c r="C53" s="105" t="s">
        <v>307</v>
      </c>
      <c r="D53" s="105" t="s">
        <v>295</v>
      </c>
      <c r="E53" s="105" t="s">
        <v>54</v>
      </c>
      <c r="F53" s="107" t="s">
        <v>298</v>
      </c>
      <c r="G53" s="37" t="s">
        <v>334</v>
      </c>
      <c r="H53" s="45">
        <v>3</v>
      </c>
      <c r="I53" s="37"/>
      <c r="J53" s="139" t="s">
        <v>335</v>
      </c>
      <c r="K53" s="39" t="s">
        <v>63</v>
      </c>
      <c r="L53" s="40"/>
      <c r="M53" s="98"/>
      <c r="O53" s="109"/>
    </row>
    <row r="54" spans="2:15" ht="35.25" hidden="1" customHeight="1" outlineLevel="1" x14ac:dyDescent="0.45">
      <c r="B54" s="110" t="s">
        <v>527</v>
      </c>
      <c r="C54" s="102" t="s">
        <v>307</v>
      </c>
      <c r="D54" s="102" t="s">
        <v>295</v>
      </c>
      <c r="E54" s="102" t="s">
        <v>54</v>
      </c>
      <c r="F54" s="102" t="s">
        <v>298</v>
      </c>
      <c r="G54" s="37" t="s">
        <v>505</v>
      </c>
      <c r="H54" s="38">
        <f>29</f>
        <v>29</v>
      </c>
      <c r="I54" s="37" t="s">
        <v>79</v>
      </c>
      <c r="J54" s="50" t="s">
        <v>503</v>
      </c>
      <c r="K54" s="39" t="s">
        <v>63</v>
      </c>
      <c r="L54" s="40"/>
      <c r="M54" s="101" t="s">
        <v>504</v>
      </c>
      <c r="O54" s="109"/>
    </row>
    <row r="55" spans="2:15" ht="35.25" hidden="1" customHeight="1" outlineLevel="1" x14ac:dyDescent="0.45">
      <c r="B55" s="110" t="s">
        <v>527</v>
      </c>
      <c r="C55" s="102" t="s">
        <v>307</v>
      </c>
      <c r="D55" s="102" t="s">
        <v>295</v>
      </c>
      <c r="E55" s="102" t="s">
        <v>54</v>
      </c>
      <c r="F55" s="102" t="s">
        <v>298</v>
      </c>
      <c r="G55" s="37" t="s">
        <v>73</v>
      </c>
      <c r="H55" s="47">
        <v>0.5</v>
      </c>
      <c r="I55" s="37"/>
      <c r="J55" s="48" t="s">
        <v>62</v>
      </c>
      <c r="K55" s="39" t="s">
        <v>63</v>
      </c>
      <c r="L55" s="134" t="s">
        <v>502</v>
      </c>
      <c r="M55" s="101"/>
      <c r="O55" s="109"/>
    </row>
    <row r="56" spans="2:15" ht="35.25" hidden="1" customHeight="1" outlineLevel="1" x14ac:dyDescent="0.45">
      <c r="B56" s="110" t="s">
        <v>527</v>
      </c>
      <c r="C56" s="102" t="s">
        <v>307</v>
      </c>
      <c r="D56" s="102" t="s">
        <v>295</v>
      </c>
      <c r="E56" s="102" t="s">
        <v>54</v>
      </c>
      <c r="F56" s="102" t="s">
        <v>298</v>
      </c>
      <c r="G56" s="37" t="s">
        <v>506</v>
      </c>
      <c r="H56" s="47">
        <v>1</v>
      </c>
      <c r="I56" s="147"/>
      <c r="J56" s="48" t="s">
        <v>62</v>
      </c>
      <c r="K56" s="51" t="s">
        <v>74</v>
      </c>
      <c r="L56" s="268" t="s">
        <v>522</v>
      </c>
      <c r="M56" s="101" t="s">
        <v>500</v>
      </c>
      <c r="O56" s="109"/>
    </row>
    <row r="57" spans="2:15" ht="35.25" hidden="1" customHeight="1" outlineLevel="1" x14ac:dyDescent="0.45">
      <c r="B57" s="110" t="s">
        <v>527</v>
      </c>
      <c r="C57" s="102" t="s">
        <v>307</v>
      </c>
      <c r="D57" s="102" t="s">
        <v>295</v>
      </c>
      <c r="E57" s="102" t="s">
        <v>54</v>
      </c>
      <c r="F57" s="102" t="s">
        <v>298</v>
      </c>
      <c r="G57" s="37" t="s">
        <v>466</v>
      </c>
      <c r="H57" s="52">
        <f>0.2474/3.6*10^(-6)</f>
        <v>6.8722222222222227E-8</v>
      </c>
      <c r="I57" s="37" t="s">
        <v>83</v>
      </c>
      <c r="J57" s="46" t="s">
        <v>469</v>
      </c>
      <c r="K57" s="49" t="s">
        <v>75</v>
      </c>
      <c r="L57" s="269"/>
      <c r="M57" s="101" t="s">
        <v>303</v>
      </c>
      <c r="O57" s="109"/>
    </row>
    <row r="58" spans="2:15" ht="35.25" hidden="1" customHeight="1" outlineLevel="1" x14ac:dyDescent="0.45">
      <c r="B58" s="110" t="s">
        <v>527</v>
      </c>
      <c r="C58" s="102" t="s">
        <v>307</v>
      </c>
      <c r="D58" s="102" t="s">
        <v>295</v>
      </c>
      <c r="E58" s="102" t="s">
        <v>54</v>
      </c>
      <c r="F58" s="102" t="s">
        <v>298</v>
      </c>
      <c r="G58" s="37" t="s">
        <v>501</v>
      </c>
      <c r="H58" s="47">
        <v>1</v>
      </c>
      <c r="I58" s="37"/>
      <c r="J58" s="48" t="s">
        <v>62</v>
      </c>
      <c r="K58" s="49" t="s">
        <v>75</v>
      </c>
      <c r="L58" s="268" t="s">
        <v>523</v>
      </c>
      <c r="M58" s="101" t="s">
        <v>500</v>
      </c>
      <c r="O58" s="109"/>
    </row>
    <row r="59" spans="2:15" ht="79.5" hidden="1" customHeight="1" outlineLevel="1" x14ac:dyDescent="0.45">
      <c r="B59" s="110" t="s">
        <v>527</v>
      </c>
      <c r="C59" s="102" t="s">
        <v>307</v>
      </c>
      <c r="D59" s="102" t="s">
        <v>295</v>
      </c>
      <c r="E59" s="102" t="s">
        <v>54</v>
      </c>
      <c r="F59" s="102" t="s">
        <v>298</v>
      </c>
      <c r="G59" s="37" t="s">
        <v>310</v>
      </c>
      <c r="H59" s="204">
        <f>SUMPRODUCT(H43:H44,H45:H46)</f>
        <v>0.219861155</v>
      </c>
      <c r="I59" s="37" t="s">
        <v>71</v>
      </c>
      <c r="J59" s="128" t="s">
        <v>85</v>
      </c>
      <c r="K59" s="39" t="s">
        <v>63</v>
      </c>
      <c r="L59" s="269"/>
      <c r="M59" s="101"/>
      <c r="O59" s="109"/>
    </row>
    <row r="60" spans="2:15" ht="35.25" hidden="1" customHeight="1" outlineLevel="1" x14ac:dyDescent="0.45">
      <c r="B60" s="110" t="s">
        <v>527</v>
      </c>
      <c r="C60" s="105" t="s">
        <v>307</v>
      </c>
      <c r="D60" s="105" t="s">
        <v>308</v>
      </c>
      <c r="E60" s="105" t="s">
        <v>54</v>
      </c>
      <c r="F60" s="107" t="s">
        <v>298</v>
      </c>
      <c r="G60" s="37" t="s">
        <v>334</v>
      </c>
      <c r="H60" s="45">
        <v>3</v>
      </c>
      <c r="I60" s="37"/>
      <c r="J60" s="139" t="s">
        <v>335</v>
      </c>
      <c r="K60" s="39" t="s">
        <v>63</v>
      </c>
      <c r="L60" s="40"/>
      <c r="M60" s="98"/>
      <c r="O60" s="109"/>
    </row>
    <row r="61" spans="2:15" ht="35.25" hidden="1" customHeight="1" outlineLevel="1" x14ac:dyDescent="0.45">
      <c r="B61" s="110" t="s">
        <v>527</v>
      </c>
      <c r="C61" s="102" t="s">
        <v>307</v>
      </c>
      <c r="D61" s="102" t="s">
        <v>308</v>
      </c>
      <c r="E61" s="102" t="s">
        <v>54</v>
      </c>
      <c r="F61" s="102" t="s">
        <v>298</v>
      </c>
      <c r="G61" s="37" t="s">
        <v>505</v>
      </c>
      <c r="H61" s="38">
        <f>29</f>
        <v>29</v>
      </c>
      <c r="I61" s="37" t="s">
        <v>79</v>
      </c>
      <c r="J61" s="50" t="s">
        <v>503</v>
      </c>
      <c r="K61" s="39" t="s">
        <v>63</v>
      </c>
      <c r="L61" s="40"/>
      <c r="M61" s="101" t="s">
        <v>504</v>
      </c>
      <c r="O61" s="109"/>
    </row>
    <row r="62" spans="2:15" ht="35.25" hidden="1" customHeight="1" outlineLevel="1" x14ac:dyDescent="0.45">
      <c r="B62" s="110" t="s">
        <v>527</v>
      </c>
      <c r="C62" s="102" t="s">
        <v>307</v>
      </c>
      <c r="D62" s="102" t="s">
        <v>308</v>
      </c>
      <c r="E62" s="102" t="s">
        <v>54</v>
      </c>
      <c r="F62" s="102" t="s">
        <v>298</v>
      </c>
      <c r="G62" s="37" t="s">
        <v>73</v>
      </c>
      <c r="H62" s="47">
        <v>0.5</v>
      </c>
      <c r="I62" s="37"/>
      <c r="J62" s="48" t="s">
        <v>62</v>
      </c>
      <c r="K62" s="39" t="s">
        <v>63</v>
      </c>
      <c r="L62" s="134" t="s">
        <v>502</v>
      </c>
      <c r="M62" s="101"/>
      <c r="O62" s="109"/>
    </row>
    <row r="63" spans="2:15" ht="35.25" hidden="1" customHeight="1" outlineLevel="1" x14ac:dyDescent="0.45">
      <c r="B63" s="110" t="s">
        <v>527</v>
      </c>
      <c r="C63" s="102" t="s">
        <v>307</v>
      </c>
      <c r="D63" s="102" t="s">
        <v>308</v>
      </c>
      <c r="E63" s="102" t="s">
        <v>54</v>
      </c>
      <c r="F63" s="102" t="s">
        <v>298</v>
      </c>
      <c r="G63" s="37" t="s">
        <v>506</v>
      </c>
      <c r="H63" s="47">
        <v>1</v>
      </c>
      <c r="I63" s="147"/>
      <c r="J63" s="48" t="s">
        <v>62</v>
      </c>
      <c r="K63" s="51" t="s">
        <v>74</v>
      </c>
      <c r="L63" s="268" t="s">
        <v>522</v>
      </c>
      <c r="M63" s="101" t="s">
        <v>500</v>
      </c>
      <c r="O63" s="109"/>
    </row>
    <row r="64" spans="2:15" ht="35.25" hidden="1" customHeight="1" outlineLevel="1" x14ac:dyDescent="0.45">
      <c r="B64" s="110" t="s">
        <v>527</v>
      </c>
      <c r="C64" s="102" t="s">
        <v>307</v>
      </c>
      <c r="D64" s="102" t="s">
        <v>308</v>
      </c>
      <c r="E64" s="102" t="s">
        <v>54</v>
      </c>
      <c r="F64" s="102" t="s">
        <v>298</v>
      </c>
      <c r="G64" s="172" t="s">
        <v>462</v>
      </c>
      <c r="H64" s="52">
        <f>0.00443*10^(-6)</f>
        <v>4.4299999999999998E-9</v>
      </c>
      <c r="I64" s="37" t="s">
        <v>263</v>
      </c>
      <c r="J64" s="46" t="s">
        <v>461</v>
      </c>
      <c r="K64" s="49" t="s">
        <v>75</v>
      </c>
      <c r="L64" s="269"/>
      <c r="M64" s="99" t="s">
        <v>302</v>
      </c>
      <c r="O64" s="109"/>
    </row>
    <row r="65" spans="1:16" ht="35.25" hidden="1" customHeight="1" outlineLevel="1" x14ac:dyDescent="0.45">
      <c r="B65" s="110" t="s">
        <v>527</v>
      </c>
      <c r="C65" s="105" t="s">
        <v>332</v>
      </c>
      <c r="D65" s="105" t="s">
        <v>318</v>
      </c>
      <c r="E65" s="105" t="s">
        <v>54</v>
      </c>
      <c r="F65" s="107" t="s">
        <v>298</v>
      </c>
      <c r="G65" s="37" t="s">
        <v>357</v>
      </c>
      <c r="H65" s="45">
        <v>350</v>
      </c>
      <c r="I65" s="37"/>
      <c r="J65" s="139" t="s">
        <v>324</v>
      </c>
      <c r="K65" s="39" t="s">
        <v>63</v>
      </c>
      <c r="L65" s="40"/>
      <c r="M65" s="98"/>
      <c r="O65" s="109"/>
    </row>
    <row r="66" spans="1:16" ht="35.25" hidden="1" customHeight="1" outlineLevel="1" x14ac:dyDescent="0.45">
      <c r="B66" s="110" t="s">
        <v>527</v>
      </c>
      <c r="C66" s="102" t="s">
        <v>332</v>
      </c>
      <c r="D66" s="102" t="s">
        <v>318</v>
      </c>
      <c r="E66" s="102" t="s">
        <v>54</v>
      </c>
      <c r="F66" s="102" t="s">
        <v>298</v>
      </c>
      <c r="G66" s="37" t="s">
        <v>358</v>
      </c>
      <c r="H66" s="45">
        <v>100</v>
      </c>
      <c r="I66" s="37"/>
      <c r="J66" s="139" t="s">
        <v>314</v>
      </c>
      <c r="K66" s="39" t="s">
        <v>63</v>
      </c>
      <c r="L66" s="40"/>
      <c r="M66" s="99"/>
      <c r="O66" s="109"/>
    </row>
    <row r="67" spans="1:16" ht="35.25" hidden="1" customHeight="1" outlineLevel="1" x14ac:dyDescent="0.45">
      <c r="B67" s="110" t="s">
        <v>527</v>
      </c>
      <c r="C67" s="102" t="s">
        <v>332</v>
      </c>
      <c r="D67" s="102" t="s">
        <v>318</v>
      </c>
      <c r="E67" s="102" t="s">
        <v>54</v>
      </c>
      <c r="F67" s="102" t="s">
        <v>298</v>
      </c>
      <c r="G67" s="37" t="s">
        <v>359</v>
      </c>
      <c r="H67" s="45">
        <v>1</v>
      </c>
      <c r="I67" s="37"/>
      <c r="J67" s="139" t="s">
        <v>360</v>
      </c>
      <c r="K67" s="39" t="s">
        <v>63</v>
      </c>
      <c r="L67" s="40"/>
      <c r="M67" s="99"/>
      <c r="O67" s="109"/>
    </row>
    <row r="68" spans="1:16" ht="35.25" hidden="1" customHeight="1" outlineLevel="1" x14ac:dyDescent="0.45">
      <c r="B68" s="110" t="s">
        <v>527</v>
      </c>
      <c r="C68" s="102" t="s">
        <v>332</v>
      </c>
      <c r="D68" s="102" t="s">
        <v>318</v>
      </c>
      <c r="E68" s="102" t="s">
        <v>54</v>
      </c>
      <c r="F68" s="102" t="s">
        <v>298</v>
      </c>
      <c r="G68" s="37" t="s">
        <v>315</v>
      </c>
      <c r="H68" s="47">
        <v>1</v>
      </c>
      <c r="I68" s="37"/>
      <c r="J68" s="139" t="s">
        <v>317</v>
      </c>
      <c r="K68" s="39" t="s">
        <v>63</v>
      </c>
      <c r="L68" s="40"/>
      <c r="M68" s="99"/>
      <c r="O68" s="109"/>
    </row>
    <row r="69" spans="1:16" ht="35.25" hidden="1" customHeight="1" outlineLevel="1" x14ac:dyDescent="0.45">
      <c r="B69" s="110" t="s">
        <v>527</v>
      </c>
      <c r="C69" s="102" t="s">
        <v>332</v>
      </c>
      <c r="D69" s="102" t="s">
        <v>318</v>
      </c>
      <c r="E69" s="102" t="s">
        <v>54</v>
      </c>
      <c r="F69" s="102" t="s">
        <v>298</v>
      </c>
      <c r="G69" s="37" t="s">
        <v>316</v>
      </c>
      <c r="H69" s="47">
        <v>1</v>
      </c>
      <c r="I69" s="37"/>
      <c r="J69" s="139" t="s">
        <v>317</v>
      </c>
      <c r="K69" s="39" t="s">
        <v>63</v>
      </c>
      <c r="L69" s="40"/>
      <c r="M69" s="99"/>
      <c r="O69" s="109"/>
    </row>
    <row r="70" spans="1:16" s="206" customFormat="1" ht="26.35" customHeight="1" collapsed="1" x14ac:dyDescent="0.45">
      <c r="A70" s="205" t="s">
        <v>492</v>
      </c>
      <c r="B70" s="205"/>
      <c r="C70" s="205"/>
      <c r="D70" s="205"/>
      <c r="E70" s="205"/>
      <c r="F70" s="205"/>
      <c r="G70" s="205"/>
      <c r="H70" s="205"/>
      <c r="I70" s="205"/>
      <c r="J70" s="205"/>
      <c r="K70" s="205"/>
      <c r="L70" s="205"/>
      <c r="M70" s="205"/>
      <c r="O70" s="207"/>
    </row>
    <row r="71" spans="1:16" ht="14.25" hidden="1" customHeight="1" outlineLevel="1" x14ac:dyDescent="0.45">
      <c r="B71" s="298" t="s">
        <v>304</v>
      </c>
      <c r="C71" s="105" t="s">
        <v>61</v>
      </c>
      <c r="D71" s="105" t="s">
        <v>295</v>
      </c>
      <c r="E71" s="105" t="s">
        <v>54</v>
      </c>
      <c r="F71" s="107" t="s">
        <v>298</v>
      </c>
      <c r="G71" s="37" t="s">
        <v>78</v>
      </c>
      <c r="H71" s="38"/>
      <c r="I71" s="37" t="s">
        <v>79</v>
      </c>
      <c r="J71" s="53" t="s">
        <v>80</v>
      </c>
      <c r="K71" s="54" t="s">
        <v>81</v>
      </c>
      <c r="L71" s="40" t="s">
        <v>82</v>
      </c>
      <c r="M71" s="99"/>
      <c r="O71" s="109"/>
    </row>
    <row r="72" spans="1:16" ht="26.75" hidden="1" customHeight="1" outlineLevel="1" x14ac:dyDescent="0.45">
      <c r="B72" s="297" t="s">
        <v>304</v>
      </c>
      <c r="C72" s="111" t="s">
        <v>61</v>
      </c>
      <c r="D72" s="111" t="s">
        <v>295</v>
      </c>
      <c r="E72" s="111" t="s">
        <v>54</v>
      </c>
      <c r="F72" s="111" t="s">
        <v>298</v>
      </c>
      <c r="G72" s="37" t="s">
        <v>70</v>
      </c>
      <c r="H72" s="45">
        <v>1.69</v>
      </c>
      <c r="I72" s="37"/>
      <c r="J72" s="128" t="s">
        <v>312</v>
      </c>
      <c r="K72" s="39" t="s">
        <v>63</v>
      </c>
      <c r="L72" s="272" t="s">
        <v>516</v>
      </c>
      <c r="M72" s="99" t="s">
        <v>313</v>
      </c>
      <c r="N72" s="114"/>
    </row>
    <row r="73" spans="1:16" ht="26.75" hidden="1" customHeight="1" outlineLevel="1" x14ac:dyDescent="0.45">
      <c r="B73" s="297" t="s">
        <v>304</v>
      </c>
      <c r="C73" s="111" t="s">
        <v>61</v>
      </c>
      <c r="D73" s="111" t="s">
        <v>295</v>
      </c>
      <c r="E73" s="111" t="s">
        <v>54</v>
      </c>
      <c r="F73" s="111" t="s">
        <v>298</v>
      </c>
      <c r="G73" s="37" t="s">
        <v>249</v>
      </c>
      <c r="H73" s="52">
        <f>0.0669*10^(-6)</f>
        <v>6.6899999999999997E-8</v>
      </c>
      <c r="I73" s="37" t="s">
        <v>83</v>
      </c>
      <c r="J73" s="46" t="s">
        <v>72</v>
      </c>
      <c r="K73" s="39" t="s">
        <v>63</v>
      </c>
      <c r="L73" s="273"/>
      <c r="M73" s="266"/>
      <c r="N73" s="114"/>
      <c r="O73" s="113"/>
    </row>
    <row r="74" spans="1:16" ht="26.75" hidden="1" customHeight="1" outlineLevel="1" x14ac:dyDescent="0.45">
      <c r="B74" s="297" t="s">
        <v>304</v>
      </c>
      <c r="C74" s="111" t="s">
        <v>61</v>
      </c>
      <c r="D74" s="111" t="s">
        <v>295</v>
      </c>
      <c r="E74" s="111" t="s">
        <v>54</v>
      </c>
      <c r="F74" s="111" t="s">
        <v>298</v>
      </c>
      <c r="G74" s="37" t="s">
        <v>248</v>
      </c>
      <c r="H74" s="55">
        <f>0.00714*10^(-6)</f>
        <v>7.1399999999999989E-9</v>
      </c>
      <c r="I74" s="37" t="s">
        <v>83</v>
      </c>
      <c r="J74" s="46" t="s">
        <v>72</v>
      </c>
      <c r="K74" s="39" t="s">
        <v>63</v>
      </c>
      <c r="L74" s="273"/>
      <c r="M74" s="266"/>
    </row>
    <row r="75" spans="1:16" ht="26.75" hidden="1" customHeight="1" outlineLevel="1" x14ac:dyDescent="0.45">
      <c r="B75" s="297" t="s">
        <v>304</v>
      </c>
      <c r="C75" s="111" t="s">
        <v>61</v>
      </c>
      <c r="D75" s="111" t="s">
        <v>295</v>
      </c>
      <c r="E75" s="111" t="s">
        <v>54</v>
      </c>
      <c r="F75" s="111" t="s">
        <v>298</v>
      </c>
      <c r="G75" s="37" t="s">
        <v>84</v>
      </c>
      <c r="H75" s="47">
        <v>0.45</v>
      </c>
      <c r="I75" s="56"/>
      <c r="J75" s="165" t="s">
        <v>368</v>
      </c>
      <c r="K75" s="39" t="s">
        <v>63</v>
      </c>
      <c r="L75" s="273"/>
      <c r="M75" s="266"/>
    </row>
    <row r="76" spans="1:16" ht="26.75" hidden="1" customHeight="1" outlineLevel="1" x14ac:dyDescent="0.45">
      <c r="B76" s="297" t="s">
        <v>304</v>
      </c>
      <c r="C76" s="111" t="s">
        <v>61</v>
      </c>
      <c r="D76" s="111" t="s">
        <v>295</v>
      </c>
      <c r="E76" s="111" t="s">
        <v>54</v>
      </c>
      <c r="F76" s="111" t="s">
        <v>298</v>
      </c>
      <c r="G76" s="37" t="s">
        <v>262</v>
      </c>
      <c r="H76" s="47">
        <v>0.55000000000000004</v>
      </c>
      <c r="I76" s="56"/>
      <c r="J76" s="165" t="s">
        <v>368</v>
      </c>
      <c r="K76" s="39" t="s">
        <v>63</v>
      </c>
      <c r="L76" s="274"/>
      <c r="M76" s="267"/>
    </row>
    <row r="77" spans="1:16" ht="50.25" hidden="1" customHeight="1" outlineLevel="1" x14ac:dyDescent="0.45">
      <c r="B77" s="297" t="s">
        <v>304</v>
      </c>
      <c r="C77" s="111" t="s">
        <v>61</v>
      </c>
      <c r="D77" s="111" t="s">
        <v>295</v>
      </c>
      <c r="E77" s="111" t="s">
        <v>54</v>
      </c>
      <c r="F77" s="111" t="s">
        <v>298</v>
      </c>
      <c r="G77" s="37" t="s">
        <v>250</v>
      </c>
      <c r="H77" s="38">
        <f>'FE Electricité'!$C$4</f>
        <v>5.1999999999999998E-2</v>
      </c>
      <c r="I77" s="37" t="s">
        <v>71</v>
      </c>
      <c r="J77" s="129" t="s">
        <v>399</v>
      </c>
      <c r="K77" s="39" t="s">
        <v>63</v>
      </c>
      <c r="L77" s="275" t="s">
        <v>305</v>
      </c>
      <c r="M77" s="270" t="s">
        <v>497</v>
      </c>
      <c r="N77" s="114"/>
      <c r="O77" s="114"/>
      <c r="P77" s="114"/>
    </row>
    <row r="78" spans="1:16" ht="50.25" hidden="1" customHeight="1" outlineLevel="1" x14ac:dyDescent="0.45">
      <c r="B78" s="297" t="s">
        <v>304</v>
      </c>
      <c r="C78" s="111" t="s">
        <v>61</v>
      </c>
      <c r="D78" s="112" t="s">
        <v>295</v>
      </c>
      <c r="E78" s="112" t="s">
        <v>54</v>
      </c>
      <c r="F78" s="112" t="s">
        <v>298</v>
      </c>
      <c r="G78" s="37" t="s">
        <v>490</v>
      </c>
      <c r="H78" s="204">
        <f>'FE Electricité'!C66</f>
        <v>0.35720209999999997</v>
      </c>
      <c r="I78" s="37" t="s">
        <v>71</v>
      </c>
      <c r="J78" s="128" t="s">
        <v>491</v>
      </c>
      <c r="K78" s="39" t="s">
        <v>63</v>
      </c>
      <c r="L78" s="276"/>
      <c r="M78" s="271"/>
    </row>
    <row r="79" spans="1:16" ht="50.25" hidden="1" customHeight="1" outlineLevel="1" x14ac:dyDescent="0.45">
      <c r="B79" s="297" t="s">
        <v>304</v>
      </c>
      <c r="C79" s="111" t="s">
        <v>61</v>
      </c>
      <c r="D79" s="105" t="s">
        <v>308</v>
      </c>
      <c r="E79" s="105" t="s">
        <v>54</v>
      </c>
      <c r="F79" s="105" t="s">
        <v>298</v>
      </c>
      <c r="G79" s="102" t="s">
        <v>78</v>
      </c>
      <c r="H79" s="37"/>
      <c r="I79" s="102" t="s">
        <v>79</v>
      </c>
      <c r="J79" s="53" t="s">
        <v>80</v>
      </c>
      <c r="K79" s="54" t="s">
        <v>81</v>
      </c>
      <c r="L79" s="163"/>
      <c r="M79" s="99" t="s">
        <v>367</v>
      </c>
    </row>
    <row r="80" spans="1:16" ht="50.25" hidden="1" customHeight="1" outlineLevel="1" x14ac:dyDescent="0.45">
      <c r="B80" s="297" t="s">
        <v>304</v>
      </c>
      <c r="C80" s="102" t="s">
        <v>61</v>
      </c>
      <c r="D80" s="102" t="s">
        <v>308</v>
      </c>
      <c r="E80" s="102" t="s">
        <v>54</v>
      </c>
      <c r="F80" s="102" t="s">
        <v>298</v>
      </c>
      <c r="G80" s="37" t="s">
        <v>489</v>
      </c>
      <c r="H80" s="45">
        <f>732</f>
        <v>732</v>
      </c>
      <c r="I80" s="37" t="s">
        <v>101</v>
      </c>
      <c r="J80" s="128" t="s">
        <v>488</v>
      </c>
      <c r="K80" s="39" t="s">
        <v>63</v>
      </c>
      <c r="L80" s="163"/>
      <c r="M80" s="99" t="s">
        <v>302</v>
      </c>
    </row>
    <row r="81" spans="2:16" ht="50.25" hidden="1" customHeight="1" outlineLevel="1" x14ac:dyDescent="0.45">
      <c r="B81" s="297" t="s">
        <v>304</v>
      </c>
      <c r="C81" s="102" t="s">
        <v>61</v>
      </c>
      <c r="D81" s="102" t="s">
        <v>308</v>
      </c>
      <c r="E81" s="102" t="s">
        <v>54</v>
      </c>
      <c r="F81" s="102" t="s">
        <v>298</v>
      </c>
      <c r="G81" s="37" t="s">
        <v>365</v>
      </c>
      <c r="H81" s="45">
        <f>24*365.25*3600</f>
        <v>31557600</v>
      </c>
      <c r="I81" s="37" t="s">
        <v>86</v>
      </c>
      <c r="J81" s="56" t="s">
        <v>257</v>
      </c>
      <c r="K81" s="39" t="s">
        <v>63</v>
      </c>
      <c r="L81" s="163"/>
      <c r="M81" s="99" t="s">
        <v>367</v>
      </c>
    </row>
    <row r="82" spans="2:16" ht="72" hidden="1" customHeight="1" outlineLevel="1" x14ac:dyDescent="0.45">
      <c r="B82" s="297" t="s">
        <v>304</v>
      </c>
      <c r="C82" s="111" t="s">
        <v>61</v>
      </c>
      <c r="D82" s="111" t="s">
        <v>308</v>
      </c>
      <c r="E82" s="111" t="s">
        <v>54</v>
      </c>
      <c r="F82" s="111" t="s">
        <v>298</v>
      </c>
      <c r="G82" s="37" t="s">
        <v>362</v>
      </c>
      <c r="H82" s="45">
        <f>1*10^6/8</f>
        <v>125000</v>
      </c>
      <c r="I82" s="37" t="s">
        <v>364</v>
      </c>
      <c r="J82" s="165" t="s">
        <v>363</v>
      </c>
      <c r="K82" s="39" t="s">
        <v>63</v>
      </c>
      <c r="L82" s="164" t="s">
        <v>495</v>
      </c>
      <c r="M82" s="99" t="s">
        <v>367</v>
      </c>
    </row>
    <row r="83" spans="2:16" ht="50.25" hidden="1" customHeight="1" outlineLevel="1" x14ac:dyDescent="0.45">
      <c r="B83" s="297" t="s">
        <v>304</v>
      </c>
      <c r="C83" s="111" t="s">
        <v>61</v>
      </c>
      <c r="D83" s="111" t="s">
        <v>308</v>
      </c>
      <c r="E83" s="111" t="s">
        <v>54</v>
      </c>
      <c r="F83" s="111" t="s">
        <v>298</v>
      </c>
      <c r="G83" s="37" t="s">
        <v>366</v>
      </c>
      <c r="H83" s="45">
        <f>H79/H82</f>
        <v>0</v>
      </c>
      <c r="I83" s="37" t="s">
        <v>86</v>
      </c>
      <c r="J83" s="53" t="s">
        <v>383</v>
      </c>
      <c r="K83" s="54" t="s">
        <v>81</v>
      </c>
      <c r="L83" s="164" t="s">
        <v>387</v>
      </c>
      <c r="M83" s="99" t="s">
        <v>367</v>
      </c>
    </row>
    <row r="84" spans="2:16" ht="28.5" hidden="1" outlineLevel="1" x14ac:dyDescent="0.45">
      <c r="B84" s="297" t="s">
        <v>304</v>
      </c>
      <c r="C84" s="105" t="s">
        <v>307</v>
      </c>
      <c r="D84" s="105" t="s">
        <v>295</v>
      </c>
      <c r="E84" s="105" t="s">
        <v>54</v>
      </c>
      <c r="F84" s="105" t="s">
        <v>298</v>
      </c>
      <c r="G84" s="37" t="s">
        <v>78</v>
      </c>
      <c r="H84" s="38"/>
      <c r="I84" s="37" t="s">
        <v>79</v>
      </c>
      <c r="J84" s="53" t="s">
        <v>80</v>
      </c>
      <c r="K84" s="54" t="s">
        <v>81</v>
      </c>
      <c r="L84" s="40" t="s">
        <v>82</v>
      </c>
      <c r="M84" s="99"/>
    </row>
    <row r="85" spans="2:16" ht="14.25" hidden="1" customHeight="1" outlineLevel="1" x14ac:dyDescent="0.45">
      <c r="B85" s="297" t="s">
        <v>304</v>
      </c>
      <c r="C85" s="111" t="s">
        <v>307</v>
      </c>
      <c r="D85" s="111" t="s">
        <v>295</v>
      </c>
      <c r="E85" s="111" t="s">
        <v>54</v>
      </c>
      <c r="F85" s="111" t="s">
        <v>298</v>
      </c>
      <c r="G85" s="37" t="s">
        <v>252</v>
      </c>
      <c r="H85" s="47">
        <v>0.9</v>
      </c>
      <c r="I85" s="37"/>
      <c r="J85" s="46" t="s">
        <v>72</v>
      </c>
      <c r="K85" s="51" t="s">
        <v>74</v>
      </c>
      <c r="L85" s="40"/>
      <c r="M85" s="99"/>
      <c r="N85" s="115">
        <f>H96+H87*H91</f>
        <v>8.0035555555555549E-9</v>
      </c>
      <c r="O85" s="115"/>
      <c r="P85" s="115"/>
    </row>
    <row r="86" spans="2:16" ht="14.25" hidden="1" customHeight="1" outlineLevel="1" x14ac:dyDescent="0.45">
      <c r="B86" s="297" t="s">
        <v>304</v>
      </c>
      <c r="C86" s="111" t="s">
        <v>307</v>
      </c>
      <c r="D86" s="111" t="s">
        <v>295</v>
      </c>
      <c r="E86" s="111" t="s">
        <v>54</v>
      </c>
      <c r="F86" s="111" t="s">
        <v>298</v>
      </c>
      <c r="G86" s="37" t="s">
        <v>253</v>
      </c>
      <c r="H86" s="47">
        <v>0.1</v>
      </c>
      <c r="I86" s="37"/>
      <c r="J86" s="46" t="s">
        <v>72</v>
      </c>
      <c r="K86" s="51" t="s">
        <v>74</v>
      </c>
      <c r="L86" s="40"/>
      <c r="M86" s="99"/>
    </row>
    <row r="87" spans="2:16" ht="28.5" hidden="1" outlineLevel="1" x14ac:dyDescent="0.45">
      <c r="B87" s="297" t="s">
        <v>304</v>
      </c>
      <c r="C87" s="111" t="s">
        <v>307</v>
      </c>
      <c r="D87" s="111" t="s">
        <v>295</v>
      </c>
      <c r="E87" s="111" t="s">
        <v>54</v>
      </c>
      <c r="F87" s="111" t="s">
        <v>298</v>
      </c>
      <c r="G87" s="37" t="s">
        <v>466</v>
      </c>
      <c r="H87" s="52">
        <f>0.2474/3.6*10^(-6)</f>
        <v>6.8722222222222227E-8</v>
      </c>
      <c r="I87" s="37" t="s">
        <v>83</v>
      </c>
      <c r="J87" s="46" t="s">
        <v>469</v>
      </c>
      <c r="K87" s="49" t="s">
        <v>75</v>
      </c>
      <c r="L87" s="40" t="s">
        <v>576</v>
      </c>
      <c r="M87" s="101" t="s">
        <v>303</v>
      </c>
    </row>
    <row r="88" spans="2:16" ht="36.75" hidden="1" customHeight="1" outlineLevel="1" x14ac:dyDescent="0.45">
      <c r="B88" s="297" t="s">
        <v>304</v>
      </c>
      <c r="C88" s="111" t="s">
        <v>307</v>
      </c>
      <c r="D88" s="111" t="s">
        <v>295</v>
      </c>
      <c r="E88" s="111" t="s">
        <v>54</v>
      </c>
      <c r="F88" s="111" t="s">
        <v>298</v>
      </c>
      <c r="G88" s="37" t="s">
        <v>467</v>
      </c>
      <c r="H88" s="52">
        <f>0.8511/3.6*10^(-6)</f>
        <v>2.3641666666666665E-7</v>
      </c>
      <c r="I88" s="37" t="s">
        <v>83</v>
      </c>
      <c r="J88" s="46" t="s">
        <v>468</v>
      </c>
      <c r="K88" s="49" t="s">
        <v>75</v>
      </c>
      <c r="L88" s="40"/>
      <c r="M88" s="101" t="s">
        <v>303</v>
      </c>
    </row>
    <row r="89" spans="2:16" ht="14.25" hidden="1" customHeight="1" outlineLevel="1" x14ac:dyDescent="0.45">
      <c r="B89" s="297" t="s">
        <v>304</v>
      </c>
      <c r="C89" s="111" t="s">
        <v>307</v>
      </c>
      <c r="D89" s="111" t="s">
        <v>295</v>
      </c>
      <c r="E89" s="111" t="s">
        <v>54</v>
      </c>
      <c r="F89" s="111" t="s">
        <v>298</v>
      </c>
      <c r="G89" s="37" t="s">
        <v>76</v>
      </c>
      <c r="H89" s="47">
        <v>0.45</v>
      </c>
      <c r="I89" s="56"/>
      <c r="J89" s="46" t="s">
        <v>72</v>
      </c>
      <c r="K89" s="49" t="s">
        <v>75</v>
      </c>
      <c r="L89" s="40"/>
      <c r="M89" s="99"/>
    </row>
    <row r="90" spans="2:16" ht="14.25" hidden="1" customHeight="1" outlineLevel="1" x14ac:dyDescent="0.45">
      <c r="B90" s="297" t="s">
        <v>304</v>
      </c>
      <c r="C90" s="111" t="s">
        <v>307</v>
      </c>
      <c r="D90" s="111" t="s">
        <v>295</v>
      </c>
      <c r="E90" s="111" t="s">
        <v>54</v>
      </c>
      <c r="F90" s="111" t="s">
        <v>298</v>
      </c>
      <c r="G90" s="37" t="s">
        <v>77</v>
      </c>
      <c r="H90" s="47">
        <v>0.55000000000000004</v>
      </c>
      <c r="I90" s="56"/>
      <c r="J90" s="46" t="s">
        <v>72</v>
      </c>
      <c r="K90" s="49" t="s">
        <v>75</v>
      </c>
      <c r="L90" s="40"/>
      <c r="M90" s="99"/>
    </row>
    <row r="91" spans="2:16" ht="85.5" hidden="1" outlineLevel="1" x14ac:dyDescent="0.45">
      <c r="B91" s="297" t="s">
        <v>304</v>
      </c>
      <c r="C91" s="111" t="s">
        <v>307</v>
      </c>
      <c r="D91" s="111" t="s">
        <v>295</v>
      </c>
      <c r="E91" s="111" t="s">
        <v>54</v>
      </c>
      <c r="F91" s="111" t="s">
        <v>298</v>
      </c>
      <c r="G91" s="37" t="s">
        <v>306</v>
      </c>
      <c r="H91" s="38">
        <f>'FE Electricité'!$C$4</f>
        <v>5.1999999999999998E-2</v>
      </c>
      <c r="I91" s="37" t="s">
        <v>71</v>
      </c>
      <c r="J91" s="129" t="s">
        <v>399</v>
      </c>
      <c r="K91" s="51" t="s">
        <v>74</v>
      </c>
      <c r="L91" s="40" t="s">
        <v>496</v>
      </c>
      <c r="M91" s="99" t="s">
        <v>497</v>
      </c>
    </row>
    <row r="92" spans="2:16" ht="28.5" hidden="1" outlineLevel="1" x14ac:dyDescent="0.45">
      <c r="B92" s="297" t="s">
        <v>304</v>
      </c>
      <c r="C92" s="111" t="s">
        <v>307</v>
      </c>
      <c r="D92" s="111" t="s">
        <v>295</v>
      </c>
      <c r="E92" s="111" t="s">
        <v>54</v>
      </c>
      <c r="F92" s="111" t="s">
        <v>298</v>
      </c>
      <c r="G92" s="37" t="s">
        <v>310</v>
      </c>
      <c r="H92" s="204">
        <f>H75*H77+H76*H78</f>
        <v>0.219861155</v>
      </c>
      <c r="I92" s="37" t="s">
        <v>71</v>
      </c>
      <c r="J92" s="128" t="s">
        <v>85</v>
      </c>
      <c r="K92" s="39" t="s">
        <v>63</v>
      </c>
      <c r="L92" s="40" t="s">
        <v>309</v>
      </c>
      <c r="M92" s="99"/>
    </row>
    <row r="93" spans="2:16" ht="28.5" hidden="1" outlineLevel="1" x14ac:dyDescent="0.45">
      <c r="B93" s="297" t="s">
        <v>304</v>
      </c>
      <c r="C93" s="105" t="s">
        <v>307</v>
      </c>
      <c r="D93" s="105" t="s">
        <v>308</v>
      </c>
      <c r="E93" s="105" t="s">
        <v>54</v>
      </c>
      <c r="F93" s="105" t="s">
        <v>298</v>
      </c>
      <c r="G93" s="37" t="s">
        <v>78</v>
      </c>
      <c r="H93" s="38"/>
      <c r="I93" s="37" t="s">
        <v>79</v>
      </c>
      <c r="J93" s="53" t="s">
        <v>80</v>
      </c>
      <c r="K93" s="54" t="s">
        <v>81</v>
      </c>
      <c r="L93" s="40" t="s">
        <v>82</v>
      </c>
      <c r="M93" s="99"/>
    </row>
    <row r="94" spans="2:16" ht="14.25" hidden="1" customHeight="1" outlineLevel="1" x14ac:dyDescent="0.45">
      <c r="B94" s="299" t="s">
        <v>304</v>
      </c>
      <c r="C94" s="111" t="s">
        <v>307</v>
      </c>
      <c r="D94" s="72" t="s">
        <v>308</v>
      </c>
      <c r="E94" s="111" t="s">
        <v>54</v>
      </c>
      <c r="F94" s="111" t="s">
        <v>298</v>
      </c>
      <c r="G94" s="172" t="s">
        <v>252</v>
      </c>
      <c r="H94" s="47">
        <v>0.9</v>
      </c>
      <c r="I94" s="37"/>
      <c r="J94" s="46" t="s">
        <v>72</v>
      </c>
      <c r="K94" s="51" t="s">
        <v>74</v>
      </c>
      <c r="L94" s="40"/>
      <c r="M94" s="99"/>
      <c r="N94" s="115"/>
      <c r="O94" s="115"/>
      <c r="P94" s="115"/>
    </row>
    <row r="95" spans="2:16" ht="14.25" hidden="1" customHeight="1" outlineLevel="1" x14ac:dyDescent="0.45">
      <c r="B95" s="299" t="s">
        <v>304</v>
      </c>
      <c r="C95" s="111" t="s">
        <v>307</v>
      </c>
      <c r="D95" s="72" t="s">
        <v>308</v>
      </c>
      <c r="E95" s="111" t="s">
        <v>54</v>
      </c>
      <c r="F95" s="111" t="s">
        <v>298</v>
      </c>
      <c r="G95" s="172" t="s">
        <v>253</v>
      </c>
      <c r="H95" s="47">
        <v>0.1</v>
      </c>
      <c r="I95" s="37"/>
      <c r="J95" s="46" t="s">
        <v>72</v>
      </c>
      <c r="K95" s="51" t="s">
        <v>74</v>
      </c>
      <c r="L95" s="40"/>
      <c r="M95" s="99"/>
    </row>
    <row r="96" spans="2:16" ht="28.5" hidden="1" outlineLevel="1" x14ac:dyDescent="0.45">
      <c r="B96" s="299" t="s">
        <v>304</v>
      </c>
      <c r="C96" s="111" t="s">
        <v>307</v>
      </c>
      <c r="D96" s="72" t="s">
        <v>308</v>
      </c>
      <c r="E96" s="111" t="s">
        <v>54</v>
      </c>
      <c r="F96" s="111" t="s">
        <v>298</v>
      </c>
      <c r="G96" s="172" t="s">
        <v>462</v>
      </c>
      <c r="H96" s="52">
        <f>0.00443*10^(-6)</f>
        <v>4.4299999999999998E-9</v>
      </c>
      <c r="I96" s="37" t="s">
        <v>263</v>
      </c>
      <c r="J96" s="46" t="s">
        <v>461</v>
      </c>
      <c r="K96" s="49" t="s">
        <v>75</v>
      </c>
      <c r="L96" s="40" t="s">
        <v>576</v>
      </c>
      <c r="M96" s="99" t="s">
        <v>302</v>
      </c>
    </row>
    <row r="97" spans="2:17" ht="28.5" hidden="1" outlineLevel="1" x14ac:dyDescent="0.45">
      <c r="B97" s="299" t="s">
        <v>304</v>
      </c>
      <c r="C97" s="111" t="s">
        <v>307</v>
      </c>
      <c r="D97" s="171" t="s">
        <v>308</v>
      </c>
      <c r="E97" s="111" t="s">
        <v>54</v>
      </c>
      <c r="F97" s="111" t="s">
        <v>298</v>
      </c>
      <c r="G97" s="172" t="s">
        <v>463</v>
      </c>
      <c r="H97" s="52">
        <f>0.00797*10^(-6)</f>
        <v>7.9699999999999996E-9</v>
      </c>
      <c r="I97" s="37" t="s">
        <v>263</v>
      </c>
      <c r="J97" s="46" t="s">
        <v>464</v>
      </c>
      <c r="K97" s="49" t="s">
        <v>75</v>
      </c>
      <c r="L97" s="83"/>
      <c r="M97" s="99" t="s">
        <v>302</v>
      </c>
    </row>
    <row r="98" spans="2:17" ht="28.5" hidden="1" outlineLevel="1" x14ac:dyDescent="0.45">
      <c r="B98" s="299" t="s">
        <v>304</v>
      </c>
      <c r="C98" s="105" t="s">
        <v>246</v>
      </c>
      <c r="D98" s="105" t="s">
        <v>295</v>
      </c>
      <c r="E98" s="105" t="s">
        <v>54</v>
      </c>
      <c r="F98" s="105" t="s">
        <v>298</v>
      </c>
      <c r="G98" s="37" t="s">
        <v>484</v>
      </c>
      <c r="H98" s="38"/>
      <c r="I98" s="37" t="s">
        <v>86</v>
      </c>
      <c r="J98" s="53" t="s">
        <v>556</v>
      </c>
      <c r="K98" s="54" t="s">
        <v>81</v>
      </c>
      <c r="L98" s="40" t="s">
        <v>486</v>
      </c>
      <c r="M98" s="99"/>
    </row>
    <row r="99" spans="2:17" ht="59.65" hidden="1" customHeight="1" outlineLevel="1" x14ac:dyDescent="0.45">
      <c r="B99" s="299" t="s">
        <v>304</v>
      </c>
      <c r="C99" s="111" t="s">
        <v>246</v>
      </c>
      <c r="D99" s="111" t="s">
        <v>295</v>
      </c>
      <c r="E99" s="111" t="s">
        <v>54</v>
      </c>
      <c r="F99" s="111" t="s">
        <v>298</v>
      </c>
      <c r="G99" s="37" t="s">
        <v>485</v>
      </c>
      <c r="H99" s="300" t="s">
        <v>557</v>
      </c>
      <c r="I99" s="37" t="s">
        <v>86</v>
      </c>
      <c r="J99" s="203" t="s">
        <v>558</v>
      </c>
      <c r="K99" s="54" t="s">
        <v>81</v>
      </c>
      <c r="L99" s="40" t="s">
        <v>487</v>
      </c>
      <c r="M99" s="101" t="s">
        <v>559</v>
      </c>
    </row>
    <row r="100" spans="2:17" ht="27" hidden="1" customHeight="1" outlineLevel="1" x14ac:dyDescent="0.45">
      <c r="B100" s="299" t="s">
        <v>304</v>
      </c>
      <c r="C100" s="111" t="s">
        <v>246</v>
      </c>
      <c r="D100" s="111" t="s">
        <v>295</v>
      </c>
      <c r="E100" s="111" t="s">
        <v>54</v>
      </c>
      <c r="F100" s="111" t="s">
        <v>298</v>
      </c>
      <c r="G100" s="37" t="s">
        <v>88</v>
      </c>
      <c r="H100" s="166"/>
      <c r="I100" s="37" t="s">
        <v>369</v>
      </c>
      <c r="J100" s="53" t="s">
        <v>80</v>
      </c>
      <c r="K100" s="54" t="s">
        <v>81</v>
      </c>
      <c r="L100" s="40"/>
      <c r="M100" s="265" t="s">
        <v>370</v>
      </c>
    </row>
    <row r="101" spans="2:17" ht="27" hidden="1" customHeight="1" outlineLevel="1" x14ac:dyDescent="0.45">
      <c r="B101" s="299" t="s">
        <v>304</v>
      </c>
      <c r="C101" s="111" t="s">
        <v>246</v>
      </c>
      <c r="D101" s="111" t="s">
        <v>295</v>
      </c>
      <c r="E101" s="111" t="s">
        <v>54</v>
      </c>
      <c r="F101" s="111" t="s">
        <v>298</v>
      </c>
      <c r="G101" s="37" t="s">
        <v>89</v>
      </c>
      <c r="H101" s="166"/>
      <c r="I101" s="37" t="s">
        <v>369</v>
      </c>
      <c r="J101" s="53" t="s">
        <v>80</v>
      </c>
      <c r="K101" s="54" t="s">
        <v>81</v>
      </c>
      <c r="L101" s="40"/>
      <c r="M101" s="266"/>
    </row>
    <row r="102" spans="2:17" ht="27" hidden="1" customHeight="1" outlineLevel="1" x14ac:dyDescent="0.45">
      <c r="B102" s="299" t="s">
        <v>304</v>
      </c>
      <c r="C102" s="111" t="s">
        <v>246</v>
      </c>
      <c r="D102" s="111" t="s">
        <v>295</v>
      </c>
      <c r="E102" s="111" t="s">
        <v>54</v>
      </c>
      <c r="F102" s="111" t="s">
        <v>298</v>
      </c>
      <c r="G102" s="37" t="s">
        <v>90</v>
      </c>
      <c r="H102" s="166"/>
      <c r="I102" s="37" t="s">
        <v>369</v>
      </c>
      <c r="J102" s="53" t="s">
        <v>80</v>
      </c>
      <c r="K102" s="54" t="s">
        <v>81</v>
      </c>
      <c r="L102" s="40"/>
      <c r="M102" s="266"/>
    </row>
    <row r="103" spans="2:17" ht="27" hidden="1" customHeight="1" outlineLevel="1" x14ac:dyDescent="0.45">
      <c r="B103" s="299" t="s">
        <v>304</v>
      </c>
      <c r="C103" s="111" t="s">
        <v>246</v>
      </c>
      <c r="D103" s="111" t="s">
        <v>295</v>
      </c>
      <c r="E103" s="111" t="s">
        <v>54</v>
      </c>
      <c r="F103" s="111" t="s">
        <v>298</v>
      </c>
      <c r="G103" s="37" t="s">
        <v>465</v>
      </c>
      <c r="H103" s="166"/>
      <c r="I103" s="37" t="s">
        <v>369</v>
      </c>
      <c r="J103" s="53" t="s">
        <v>80</v>
      </c>
      <c r="K103" s="54" t="s">
        <v>81</v>
      </c>
      <c r="L103" s="40"/>
      <c r="M103" s="267"/>
    </row>
    <row r="104" spans="2:17" ht="14.25" hidden="1" customHeight="1" outlineLevel="1" x14ac:dyDescent="0.45">
      <c r="B104" s="299" t="s">
        <v>304</v>
      </c>
      <c r="C104" s="111" t="s">
        <v>246</v>
      </c>
      <c r="D104" s="111" t="s">
        <v>295</v>
      </c>
      <c r="E104" s="111" t="s">
        <v>54</v>
      </c>
      <c r="F104" s="111" t="s">
        <v>298</v>
      </c>
      <c r="G104" s="37" t="s">
        <v>252</v>
      </c>
      <c r="H104" s="176">
        <v>0.9</v>
      </c>
      <c r="I104" s="37"/>
      <c r="J104" s="165" t="s">
        <v>72</v>
      </c>
      <c r="K104" s="49" t="s">
        <v>74</v>
      </c>
      <c r="L104" s="83" t="s">
        <v>393</v>
      </c>
      <c r="M104" s="99"/>
    </row>
    <row r="105" spans="2:17" ht="57" hidden="1" outlineLevel="1" x14ac:dyDescent="0.45">
      <c r="B105" s="299" t="s">
        <v>304</v>
      </c>
      <c r="C105" s="111" t="s">
        <v>246</v>
      </c>
      <c r="D105" s="111" t="s">
        <v>295</v>
      </c>
      <c r="E105" s="111" t="s">
        <v>54</v>
      </c>
      <c r="F105" s="111" t="s">
        <v>298</v>
      </c>
      <c r="G105" s="37" t="s">
        <v>371</v>
      </c>
      <c r="H105" s="167">
        <f>17/90*4.2/1000</f>
        <v>7.9333333333333328E-4</v>
      </c>
      <c r="I105" s="37" t="s">
        <v>372</v>
      </c>
      <c r="J105" s="165" t="s">
        <v>376</v>
      </c>
      <c r="K105" s="49" t="s">
        <v>75</v>
      </c>
      <c r="L105" s="83" t="s">
        <v>382</v>
      </c>
      <c r="M105" s="99" t="s">
        <v>373</v>
      </c>
      <c r="N105" s="115"/>
      <c r="O105" s="115"/>
      <c r="P105" s="115"/>
      <c r="Q105" s="115"/>
    </row>
    <row r="106" spans="2:17" ht="57" hidden="1" outlineLevel="1" x14ac:dyDescent="0.45">
      <c r="B106" s="299" t="s">
        <v>304</v>
      </c>
      <c r="C106" s="111" t="s">
        <v>246</v>
      </c>
      <c r="D106" s="111" t="s">
        <v>295</v>
      </c>
      <c r="E106" s="111" t="s">
        <v>54</v>
      </c>
      <c r="F106" s="111" t="s">
        <v>298</v>
      </c>
      <c r="G106" s="37" t="s">
        <v>375</v>
      </c>
      <c r="H106" s="167">
        <f>12.5/90*4.2/1000</f>
        <v>5.8333333333333338E-4</v>
      </c>
      <c r="I106" s="37" t="s">
        <v>372</v>
      </c>
      <c r="J106" s="165" t="s">
        <v>377</v>
      </c>
      <c r="K106" s="49" t="s">
        <v>75</v>
      </c>
      <c r="L106" s="83" t="s">
        <v>382</v>
      </c>
      <c r="M106" s="99" t="s">
        <v>374</v>
      </c>
      <c r="N106" s="115"/>
      <c r="O106" s="115"/>
      <c r="P106" s="115"/>
      <c r="Q106" s="115"/>
    </row>
    <row r="107" spans="2:17" ht="54.75" hidden="1" customHeight="1" outlineLevel="1" x14ac:dyDescent="0.45">
      <c r="B107" s="297" t="s">
        <v>304</v>
      </c>
      <c r="C107" s="111" t="s">
        <v>246</v>
      </c>
      <c r="D107" s="111" t="s">
        <v>295</v>
      </c>
      <c r="E107" s="111" t="s">
        <v>54</v>
      </c>
      <c r="F107" s="111" t="s">
        <v>298</v>
      </c>
      <c r="G107" s="37" t="s">
        <v>380</v>
      </c>
      <c r="H107" s="37">
        <v>29.4</v>
      </c>
      <c r="I107" s="37" t="s">
        <v>68</v>
      </c>
      <c r="J107" s="165" t="s">
        <v>381</v>
      </c>
      <c r="K107" s="49" t="s">
        <v>75</v>
      </c>
      <c r="L107" s="83" t="s">
        <v>91</v>
      </c>
      <c r="M107" s="99" t="s">
        <v>378</v>
      </c>
    </row>
    <row r="108" spans="2:17" ht="28.5" hidden="1" outlineLevel="1" x14ac:dyDescent="0.45">
      <c r="B108" s="297" t="s">
        <v>304</v>
      </c>
      <c r="C108" s="111" t="s">
        <v>246</v>
      </c>
      <c r="D108" s="111" t="s">
        <v>295</v>
      </c>
      <c r="E108" s="111" t="s">
        <v>54</v>
      </c>
      <c r="F108" s="111" t="s">
        <v>298</v>
      </c>
      <c r="G108" s="37" t="s">
        <v>379</v>
      </c>
      <c r="H108" s="37">
        <v>29.4</v>
      </c>
      <c r="I108" s="37" t="s">
        <v>68</v>
      </c>
      <c r="J108" s="165" t="s">
        <v>381</v>
      </c>
      <c r="K108" s="49" t="s">
        <v>75</v>
      </c>
      <c r="L108" s="83" t="s">
        <v>91</v>
      </c>
      <c r="M108" s="99" t="s">
        <v>378</v>
      </c>
    </row>
    <row r="109" spans="2:17" ht="28.5" hidden="1" outlineLevel="1" x14ac:dyDescent="0.45">
      <c r="B109" s="297" t="s">
        <v>304</v>
      </c>
      <c r="C109" s="111" t="s">
        <v>246</v>
      </c>
      <c r="D109" s="111" t="s">
        <v>295</v>
      </c>
      <c r="E109" s="111" t="s">
        <v>54</v>
      </c>
      <c r="F109" s="111" t="s">
        <v>298</v>
      </c>
      <c r="G109" s="37" t="s">
        <v>260</v>
      </c>
      <c r="H109" s="37">
        <v>81.600000000000009</v>
      </c>
      <c r="I109" s="37" t="s">
        <v>68</v>
      </c>
      <c r="J109" s="71" t="s">
        <v>259</v>
      </c>
      <c r="K109" s="49" t="s">
        <v>75</v>
      </c>
      <c r="L109" s="83" t="s">
        <v>91</v>
      </c>
      <c r="M109" s="99" t="s">
        <v>264</v>
      </c>
    </row>
    <row r="110" spans="2:17" ht="14.25" hidden="1" outlineLevel="1" x14ac:dyDescent="0.45">
      <c r="B110" s="297" t="s">
        <v>304</v>
      </c>
      <c r="C110" s="111" t="s">
        <v>246</v>
      </c>
      <c r="D110" s="111" t="s">
        <v>295</v>
      </c>
      <c r="E110" s="111" t="s">
        <v>54</v>
      </c>
      <c r="F110" s="111" t="s">
        <v>298</v>
      </c>
      <c r="G110" s="37" t="s">
        <v>255</v>
      </c>
      <c r="H110" s="69">
        <f>1/3600</f>
        <v>2.7777777777777778E-4</v>
      </c>
      <c r="I110" s="37" t="s">
        <v>256</v>
      </c>
      <c r="J110" s="56" t="s">
        <v>257</v>
      </c>
      <c r="K110" s="70" t="s">
        <v>257</v>
      </c>
      <c r="L110" s="83"/>
      <c r="M110" s="99" t="s">
        <v>258</v>
      </c>
    </row>
    <row r="111" spans="2:17" ht="42.75" hidden="1" outlineLevel="1" x14ac:dyDescent="0.45">
      <c r="B111" s="297" t="s">
        <v>304</v>
      </c>
      <c r="C111" s="111" t="s">
        <v>246</v>
      </c>
      <c r="D111" s="111" t="s">
        <v>295</v>
      </c>
      <c r="E111" s="111" t="s">
        <v>54</v>
      </c>
      <c r="F111" s="111" t="s">
        <v>298</v>
      </c>
      <c r="G111" s="37" t="s">
        <v>481</v>
      </c>
      <c r="H111" s="38">
        <f>'FE Electricité'!C5</f>
        <v>0.23069999999999999</v>
      </c>
      <c r="I111" s="37" t="s">
        <v>71</v>
      </c>
      <c r="J111" s="129" t="s">
        <v>480</v>
      </c>
      <c r="K111" s="51" t="s">
        <v>74</v>
      </c>
      <c r="L111" s="83" t="s">
        <v>479</v>
      </c>
      <c r="M111" s="100"/>
    </row>
    <row r="112" spans="2:17" ht="42.75" hidden="1" outlineLevel="1" x14ac:dyDescent="0.45">
      <c r="B112" s="297" t="s">
        <v>304</v>
      </c>
      <c r="C112" s="111" t="s">
        <v>246</v>
      </c>
      <c r="D112" s="111" t="s">
        <v>295</v>
      </c>
      <c r="E112" s="111" t="s">
        <v>54</v>
      </c>
      <c r="F112" s="111" t="s">
        <v>298</v>
      </c>
      <c r="G112" s="37" t="s">
        <v>306</v>
      </c>
      <c r="H112" s="38">
        <f>'FE Electricité'!$C$4</f>
        <v>5.1999999999999998E-2</v>
      </c>
      <c r="I112" s="37" t="s">
        <v>71</v>
      </c>
      <c r="J112" s="129" t="s">
        <v>399</v>
      </c>
      <c r="K112" s="51" t="s">
        <v>74</v>
      </c>
      <c r="L112" s="83" t="s">
        <v>301</v>
      </c>
      <c r="M112" s="100"/>
    </row>
    <row r="113" spans="2:13" ht="14.25" hidden="1" outlineLevel="1" x14ac:dyDescent="0.45">
      <c r="B113" s="297" t="s">
        <v>304</v>
      </c>
      <c r="C113" s="111" t="s">
        <v>246</v>
      </c>
      <c r="D113" s="105" t="s">
        <v>308</v>
      </c>
      <c r="E113" s="105" t="s">
        <v>54</v>
      </c>
      <c r="F113" s="105" t="s">
        <v>298</v>
      </c>
      <c r="G113" s="37" t="s">
        <v>254</v>
      </c>
      <c r="H113" s="38"/>
      <c r="I113" s="37" t="s">
        <v>86</v>
      </c>
      <c r="J113" s="53" t="s">
        <v>80</v>
      </c>
      <c r="K113" s="54" t="s">
        <v>81</v>
      </c>
      <c r="L113" s="40" t="s">
        <v>87</v>
      </c>
      <c r="M113" s="99"/>
    </row>
    <row r="114" spans="2:13" ht="14.25" hidden="1" outlineLevel="1" x14ac:dyDescent="0.45">
      <c r="B114" s="297" t="s">
        <v>304</v>
      </c>
      <c r="C114" s="111" t="s">
        <v>246</v>
      </c>
      <c r="D114" s="102" t="s">
        <v>308</v>
      </c>
      <c r="E114" s="102" t="s">
        <v>54</v>
      </c>
      <c r="F114" s="106" t="s">
        <v>298</v>
      </c>
      <c r="G114" s="37" t="s">
        <v>92</v>
      </c>
      <c r="H114" s="37">
        <v>2.5</v>
      </c>
      <c r="I114" s="37" t="s">
        <v>93</v>
      </c>
      <c r="J114" s="46" t="s">
        <v>452</v>
      </c>
      <c r="K114" s="49" t="s">
        <v>75</v>
      </c>
      <c r="L114" s="40"/>
      <c r="M114" s="101" t="s">
        <v>303</v>
      </c>
    </row>
    <row r="115" spans="2:13" ht="28.5" hidden="1" customHeight="1" outlineLevel="1" x14ac:dyDescent="0.45">
      <c r="B115" s="297" t="s">
        <v>304</v>
      </c>
      <c r="C115" s="111" t="s">
        <v>246</v>
      </c>
      <c r="D115" s="102" t="s">
        <v>308</v>
      </c>
      <c r="E115" s="102" t="s">
        <v>54</v>
      </c>
      <c r="F115" s="106" t="s">
        <v>298</v>
      </c>
      <c r="G115" s="37" t="s">
        <v>94</v>
      </c>
      <c r="H115" s="37">
        <v>5</v>
      </c>
      <c r="I115" s="37" t="s">
        <v>93</v>
      </c>
      <c r="J115" s="46" t="s">
        <v>449</v>
      </c>
      <c r="K115" s="49" t="s">
        <v>75</v>
      </c>
      <c r="L115" s="40"/>
      <c r="M115" s="101" t="s">
        <v>303</v>
      </c>
    </row>
    <row r="116" spans="2:13" ht="28.5" hidden="1" customHeight="1" outlineLevel="1" x14ac:dyDescent="0.45">
      <c r="B116" s="297" t="s">
        <v>304</v>
      </c>
      <c r="C116" s="111" t="s">
        <v>246</v>
      </c>
      <c r="D116" s="102" t="s">
        <v>308</v>
      </c>
      <c r="E116" s="102" t="s">
        <v>54</v>
      </c>
      <c r="F116" s="106" t="s">
        <v>298</v>
      </c>
      <c r="G116" s="37" t="s">
        <v>95</v>
      </c>
      <c r="H116" s="37">
        <v>3</v>
      </c>
      <c r="I116" s="37" t="s">
        <v>93</v>
      </c>
      <c r="J116" s="46" t="s">
        <v>451</v>
      </c>
      <c r="K116" s="49" t="s">
        <v>75</v>
      </c>
      <c r="L116" s="40"/>
      <c r="M116" s="101" t="s">
        <v>303</v>
      </c>
    </row>
    <row r="117" spans="2:13" ht="28.5" hidden="1" customHeight="1" outlineLevel="1" x14ac:dyDescent="0.45">
      <c r="B117" s="297" t="s">
        <v>304</v>
      </c>
      <c r="C117" s="111" t="s">
        <v>246</v>
      </c>
      <c r="D117" s="102" t="s">
        <v>308</v>
      </c>
      <c r="E117" s="102" t="s">
        <v>54</v>
      </c>
      <c r="F117" s="106" t="s">
        <v>298</v>
      </c>
      <c r="G117" s="37" t="s">
        <v>261</v>
      </c>
      <c r="H117" s="37">
        <v>8</v>
      </c>
      <c r="I117" s="37" t="s">
        <v>93</v>
      </c>
      <c r="J117" s="46" t="s">
        <v>450</v>
      </c>
      <c r="K117" s="49" t="s">
        <v>75</v>
      </c>
      <c r="L117" s="40"/>
      <c r="M117" s="101" t="s">
        <v>303</v>
      </c>
    </row>
    <row r="118" spans="2:13" ht="34.5" hidden="1" customHeight="1" outlineLevel="1" x14ac:dyDescent="0.45">
      <c r="B118" s="297" t="s">
        <v>304</v>
      </c>
      <c r="C118" s="111" t="s">
        <v>246</v>
      </c>
      <c r="D118" s="102" t="s">
        <v>308</v>
      </c>
      <c r="E118" s="102" t="s">
        <v>54</v>
      </c>
      <c r="F118" s="106" t="s">
        <v>298</v>
      </c>
      <c r="G118" s="37" t="s">
        <v>99</v>
      </c>
      <c r="H118" s="200">
        <f>2+42/60</f>
        <v>2.7</v>
      </c>
      <c r="I118" s="37" t="s">
        <v>97</v>
      </c>
      <c r="J118" s="165" t="s">
        <v>477</v>
      </c>
      <c r="K118" s="49" t="s">
        <v>75</v>
      </c>
      <c r="L118" s="40"/>
      <c r="M118" s="99" t="s">
        <v>478</v>
      </c>
    </row>
    <row r="119" spans="2:13" ht="34.5" hidden="1" customHeight="1" outlineLevel="1" x14ac:dyDescent="0.45">
      <c r="B119" s="297" t="s">
        <v>304</v>
      </c>
      <c r="C119" s="111" t="s">
        <v>246</v>
      </c>
      <c r="D119" s="102" t="s">
        <v>308</v>
      </c>
      <c r="E119" s="102" t="s">
        <v>54</v>
      </c>
      <c r="F119" s="106" t="s">
        <v>298</v>
      </c>
      <c r="G119" s="37" t="s">
        <v>98</v>
      </c>
      <c r="H119" s="200">
        <f>2+1/60</f>
        <v>2.0166666666666666</v>
      </c>
      <c r="I119" s="37" t="s">
        <v>97</v>
      </c>
      <c r="J119" s="165" t="s">
        <v>477</v>
      </c>
      <c r="K119" s="49" t="s">
        <v>75</v>
      </c>
      <c r="L119" s="40"/>
      <c r="M119" s="99" t="s">
        <v>478</v>
      </c>
    </row>
    <row r="120" spans="2:13" ht="34.5" hidden="1" customHeight="1" outlineLevel="1" x14ac:dyDescent="0.45">
      <c r="B120" s="297" t="s">
        <v>304</v>
      </c>
      <c r="C120" s="111" t="s">
        <v>246</v>
      </c>
      <c r="D120" s="102" t="s">
        <v>308</v>
      </c>
      <c r="E120" s="102" t="s">
        <v>54</v>
      </c>
      <c r="F120" s="106" t="s">
        <v>298</v>
      </c>
      <c r="G120" s="37" t="s">
        <v>100</v>
      </c>
      <c r="H120" s="200">
        <f>1+30/60</f>
        <v>1.5</v>
      </c>
      <c r="I120" s="37" t="s">
        <v>97</v>
      </c>
      <c r="J120" s="165" t="s">
        <v>477</v>
      </c>
      <c r="K120" s="49" t="s">
        <v>75</v>
      </c>
      <c r="L120" s="40"/>
      <c r="M120" s="99" t="s">
        <v>478</v>
      </c>
    </row>
    <row r="121" spans="2:13" ht="28.5" hidden="1" customHeight="1" outlineLevel="1" x14ac:dyDescent="0.45">
      <c r="B121" s="297" t="s">
        <v>304</v>
      </c>
      <c r="C121" s="111" t="s">
        <v>246</v>
      </c>
      <c r="D121" s="102" t="s">
        <v>308</v>
      </c>
      <c r="E121" s="102" t="s">
        <v>54</v>
      </c>
      <c r="F121" s="106" t="s">
        <v>298</v>
      </c>
      <c r="G121" s="37" t="s">
        <v>96</v>
      </c>
      <c r="H121" s="200">
        <f>3+51/60</f>
        <v>3.85</v>
      </c>
      <c r="I121" s="37" t="s">
        <v>97</v>
      </c>
      <c r="J121" s="165" t="s">
        <v>477</v>
      </c>
      <c r="K121" s="49" t="s">
        <v>75</v>
      </c>
      <c r="L121" s="40"/>
      <c r="M121" s="99" t="s">
        <v>478</v>
      </c>
    </row>
    <row r="122" spans="2:13" ht="28.5" hidden="1" outlineLevel="1" x14ac:dyDescent="0.45">
      <c r="B122" s="297" t="s">
        <v>304</v>
      </c>
      <c r="C122" s="111" t="s">
        <v>246</v>
      </c>
      <c r="D122" s="102" t="s">
        <v>308</v>
      </c>
      <c r="E122" s="102" t="s">
        <v>54</v>
      </c>
      <c r="F122" s="106" t="s">
        <v>298</v>
      </c>
      <c r="G122" s="37" t="s">
        <v>460</v>
      </c>
      <c r="H122" s="195">
        <f>33.6*H114</f>
        <v>84</v>
      </c>
      <c r="I122" s="37" t="s">
        <v>101</v>
      </c>
      <c r="J122" s="46" t="s">
        <v>453</v>
      </c>
      <c r="K122" s="49" t="s">
        <v>75</v>
      </c>
      <c r="L122" s="40"/>
      <c r="M122" s="101" t="s">
        <v>303</v>
      </c>
    </row>
    <row r="123" spans="2:13" ht="28.5" hidden="1" outlineLevel="1" x14ac:dyDescent="0.45">
      <c r="B123" s="297" t="s">
        <v>304</v>
      </c>
      <c r="C123" s="111" t="s">
        <v>246</v>
      </c>
      <c r="D123" s="102" t="s">
        <v>308</v>
      </c>
      <c r="E123" s="102" t="s">
        <v>54</v>
      </c>
      <c r="F123" s="106" t="s">
        <v>298</v>
      </c>
      <c r="G123" s="37" t="s">
        <v>458</v>
      </c>
      <c r="H123" s="195">
        <f>35*H115</f>
        <v>175</v>
      </c>
      <c r="I123" s="37" t="s">
        <v>101</v>
      </c>
      <c r="J123" s="46" t="s">
        <v>454</v>
      </c>
      <c r="K123" s="49" t="s">
        <v>75</v>
      </c>
      <c r="L123" s="40"/>
      <c r="M123" s="101" t="s">
        <v>303</v>
      </c>
    </row>
    <row r="124" spans="2:13" ht="28.5" hidden="1" outlineLevel="1" x14ac:dyDescent="0.45">
      <c r="B124" s="297" t="s">
        <v>304</v>
      </c>
      <c r="C124" s="111" t="s">
        <v>246</v>
      </c>
      <c r="D124" s="102" t="s">
        <v>308</v>
      </c>
      <c r="E124" s="102" t="s">
        <v>54</v>
      </c>
      <c r="F124" s="106" t="s">
        <v>298</v>
      </c>
      <c r="G124" s="37" t="s">
        <v>457</v>
      </c>
      <c r="H124" s="195">
        <f>25.3*H116</f>
        <v>75.900000000000006</v>
      </c>
      <c r="I124" s="37" t="s">
        <v>101</v>
      </c>
      <c r="J124" s="46" t="s">
        <v>455</v>
      </c>
      <c r="K124" s="49" t="s">
        <v>75</v>
      </c>
      <c r="L124" s="40"/>
      <c r="M124" s="101" t="s">
        <v>303</v>
      </c>
    </row>
    <row r="125" spans="2:13" ht="42.75" hidden="1" customHeight="1" outlineLevel="1" x14ac:dyDescent="0.45">
      <c r="B125" s="297" t="s">
        <v>304</v>
      </c>
      <c r="C125" s="111" t="s">
        <v>246</v>
      </c>
      <c r="D125" s="111" t="s">
        <v>308</v>
      </c>
      <c r="E125" s="111" t="s">
        <v>54</v>
      </c>
      <c r="F125" s="111" t="s">
        <v>298</v>
      </c>
      <c r="G125" s="37" t="s">
        <v>459</v>
      </c>
      <c r="H125" s="195">
        <f>45*H117</f>
        <v>360</v>
      </c>
      <c r="I125" s="37" t="s">
        <v>101</v>
      </c>
      <c r="J125" s="46" t="s">
        <v>456</v>
      </c>
      <c r="K125" s="49" t="s">
        <v>75</v>
      </c>
      <c r="L125" s="40"/>
      <c r="M125" s="101" t="s">
        <v>303</v>
      </c>
    </row>
    <row r="126" spans="2:13" ht="15" customHeight="1" collapsed="1" x14ac:dyDescent="0.45"/>
    <row r="127" spans="2:13" ht="14.25" customHeight="1" x14ac:dyDescent="0.45">
      <c r="D127" s="92"/>
      <c r="K127" s="116"/>
      <c r="L127" s="41"/>
    </row>
    <row r="128" spans="2:13" ht="14.25" customHeight="1" x14ac:dyDescent="0.45">
      <c r="D128" s="92"/>
      <c r="K128" s="116"/>
      <c r="L128" s="41"/>
    </row>
    <row r="129" spans="4:12" ht="14.25" customHeight="1" x14ac:dyDescent="0.45">
      <c r="D129" s="92"/>
      <c r="H129" s="168"/>
      <c r="K129" s="116"/>
      <c r="L129" s="41"/>
    </row>
    <row r="130" spans="4:12" ht="14.25" customHeight="1" x14ac:dyDescent="0.45">
      <c r="D130" s="92"/>
      <c r="H130" s="168"/>
      <c r="K130" s="116"/>
      <c r="L130" s="41"/>
    </row>
    <row r="131" spans="4:12" ht="14.25" customHeight="1" x14ac:dyDescent="0.45">
      <c r="K131" s="116"/>
      <c r="L131" s="41"/>
    </row>
    <row r="132" spans="4:12" ht="14.25" x14ac:dyDescent="0.45">
      <c r="K132" s="116"/>
    </row>
    <row r="133" spans="4:12" ht="14.25" x14ac:dyDescent="0.45">
      <c r="K133" s="116"/>
    </row>
    <row r="134" spans="4:12" ht="14.25" x14ac:dyDescent="0.45">
      <c r="K134" s="116"/>
    </row>
    <row r="135" spans="4:12" ht="14.25" x14ac:dyDescent="0.45">
      <c r="K135" s="116"/>
    </row>
    <row r="136" spans="4:12" ht="14.25" x14ac:dyDescent="0.45">
      <c r="K136" s="116"/>
    </row>
    <row r="137" spans="4:12" ht="14.25" x14ac:dyDescent="0.45">
      <c r="K137" s="116"/>
    </row>
    <row r="138" spans="4:12" ht="14.25" x14ac:dyDescent="0.45">
      <c r="K138" s="116"/>
    </row>
    <row r="139" spans="4:12" ht="14.25" customHeight="1" x14ac:dyDescent="0.45">
      <c r="E139" s="20"/>
      <c r="F139" s="20"/>
      <c r="G139" s="20"/>
      <c r="K139" s="116"/>
    </row>
    <row r="140" spans="4:12" ht="14.25" customHeight="1" x14ac:dyDescent="0.45">
      <c r="E140" s="20"/>
      <c r="F140" s="20"/>
      <c r="G140" s="20"/>
      <c r="K140" s="116"/>
    </row>
    <row r="141" spans="4:12" ht="14.25" customHeight="1" x14ac:dyDescent="0.45">
      <c r="E141" s="20"/>
      <c r="F141" s="20"/>
      <c r="G141" s="20"/>
      <c r="K141" s="116"/>
      <c r="L141" s="115"/>
    </row>
    <row r="142" spans="4:12" ht="14.25" customHeight="1" x14ac:dyDescent="0.45">
      <c r="E142" s="20"/>
      <c r="F142" s="20"/>
      <c r="G142" s="20"/>
      <c r="K142" s="116"/>
    </row>
    <row r="143" spans="4:12" ht="14.25" customHeight="1" x14ac:dyDescent="0.45">
      <c r="E143" s="20"/>
      <c r="F143" s="20"/>
      <c r="G143" s="20"/>
      <c r="K143" s="116"/>
      <c r="L143" s="115"/>
    </row>
    <row r="144" spans="4:12" ht="14.25" customHeight="1" x14ac:dyDescent="0.45">
      <c r="E144" s="20"/>
      <c r="F144" s="20"/>
      <c r="G144" s="20"/>
      <c r="K144" s="116"/>
    </row>
    <row r="145" spans="5:12" ht="14.25" customHeight="1" x14ac:dyDescent="0.45">
      <c r="E145" s="20"/>
      <c r="F145" s="20"/>
      <c r="G145" s="20"/>
      <c r="K145" s="116"/>
    </row>
    <row r="146" spans="5:12" ht="14.25" customHeight="1" x14ac:dyDescent="0.45">
      <c r="E146" s="20"/>
      <c r="F146" s="20"/>
      <c r="G146" s="20"/>
      <c r="K146" s="116"/>
    </row>
    <row r="147" spans="5:12" ht="14.25" customHeight="1" x14ac:dyDescent="0.45">
      <c r="E147" s="20"/>
      <c r="F147" s="20"/>
      <c r="G147" s="20"/>
      <c r="K147" s="116"/>
      <c r="L147" s="41"/>
    </row>
    <row r="148" spans="5:12" ht="14.25" customHeight="1" x14ac:dyDescent="0.45">
      <c r="E148" s="20"/>
      <c r="F148" s="20"/>
      <c r="G148" s="20"/>
      <c r="K148" s="116"/>
      <c r="L148" s="41"/>
    </row>
    <row r="149" spans="5:12" ht="14.25" customHeight="1" x14ac:dyDescent="0.45">
      <c r="E149" s="20"/>
      <c r="F149" s="20"/>
      <c r="G149" s="20"/>
      <c r="K149" s="116"/>
      <c r="L149" s="41"/>
    </row>
    <row r="150" spans="5:12" ht="14.25" customHeight="1" x14ac:dyDescent="0.45">
      <c r="E150" s="20"/>
      <c r="F150" s="20"/>
      <c r="G150" s="20"/>
      <c r="K150" s="116"/>
      <c r="L150" s="41"/>
    </row>
    <row r="151" spans="5:12" ht="14.25" customHeight="1" x14ac:dyDescent="0.45">
      <c r="K151" s="116"/>
      <c r="L151" s="41"/>
    </row>
    <row r="152" spans="5:12" ht="14.25" customHeight="1" x14ac:dyDescent="0.45">
      <c r="K152" s="116"/>
      <c r="L152" s="41"/>
    </row>
    <row r="153" spans="5:12" ht="14.25" customHeight="1" x14ac:dyDescent="0.45">
      <c r="K153" s="116"/>
      <c r="L153" s="41"/>
    </row>
    <row r="154" spans="5:12" ht="14.25" customHeight="1" x14ac:dyDescent="0.45">
      <c r="K154" s="116"/>
      <c r="L154" s="41"/>
    </row>
    <row r="155" spans="5:12" ht="14.25" customHeight="1" x14ac:dyDescent="0.45">
      <c r="K155" s="116"/>
      <c r="L155" s="41"/>
    </row>
    <row r="156" spans="5:12" ht="14.25" customHeight="1" x14ac:dyDescent="0.45">
      <c r="K156" s="116"/>
      <c r="L156" s="41"/>
    </row>
    <row r="157" spans="5:12" ht="14.25" customHeight="1" x14ac:dyDescent="0.45">
      <c r="K157" s="116"/>
      <c r="L157" s="41"/>
    </row>
    <row r="158" spans="5:12" ht="14.25" customHeight="1" x14ac:dyDescent="0.45">
      <c r="K158" s="116"/>
      <c r="L158" s="41"/>
    </row>
    <row r="159" spans="5:12" ht="14.25" customHeight="1" x14ac:dyDescent="0.45">
      <c r="K159" s="116"/>
      <c r="L159" s="41"/>
    </row>
    <row r="160" spans="5:12" ht="14.25" customHeight="1" x14ac:dyDescent="0.45">
      <c r="K160" s="116"/>
      <c r="L160" s="41"/>
    </row>
    <row r="161" spans="11:12" ht="14.25" customHeight="1" x14ac:dyDescent="0.45">
      <c r="K161" s="116"/>
      <c r="L161" s="41"/>
    </row>
    <row r="162" spans="11:12" ht="14.25" customHeight="1" x14ac:dyDescent="0.45">
      <c r="K162" s="116"/>
      <c r="L162" s="41"/>
    </row>
    <row r="163" spans="11:12" ht="14.25" customHeight="1" x14ac:dyDescent="0.45">
      <c r="K163" s="116"/>
      <c r="L163" s="41"/>
    </row>
    <row r="164" spans="11:12" ht="14.25" customHeight="1" x14ac:dyDescent="0.45">
      <c r="K164" s="116"/>
      <c r="L164" s="41"/>
    </row>
    <row r="165" spans="11:12" ht="14.25" customHeight="1" x14ac:dyDescent="0.45">
      <c r="K165" s="116"/>
      <c r="L165" s="41"/>
    </row>
    <row r="166" spans="11:12" ht="14.25" customHeight="1" x14ac:dyDescent="0.45">
      <c r="K166" s="116"/>
      <c r="L166" s="41"/>
    </row>
    <row r="167" spans="11:12" ht="14.25" customHeight="1" x14ac:dyDescent="0.45">
      <c r="K167" s="116"/>
      <c r="L167" s="41"/>
    </row>
    <row r="168" spans="11:12" ht="14.25" customHeight="1" x14ac:dyDescent="0.45">
      <c r="K168" s="116"/>
      <c r="L168" s="41"/>
    </row>
    <row r="169" spans="11:12" ht="14.25" customHeight="1" x14ac:dyDescent="0.45">
      <c r="K169" s="116"/>
      <c r="L169" s="41"/>
    </row>
    <row r="170" spans="11:12" ht="14.25" customHeight="1" x14ac:dyDescent="0.45">
      <c r="K170" s="116"/>
      <c r="L170" s="41"/>
    </row>
    <row r="171" spans="11:12" ht="14.25" customHeight="1" x14ac:dyDescent="0.45">
      <c r="K171" s="116"/>
      <c r="L171" s="41"/>
    </row>
    <row r="172" spans="11:12" ht="14.25" customHeight="1" x14ac:dyDescent="0.45">
      <c r="K172" s="116"/>
      <c r="L172" s="41"/>
    </row>
    <row r="173" spans="11:12" ht="14.25" customHeight="1" x14ac:dyDescent="0.45">
      <c r="K173" s="116"/>
      <c r="L173" s="41"/>
    </row>
    <row r="174" spans="11:12" ht="14.25" customHeight="1" x14ac:dyDescent="0.45">
      <c r="K174" s="116"/>
      <c r="L174" s="41"/>
    </row>
    <row r="175" spans="11:12" ht="14.25" customHeight="1" x14ac:dyDescent="0.45">
      <c r="K175" s="116"/>
      <c r="L175" s="41"/>
    </row>
    <row r="176" spans="11:12" ht="14.25" customHeight="1" x14ac:dyDescent="0.45">
      <c r="K176" s="116"/>
      <c r="L176" s="41"/>
    </row>
    <row r="177" spans="11:12" ht="14.25" customHeight="1" x14ac:dyDescent="0.45">
      <c r="K177" s="116"/>
      <c r="L177" s="41"/>
    </row>
    <row r="178" spans="11:12" ht="14.25" customHeight="1" x14ac:dyDescent="0.45">
      <c r="K178" s="116"/>
      <c r="L178" s="41"/>
    </row>
    <row r="179" spans="11:12" ht="14.25" customHeight="1" x14ac:dyDescent="0.45">
      <c r="K179" s="116"/>
      <c r="L179" s="41"/>
    </row>
    <row r="180" spans="11:12" ht="14.25" customHeight="1" x14ac:dyDescent="0.45">
      <c r="K180" s="116"/>
      <c r="L180" s="41"/>
    </row>
    <row r="181" spans="11:12" ht="14.25" customHeight="1" x14ac:dyDescent="0.45">
      <c r="K181" s="116"/>
      <c r="L181" s="41"/>
    </row>
    <row r="182" spans="11:12" ht="14.25" customHeight="1" x14ac:dyDescent="0.45">
      <c r="K182" s="116"/>
      <c r="L182" s="41"/>
    </row>
    <row r="183" spans="11:12" ht="14.25" customHeight="1" x14ac:dyDescent="0.45">
      <c r="K183" s="116"/>
      <c r="L183" s="41"/>
    </row>
    <row r="184" spans="11:12" ht="14.25" customHeight="1" x14ac:dyDescent="0.45">
      <c r="K184" s="116"/>
      <c r="L184" s="41"/>
    </row>
    <row r="185" spans="11:12" ht="14.25" customHeight="1" x14ac:dyDescent="0.45">
      <c r="K185" s="116"/>
      <c r="L185" s="41"/>
    </row>
    <row r="186" spans="11:12" ht="14.25" customHeight="1" x14ac:dyDescent="0.45">
      <c r="K186" s="116"/>
      <c r="L186" s="41"/>
    </row>
    <row r="187" spans="11:12" ht="14.25" customHeight="1" x14ac:dyDescent="0.45">
      <c r="K187" s="116"/>
      <c r="L187" s="41"/>
    </row>
    <row r="188" spans="11:12" ht="14.25" customHeight="1" x14ac:dyDescent="0.45">
      <c r="K188" s="116"/>
      <c r="L188" s="41"/>
    </row>
    <row r="189" spans="11:12" ht="14.25" customHeight="1" x14ac:dyDescent="0.45">
      <c r="K189" s="116"/>
      <c r="L189" s="41"/>
    </row>
    <row r="190" spans="11:12" ht="14.25" customHeight="1" x14ac:dyDescent="0.45">
      <c r="K190" s="116"/>
      <c r="L190" s="41"/>
    </row>
    <row r="191" spans="11:12" ht="14.25" customHeight="1" x14ac:dyDescent="0.45">
      <c r="K191" s="116"/>
      <c r="L191" s="41"/>
    </row>
    <row r="192" spans="11:12" ht="14.25" customHeight="1" x14ac:dyDescent="0.45">
      <c r="K192" s="116"/>
      <c r="L192" s="41"/>
    </row>
    <row r="193" spans="11:12" ht="14.25" customHeight="1" x14ac:dyDescent="0.45">
      <c r="K193" s="116"/>
      <c r="L193" s="41"/>
    </row>
    <row r="194" spans="11:12" ht="14.25" customHeight="1" x14ac:dyDescent="0.45">
      <c r="K194" s="116"/>
      <c r="L194" s="41"/>
    </row>
    <row r="195" spans="11:12" ht="14.25" customHeight="1" x14ac:dyDescent="0.45">
      <c r="K195" s="116"/>
      <c r="L195" s="41"/>
    </row>
    <row r="196" spans="11:12" ht="14.25" customHeight="1" x14ac:dyDescent="0.45">
      <c r="K196" s="116"/>
      <c r="L196" s="41"/>
    </row>
    <row r="197" spans="11:12" ht="14.25" customHeight="1" x14ac:dyDescent="0.45">
      <c r="K197" s="116"/>
      <c r="L197" s="41"/>
    </row>
    <row r="198" spans="11:12" ht="14.25" customHeight="1" x14ac:dyDescent="0.45">
      <c r="K198" s="116"/>
      <c r="L198" s="41"/>
    </row>
    <row r="199" spans="11:12" ht="14.25" customHeight="1" x14ac:dyDescent="0.45">
      <c r="K199" s="116"/>
      <c r="L199" s="41"/>
    </row>
    <row r="200" spans="11:12" ht="14.25" customHeight="1" x14ac:dyDescent="0.45">
      <c r="K200" s="116"/>
      <c r="L200" s="41"/>
    </row>
    <row r="201" spans="11:12" ht="14.25" customHeight="1" x14ac:dyDescent="0.45">
      <c r="K201" s="116"/>
      <c r="L201" s="41"/>
    </row>
    <row r="202" spans="11:12" ht="14.25" customHeight="1" x14ac:dyDescent="0.45">
      <c r="K202" s="116"/>
      <c r="L202" s="41"/>
    </row>
    <row r="203" spans="11:12" ht="14.25" customHeight="1" x14ac:dyDescent="0.45">
      <c r="K203" s="116"/>
      <c r="L203" s="41"/>
    </row>
    <row r="204" spans="11:12" ht="14.25" customHeight="1" x14ac:dyDescent="0.45">
      <c r="K204" s="116"/>
      <c r="L204" s="41"/>
    </row>
    <row r="205" spans="11:12" ht="14.25" customHeight="1" x14ac:dyDescent="0.45">
      <c r="K205" s="116"/>
      <c r="L205" s="41"/>
    </row>
    <row r="206" spans="11:12" ht="14.25" customHeight="1" x14ac:dyDescent="0.45">
      <c r="K206" s="116"/>
      <c r="L206" s="41"/>
    </row>
    <row r="207" spans="11:12" ht="14.25" customHeight="1" x14ac:dyDescent="0.45">
      <c r="K207" s="116"/>
      <c r="L207" s="41"/>
    </row>
    <row r="208" spans="11:12" ht="14.25" customHeight="1" x14ac:dyDescent="0.45">
      <c r="K208" s="116"/>
      <c r="L208" s="41"/>
    </row>
    <row r="209" spans="11:12" ht="14.25" customHeight="1" x14ac:dyDescent="0.45">
      <c r="K209" s="116"/>
      <c r="L209" s="41"/>
    </row>
    <row r="210" spans="11:12" ht="14.25" customHeight="1" x14ac:dyDescent="0.45">
      <c r="K210" s="116"/>
      <c r="L210" s="41"/>
    </row>
    <row r="211" spans="11:12" ht="14.25" customHeight="1" x14ac:dyDescent="0.45">
      <c r="K211" s="116"/>
      <c r="L211" s="41"/>
    </row>
    <row r="212" spans="11:12" ht="14.25" customHeight="1" x14ac:dyDescent="0.45">
      <c r="K212" s="116"/>
      <c r="L212" s="41"/>
    </row>
    <row r="213" spans="11:12" ht="14.25" customHeight="1" x14ac:dyDescent="0.45">
      <c r="K213" s="116"/>
      <c r="L213" s="41"/>
    </row>
    <row r="214" spans="11:12" ht="14.25" customHeight="1" x14ac:dyDescent="0.45">
      <c r="K214" s="116"/>
      <c r="L214" s="41"/>
    </row>
    <row r="215" spans="11:12" ht="14.25" customHeight="1" x14ac:dyDescent="0.45">
      <c r="K215" s="116"/>
      <c r="L215" s="41"/>
    </row>
    <row r="216" spans="11:12" ht="14.25" customHeight="1" x14ac:dyDescent="0.45">
      <c r="K216" s="116"/>
      <c r="L216" s="41"/>
    </row>
    <row r="217" spans="11:12" ht="14.25" customHeight="1" x14ac:dyDescent="0.45">
      <c r="K217" s="116"/>
      <c r="L217" s="41"/>
    </row>
    <row r="218" spans="11:12" ht="14.25" customHeight="1" x14ac:dyDescent="0.45">
      <c r="K218" s="116"/>
      <c r="L218" s="41"/>
    </row>
    <row r="219" spans="11:12" ht="14.25" customHeight="1" x14ac:dyDescent="0.45">
      <c r="K219" s="116"/>
      <c r="L219" s="41"/>
    </row>
    <row r="220" spans="11:12" ht="14.25" customHeight="1" x14ac:dyDescent="0.45">
      <c r="K220" s="116"/>
      <c r="L220" s="41"/>
    </row>
    <row r="221" spans="11:12" ht="14.25" customHeight="1" x14ac:dyDescent="0.45">
      <c r="K221" s="116"/>
      <c r="L221" s="41"/>
    </row>
    <row r="222" spans="11:12" ht="14.25" customHeight="1" x14ac:dyDescent="0.45">
      <c r="K222" s="116"/>
      <c r="L222" s="41"/>
    </row>
    <row r="223" spans="11:12" ht="14.25" customHeight="1" x14ac:dyDescent="0.45">
      <c r="K223" s="116"/>
      <c r="L223" s="41"/>
    </row>
    <row r="224" spans="11:12" ht="14.25" customHeight="1" x14ac:dyDescent="0.45">
      <c r="K224" s="116"/>
      <c r="L224" s="41"/>
    </row>
    <row r="225" spans="11:12" ht="14.25" customHeight="1" x14ac:dyDescent="0.45">
      <c r="K225" s="116"/>
      <c r="L225" s="41"/>
    </row>
    <row r="226" spans="11:12" ht="14.25" customHeight="1" x14ac:dyDescent="0.45">
      <c r="K226" s="116"/>
      <c r="L226" s="41"/>
    </row>
    <row r="227" spans="11:12" ht="14.25" customHeight="1" x14ac:dyDescent="0.45">
      <c r="K227" s="116"/>
      <c r="L227" s="41"/>
    </row>
    <row r="228" spans="11:12" ht="14.25" customHeight="1" x14ac:dyDescent="0.45">
      <c r="K228" s="116"/>
      <c r="L228" s="41"/>
    </row>
    <row r="229" spans="11:12" ht="14.25" customHeight="1" x14ac:dyDescent="0.45">
      <c r="K229" s="116"/>
      <c r="L229" s="41"/>
    </row>
    <row r="230" spans="11:12" ht="14.25" customHeight="1" x14ac:dyDescent="0.45">
      <c r="K230" s="116"/>
      <c r="L230" s="41"/>
    </row>
    <row r="231" spans="11:12" ht="14.25" customHeight="1" x14ac:dyDescent="0.45">
      <c r="K231" s="116"/>
      <c r="L231" s="41"/>
    </row>
    <row r="232" spans="11:12" ht="14.25" customHeight="1" x14ac:dyDescent="0.45">
      <c r="K232" s="116"/>
      <c r="L232" s="41"/>
    </row>
    <row r="233" spans="11:12" ht="14.25" customHeight="1" x14ac:dyDescent="0.45">
      <c r="K233" s="116"/>
      <c r="L233" s="41"/>
    </row>
    <row r="234" spans="11:12" ht="14.25" customHeight="1" x14ac:dyDescent="0.45">
      <c r="K234" s="116"/>
      <c r="L234" s="41"/>
    </row>
    <row r="235" spans="11:12" ht="14.25" customHeight="1" x14ac:dyDescent="0.45">
      <c r="K235" s="116"/>
      <c r="L235" s="41"/>
    </row>
    <row r="236" spans="11:12" ht="14.25" customHeight="1" x14ac:dyDescent="0.45">
      <c r="K236" s="116"/>
      <c r="L236" s="41"/>
    </row>
    <row r="237" spans="11:12" ht="14.25" customHeight="1" x14ac:dyDescent="0.45">
      <c r="K237" s="116"/>
      <c r="L237" s="41"/>
    </row>
    <row r="238" spans="11:12" ht="14.25" customHeight="1" x14ac:dyDescent="0.45">
      <c r="K238" s="116"/>
      <c r="L238" s="41"/>
    </row>
    <row r="239" spans="11:12" ht="14.25" customHeight="1" x14ac:dyDescent="0.45">
      <c r="K239" s="116"/>
      <c r="L239" s="41"/>
    </row>
    <row r="240" spans="11:12" ht="14.25" customHeight="1" x14ac:dyDescent="0.45">
      <c r="K240" s="116"/>
      <c r="L240" s="41"/>
    </row>
    <row r="241" spans="11:12" ht="14.25" customHeight="1" x14ac:dyDescent="0.45">
      <c r="K241" s="116"/>
      <c r="L241" s="41"/>
    </row>
    <row r="242" spans="11:12" ht="14.25" customHeight="1" x14ac:dyDescent="0.45">
      <c r="K242" s="116"/>
      <c r="L242" s="41"/>
    </row>
    <row r="243" spans="11:12" ht="14.25" customHeight="1" x14ac:dyDescent="0.45">
      <c r="K243" s="116"/>
      <c r="L243" s="41"/>
    </row>
    <row r="244" spans="11:12" ht="14.25" customHeight="1" x14ac:dyDescent="0.45">
      <c r="K244" s="116"/>
      <c r="L244" s="41"/>
    </row>
    <row r="245" spans="11:12" ht="14.25" customHeight="1" x14ac:dyDescent="0.45">
      <c r="K245" s="116"/>
      <c r="L245" s="41"/>
    </row>
    <row r="246" spans="11:12" ht="14.25" customHeight="1" x14ac:dyDescent="0.45">
      <c r="K246" s="116"/>
      <c r="L246" s="41"/>
    </row>
    <row r="247" spans="11:12" ht="14.25" customHeight="1" x14ac:dyDescent="0.45">
      <c r="K247" s="116"/>
      <c r="L247" s="41"/>
    </row>
    <row r="248" spans="11:12" ht="14.25" customHeight="1" x14ac:dyDescent="0.45">
      <c r="K248" s="116"/>
      <c r="L248" s="41"/>
    </row>
    <row r="249" spans="11:12" ht="14.25" customHeight="1" x14ac:dyDescent="0.45">
      <c r="K249" s="116"/>
      <c r="L249" s="41"/>
    </row>
    <row r="250" spans="11:12" ht="14.25" customHeight="1" x14ac:dyDescent="0.45">
      <c r="K250" s="116"/>
      <c r="L250" s="41"/>
    </row>
    <row r="251" spans="11:12" ht="14.25" customHeight="1" x14ac:dyDescent="0.45">
      <c r="K251" s="116"/>
      <c r="L251" s="41"/>
    </row>
    <row r="252" spans="11:12" ht="14.25" customHeight="1" x14ac:dyDescent="0.45">
      <c r="K252" s="116"/>
      <c r="L252" s="41"/>
    </row>
    <row r="253" spans="11:12" ht="14.25" customHeight="1" x14ac:dyDescent="0.45">
      <c r="K253" s="116"/>
      <c r="L253" s="41"/>
    </row>
    <row r="254" spans="11:12" ht="14.25" customHeight="1" x14ac:dyDescent="0.45">
      <c r="K254" s="116"/>
      <c r="L254" s="41"/>
    </row>
    <row r="255" spans="11:12" ht="14.25" customHeight="1" x14ac:dyDescent="0.45">
      <c r="K255" s="116"/>
      <c r="L255" s="41"/>
    </row>
    <row r="256" spans="11:12" ht="14.25" customHeight="1" x14ac:dyDescent="0.45">
      <c r="K256" s="116"/>
      <c r="L256" s="41"/>
    </row>
    <row r="257" spans="11:12" ht="14.25" customHeight="1" x14ac:dyDescent="0.45">
      <c r="K257" s="116"/>
      <c r="L257" s="41"/>
    </row>
    <row r="258" spans="11:12" ht="14.25" customHeight="1" x14ac:dyDescent="0.45">
      <c r="K258" s="116"/>
      <c r="L258" s="41"/>
    </row>
    <row r="259" spans="11:12" ht="14.25" customHeight="1" x14ac:dyDescent="0.45">
      <c r="K259" s="116"/>
      <c r="L259" s="41"/>
    </row>
    <row r="260" spans="11:12" ht="14.25" customHeight="1" x14ac:dyDescent="0.45">
      <c r="K260" s="116"/>
      <c r="L260" s="41"/>
    </row>
    <row r="261" spans="11:12" ht="14.25" customHeight="1" x14ac:dyDescent="0.45">
      <c r="K261" s="116"/>
      <c r="L261" s="41"/>
    </row>
    <row r="262" spans="11:12" ht="14.25" customHeight="1" x14ac:dyDescent="0.45">
      <c r="K262" s="116"/>
      <c r="L262" s="41"/>
    </row>
    <row r="263" spans="11:12" ht="14.25" customHeight="1" x14ac:dyDescent="0.45">
      <c r="K263" s="116"/>
      <c r="L263" s="41"/>
    </row>
    <row r="264" spans="11:12" ht="14.25" customHeight="1" x14ac:dyDescent="0.45">
      <c r="K264" s="116"/>
      <c r="L264" s="41"/>
    </row>
    <row r="265" spans="11:12" ht="14.25" customHeight="1" x14ac:dyDescent="0.45">
      <c r="K265" s="116"/>
      <c r="L265" s="41"/>
    </row>
    <row r="266" spans="11:12" ht="14.25" customHeight="1" x14ac:dyDescent="0.45">
      <c r="K266" s="116"/>
      <c r="L266" s="41"/>
    </row>
    <row r="267" spans="11:12" ht="14.25" customHeight="1" x14ac:dyDescent="0.45">
      <c r="K267" s="116"/>
      <c r="L267" s="41"/>
    </row>
    <row r="268" spans="11:12" ht="14.25" customHeight="1" x14ac:dyDescent="0.45">
      <c r="K268" s="116"/>
      <c r="L268" s="41"/>
    </row>
    <row r="269" spans="11:12" ht="14.25" customHeight="1" x14ac:dyDescent="0.45">
      <c r="K269" s="116"/>
      <c r="L269" s="41"/>
    </row>
    <row r="270" spans="11:12" ht="14.25" customHeight="1" x14ac:dyDescent="0.45">
      <c r="K270" s="116"/>
      <c r="L270" s="41"/>
    </row>
    <row r="271" spans="11:12" ht="14.25" customHeight="1" x14ac:dyDescent="0.45">
      <c r="K271" s="116"/>
      <c r="L271" s="41"/>
    </row>
    <row r="272" spans="11:12" ht="14.25" customHeight="1" x14ac:dyDescent="0.45">
      <c r="K272" s="116"/>
      <c r="L272" s="41"/>
    </row>
    <row r="273" spans="2:12" ht="14.25" customHeight="1" x14ac:dyDescent="0.45">
      <c r="K273" s="116"/>
      <c r="L273" s="41"/>
    </row>
    <row r="274" spans="2:12" ht="14.25" customHeight="1" x14ac:dyDescent="0.45">
      <c r="K274" s="116"/>
      <c r="L274" s="41"/>
    </row>
    <row r="275" spans="2:12" ht="14.25" customHeight="1" x14ac:dyDescent="0.45">
      <c r="K275" s="116"/>
      <c r="L275" s="41"/>
    </row>
    <row r="276" spans="2:12" ht="14.25" customHeight="1" x14ac:dyDescent="0.45">
      <c r="K276" s="116"/>
      <c r="L276" s="41"/>
    </row>
    <row r="277" spans="2:12" ht="14.25" customHeight="1" x14ac:dyDescent="0.45">
      <c r="K277" s="116"/>
      <c r="L277" s="41"/>
    </row>
    <row r="278" spans="2:12" ht="14.25" customHeight="1" x14ac:dyDescent="0.45">
      <c r="K278" s="116"/>
      <c r="L278" s="41"/>
    </row>
    <row r="279" spans="2:12" ht="14.25" customHeight="1" x14ac:dyDescent="0.45">
      <c r="K279" s="116"/>
      <c r="L279" s="41"/>
    </row>
    <row r="280" spans="2:12" ht="14.25" customHeight="1" x14ac:dyDescent="0.45">
      <c r="K280" s="116"/>
      <c r="L280" s="41"/>
    </row>
    <row r="281" spans="2:12" ht="14.25" customHeight="1" x14ac:dyDescent="0.45">
      <c r="K281" s="116"/>
      <c r="L281" s="41"/>
    </row>
    <row r="282" spans="2:12" ht="14.25" customHeight="1" x14ac:dyDescent="0.45">
      <c r="B282" s="41"/>
      <c r="C282" s="20"/>
      <c r="D282" s="20"/>
      <c r="K282" s="116"/>
      <c r="L282" s="41"/>
    </row>
    <row r="283" spans="2:12" ht="14.25" customHeight="1" x14ac:dyDescent="0.45">
      <c r="B283" s="41"/>
      <c r="C283" s="20"/>
      <c r="D283" s="20"/>
      <c r="K283" s="116"/>
      <c r="L283" s="41"/>
    </row>
    <row r="284" spans="2:12" ht="14.25" customHeight="1" x14ac:dyDescent="0.45">
      <c r="B284" s="41"/>
      <c r="C284" s="20"/>
      <c r="D284" s="20"/>
      <c r="K284" s="116"/>
      <c r="L284" s="41"/>
    </row>
    <row r="285" spans="2:12" ht="14.25" customHeight="1" x14ac:dyDescent="0.45">
      <c r="B285" s="41"/>
      <c r="C285" s="20"/>
      <c r="D285" s="20"/>
      <c r="K285" s="116"/>
      <c r="L285" s="41"/>
    </row>
    <row r="286" spans="2:12" ht="14.25" customHeight="1" x14ac:dyDescent="0.45">
      <c r="B286" s="41"/>
      <c r="C286" s="20"/>
      <c r="D286" s="20"/>
      <c r="K286" s="116"/>
      <c r="L286" s="41"/>
    </row>
    <row r="287" spans="2:12" ht="14.25" customHeight="1" x14ac:dyDescent="0.45">
      <c r="B287" s="41"/>
      <c r="C287" s="20"/>
      <c r="D287" s="20"/>
      <c r="K287" s="116"/>
      <c r="L287" s="41"/>
    </row>
    <row r="288" spans="2:12" ht="14.25" hidden="1" customHeight="1" x14ac:dyDescent="0.45">
      <c r="B288" s="41"/>
      <c r="C288" s="20"/>
      <c r="D288" s="20"/>
      <c r="K288" s="116"/>
      <c r="L288" s="41"/>
    </row>
    <row r="289" spans="2:12" ht="14.25" hidden="1" customHeight="1" x14ac:dyDescent="0.45">
      <c r="B289" s="41"/>
      <c r="C289" s="20"/>
      <c r="D289" s="20"/>
      <c r="K289" s="116"/>
      <c r="L289" s="41"/>
    </row>
    <row r="290" spans="2:12" ht="14.25" hidden="1" customHeight="1" x14ac:dyDescent="0.45">
      <c r="B290" s="41"/>
      <c r="C290" s="20"/>
      <c r="D290" s="20"/>
      <c r="K290" s="116"/>
      <c r="L290" s="41"/>
    </row>
    <row r="291" spans="2:12" ht="14.25" hidden="1" customHeight="1" x14ac:dyDescent="0.45">
      <c r="B291" s="41"/>
      <c r="C291" s="20"/>
      <c r="D291" s="20"/>
      <c r="K291" s="116"/>
      <c r="L291" s="41"/>
    </row>
    <row r="292" spans="2:12" ht="14.25" hidden="1" customHeight="1" x14ac:dyDescent="0.45">
      <c r="D292" s="92"/>
      <c r="K292" s="116"/>
      <c r="L292" s="41"/>
    </row>
    <row r="293" spans="2:12" ht="14.25" customHeight="1" x14ac:dyDescent="0.45">
      <c r="D293" s="92"/>
      <c r="K293" s="116"/>
      <c r="L293" s="41"/>
    </row>
    <row r="294" spans="2:12" ht="14.25" customHeight="1" x14ac:dyDescent="0.45">
      <c r="D294" s="92"/>
      <c r="K294" s="116"/>
      <c r="L294" s="41"/>
    </row>
    <row r="295" spans="2:12" ht="14.25" customHeight="1" x14ac:dyDescent="0.45">
      <c r="D295" s="92"/>
      <c r="K295" s="116"/>
      <c r="L295" s="41"/>
    </row>
    <row r="296" spans="2:12" ht="14.25" customHeight="1" x14ac:dyDescent="0.45">
      <c r="D296" s="92"/>
      <c r="K296" s="116"/>
      <c r="L296" s="41"/>
    </row>
    <row r="297" spans="2:12" ht="14.25" customHeight="1" x14ac:dyDescent="0.45">
      <c r="D297" s="92"/>
      <c r="K297" s="116"/>
      <c r="L297" s="41"/>
    </row>
    <row r="298" spans="2:12" ht="14.25" customHeight="1" x14ac:dyDescent="0.45">
      <c r="D298" s="92"/>
      <c r="K298" s="116"/>
      <c r="L298" s="41"/>
    </row>
    <row r="299" spans="2:12" ht="14.25" customHeight="1" x14ac:dyDescent="0.45">
      <c r="D299" s="92"/>
      <c r="K299" s="116"/>
      <c r="L299" s="41"/>
    </row>
    <row r="300" spans="2:12" ht="14.25" customHeight="1" x14ac:dyDescent="0.45">
      <c r="D300" s="92"/>
      <c r="K300" s="116"/>
      <c r="L300" s="41"/>
    </row>
    <row r="301" spans="2:12" ht="14.25" customHeight="1" x14ac:dyDescent="0.45">
      <c r="D301" s="92"/>
      <c r="K301" s="116"/>
      <c r="L301" s="41"/>
    </row>
    <row r="302" spans="2:12" ht="14.25" customHeight="1" x14ac:dyDescent="0.45">
      <c r="D302" s="92"/>
      <c r="K302" s="116"/>
      <c r="L302" s="41"/>
    </row>
    <row r="303" spans="2:12" ht="14.25" customHeight="1" x14ac:dyDescent="0.45">
      <c r="D303" s="92"/>
      <c r="K303" s="116"/>
      <c r="L303" s="41"/>
    </row>
    <row r="304" spans="2:12" ht="14.25" customHeight="1" x14ac:dyDescent="0.45">
      <c r="D304" s="92"/>
      <c r="K304" s="116"/>
      <c r="L304" s="41"/>
    </row>
    <row r="305" spans="4:12" ht="14.25" customHeight="1" x14ac:dyDescent="0.45">
      <c r="D305" s="92"/>
      <c r="K305" s="116"/>
      <c r="L305" s="41"/>
    </row>
    <row r="306" spans="4:12" ht="14.25" customHeight="1" x14ac:dyDescent="0.45">
      <c r="D306" s="92"/>
      <c r="K306" s="116"/>
      <c r="L306" s="41"/>
    </row>
    <row r="307" spans="4:12" ht="14.25" customHeight="1" x14ac:dyDescent="0.45">
      <c r="D307" s="92"/>
      <c r="K307" s="116"/>
      <c r="L307" s="41"/>
    </row>
    <row r="308" spans="4:12" ht="14.25" customHeight="1" x14ac:dyDescent="0.45">
      <c r="D308" s="92"/>
      <c r="K308" s="116"/>
      <c r="L308" s="41"/>
    </row>
    <row r="309" spans="4:12" ht="14.25" customHeight="1" x14ac:dyDescent="0.45">
      <c r="D309" s="92"/>
      <c r="K309" s="116"/>
      <c r="L309" s="41"/>
    </row>
    <row r="310" spans="4:12" ht="14.25" customHeight="1" x14ac:dyDescent="0.45">
      <c r="D310" s="92"/>
      <c r="K310" s="116"/>
      <c r="L310" s="41"/>
    </row>
    <row r="311" spans="4:12" ht="14.25" customHeight="1" x14ac:dyDescent="0.45">
      <c r="D311" s="92"/>
      <c r="K311" s="116"/>
      <c r="L311" s="41"/>
    </row>
    <row r="312" spans="4:12" ht="14.25" customHeight="1" x14ac:dyDescent="0.45">
      <c r="D312" s="92"/>
      <c r="K312" s="116"/>
      <c r="L312" s="41"/>
    </row>
    <row r="313" spans="4:12" ht="14.25" customHeight="1" x14ac:dyDescent="0.45">
      <c r="D313" s="92"/>
      <c r="K313" s="116"/>
      <c r="L313" s="41"/>
    </row>
    <row r="314" spans="4:12" ht="14.25" customHeight="1" x14ac:dyDescent="0.45">
      <c r="D314" s="92"/>
      <c r="K314" s="116"/>
      <c r="L314" s="41"/>
    </row>
    <row r="315" spans="4:12" ht="14.25" customHeight="1" x14ac:dyDescent="0.45">
      <c r="D315" s="92"/>
      <c r="K315" s="116"/>
      <c r="L315" s="41"/>
    </row>
    <row r="316" spans="4:12" ht="14.25" customHeight="1" x14ac:dyDescent="0.45">
      <c r="D316" s="92"/>
      <c r="K316" s="116"/>
      <c r="L316" s="41"/>
    </row>
    <row r="317" spans="4:12" ht="14.25" customHeight="1" x14ac:dyDescent="0.45">
      <c r="D317" s="92"/>
      <c r="K317" s="116"/>
      <c r="L317" s="41"/>
    </row>
    <row r="318" spans="4:12" ht="14.25" customHeight="1" x14ac:dyDescent="0.45">
      <c r="D318" s="92"/>
      <c r="K318" s="116"/>
      <c r="L318" s="41"/>
    </row>
    <row r="319" spans="4:12" ht="14.25" customHeight="1" x14ac:dyDescent="0.45">
      <c r="D319" s="92"/>
      <c r="K319" s="116"/>
      <c r="L319" s="41"/>
    </row>
    <row r="320" spans="4:12" ht="14.25" customHeight="1" x14ac:dyDescent="0.45">
      <c r="D320" s="92"/>
      <c r="K320" s="116"/>
      <c r="L320" s="41"/>
    </row>
    <row r="321" spans="4:12" ht="14.25" customHeight="1" x14ac:dyDescent="0.45">
      <c r="D321" s="92"/>
      <c r="K321" s="116"/>
      <c r="L321" s="41"/>
    </row>
    <row r="322" spans="4:12" ht="14.25" customHeight="1" x14ac:dyDescent="0.45">
      <c r="D322" s="92"/>
      <c r="K322" s="116"/>
      <c r="L322" s="41"/>
    </row>
    <row r="323" spans="4:12" ht="14.25" customHeight="1" x14ac:dyDescent="0.45">
      <c r="D323" s="92"/>
      <c r="K323" s="116"/>
      <c r="L323" s="41"/>
    </row>
    <row r="324" spans="4:12" ht="14.25" customHeight="1" x14ac:dyDescent="0.45">
      <c r="D324" s="92"/>
      <c r="K324" s="116"/>
      <c r="L324" s="41"/>
    </row>
    <row r="325" spans="4:12" ht="14.25" customHeight="1" x14ac:dyDescent="0.45">
      <c r="D325" s="92"/>
      <c r="K325" s="116"/>
      <c r="L325" s="41"/>
    </row>
    <row r="326" spans="4:12" ht="14.25" customHeight="1" x14ac:dyDescent="0.45">
      <c r="D326" s="92"/>
      <c r="K326" s="116"/>
      <c r="L326" s="41"/>
    </row>
    <row r="327" spans="4:12" ht="14.25" customHeight="1" x14ac:dyDescent="0.45">
      <c r="D327" s="92"/>
      <c r="K327" s="116"/>
      <c r="L327" s="41"/>
    </row>
    <row r="328" spans="4:12" ht="14.25" customHeight="1" x14ac:dyDescent="0.45">
      <c r="D328" s="92"/>
      <c r="K328" s="116"/>
      <c r="L328" s="41"/>
    </row>
    <row r="329" spans="4:12" ht="14.25" customHeight="1" x14ac:dyDescent="0.45">
      <c r="D329" s="92"/>
      <c r="K329" s="116"/>
      <c r="L329" s="41"/>
    </row>
    <row r="330" spans="4:12" ht="14.25" customHeight="1" x14ac:dyDescent="0.45">
      <c r="D330" s="92"/>
      <c r="K330" s="116"/>
      <c r="L330" s="41"/>
    </row>
    <row r="331" spans="4:12" ht="14.25" customHeight="1" x14ac:dyDescent="0.45">
      <c r="D331" s="92"/>
      <c r="K331" s="116"/>
      <c r="L331" s="41"/>
    </row>
    <row r="332" spans="4:12" ht="14.25" customHeight="1" x14ac:dyDescent="0.45">
      <c r="D332" s="92"/>
      <c r="K332" s="116"/>
      <c r="L332" s="41"/>
    </row>
    <row r="333" spans="4:12" ht="14.25" customHeight="1" x14ac:dyDescent="0.45">
      <c r="D333" s="92"/>
      <c r="K333" s="116"/>
      <c r="L333" s="41"/>
    </row>
    <row r="334" spans="4:12" ht="14.25" customHeight="1" x14ac:dyDescent="0.45">
      <c r="D334" s="92"/>
      <c r="K334" s="116"/>
      <c r="L334" s="41"/>
    </row>
    <row r="335" spans="4:12" ht="14.25" customHeight="1" x14ac:dyDescent="0.45">
      <c r="D335" s="92"/>
      <c r="K335" s="116"/>
      <c r="L335" s="41"/>
    </row>
    <row r="336" spans="4:12" ht="14.25" customHeight="1" x14ac:dyDescent="0.45">
      <c r="D336" s="92"/>
      <c r="K336" s="116"/>
      <c r="L336" s="41"/>
    </row>
    <row r="337" spans="4:12" ht="14.25" customHeight="1" x14ac:dyDescent="0.45">
      <c r="D337" s="92"/>
      <c r="K337" s="116"/>
      <c r="L337" s="41"/>
    </row>
    <row r="338" spans="4:12" ht="14.25" customHeight="1" x14ac:dyDescent="0.45">
      <c r="D338" s="92"/>
      <c r="K338" s="116"/>
      <c r="L338" s="41"/>
    </row>
    <row r="339" spans="4:12" ht="14.25" customHeight="1" x14ac:dyDescent="0.45">
      <c r="D339" s="92"/>
      <c r="K339" s="116"/>
      <c r="L339" s="41"/>
    </row>
    <row r="340" spans="4:12" ht="14.25" customHeight="1" x14ac:dyDescent="0.45">
      <c r="D340" s="92"/>
      <c r="K340" s="116"/>
      <c r="L340" s="41"/>
    </row>
    <row r="341" spans="4:12" ht="14.25" customHeight="1" x14ac:dyDescent="0.45">
      <c r="D341" s="92"/>
      <c r="K341" s="116"/>
      <c r="L341" s="41"/>
    </row>
    <row r="342" spans="4:12" ht="14.25" customHeight="1" x14ac:dyDescent="0.45">
      <c r="D342" s="92"/>
      <c r="K342" s="116"/>
      <c r="L342" s="41"/>
    </row>
    <row r="343" spans="4:12" ht="14.25" customHeight="1" x14ac:dyDescent="0.45">
      <c r="D343" s="92"/>
      <c r="K343" s="116"/>
      <c r="L343" s="41"/>
    </row>
    <row r="344" spans="4:12" ht="14.25" customHeight="1" x14ac:dyDescent="0.45">
      <c r="D344" s="92"/>
      <c r="K344" s="116"/>
      <c r="L344" s="41"/>
    </row>
    <row r="345" spans="4:12" ht="14.25" customHeight="1" x14ac:dyDescent="0.45">
      <c r="D345" s="92"/>
      <c r="K345" s="116"/>
      <c r="L345" s="41"/>
    </row>
    <row r="346" spans="4:12" ht="14.25" customHeight="1" x14ac:dyDescent="0.45">
      <c r="D346" s="92"/>
      <c r="K346" s="116"/>
      <c r="L346" s="41"/>
    </row>
    <row r="347" spans="4:12" ht="14.25" customHeight="1" x14ac:dyDescent="0.45">
      <c r="D347" s="92"/>
      <c r="K347" s="116"/>
      <c r="L347" s="41"/>
    </row>
    <row r="348" spans="4:12" ht="14.25" customHeight="1" x14ac:dyDescent="0.45">
      <c r="D348" s="92"/>
      <c r="K348" s="116"/>
      <c r="L348" s="41"/>
    </row>
    <row r="349" spans="4:12" ht="14.25" customHeight="1" x14ac:dyDescent="0.45">
      <c r="D349" s="92"/>
      <c r="K349" s="116"/>
      <c r="L349" s="41"/>
    </row>
    <row r="350" spans="4:12" ht="14.25" customHeight="1" x14ac:dyDescent="0.45">
      <c r="D350" s="92"/>
      <c r="K350" s="116"/>
      <c r="L350" s="41"/>
    </row>
    <row r="351" spans="4:12" ht="14.25" customHeight="1" x14ac:dyDescent="0.45">
      <c r="D351" s="92"/>
      <c r="K351" s="116"/>
      <c r="L351" s="41"/>
    </row>
    <row r="352" spans="4:12" ht="14.25" customHeight="1" x14ac:dyDescent="0.45">
      <c r="D352" s="92"/>
      <c r="K352" s="116"/>
      <c r="L352" s="41"/>
    </row>
    <row r="353" spans="4:12" ht="14.25" customHeight="1" x14ac:dyDescent="0.45">
      <c r="D353" s="92"/>
      <c r="K353" s="116"/>
      <c r="L353" s="41"/>
    </row>
    <row r="354" spans="4:12" ht="14.25" customHeight="1" x14ac:dyDescent="0.45">
      <c r="D354" s="92"/>
      <c r="K354" s="116"/>
      <c r="L354" s="41"/>
    </row>
    <row r="355" spans="4:12" ht="14.25" customHeight="1" x14ac:dyDescent="0.45">
      <c r="D355" s="92"/>
      <c r="K355" s="116"/>
      <c r="L355" s="41"/>
    </row>
    <row r="356" spans="4:12" ht="14.25" customHeight="1" x14ac:dyDescent="0.45">
      <c r="D356" s="92"/>
      <c r="K356" s="116"/>
      <c r="L356" s="41"/>
    </row>
    <row r="357" spans="4:12" ht="14.25" customHeight="1" x14ac:dyDescent="0.45">
      <c r="D357" s="92"/>
      <c r="K357" s="116"/>
      <c r="L357" s="41"/>
    </row>
    <row r="358" spans="4:12" ht="14.25" customHeight="1" x14ac:dyDescent="0.45">
      <c r="D358" s="92"/>
      <c r="K358" s="116"/>
      <c r="L358" s="41"/>
    </row>
    <row r="359" spans="4:12" ht="14.25" customHeight="1" x14ac:dyDescent="0.45">
      <c r="D359" s="92"/>
      <c r="K359" s="116"/>
      <c r="L359" s="41"/>
    </row>
    <row r="360" spans="4:12" ht="14.25" customHeight="1" x14ac:dyDescent="0.45">
      <c r="D360" s="92"/>
      <c r="K360" s="116"/>
      <c r="L360" s="41"/>
    </row>
    <row r="361" spans="4:12" ht="14.25" customHeight="1" x14ac:dyDescent="0.45">
      <c r="D361" s="92"/>
      <c r="K361" s="116"/>
      <c r="L361" s="41"/>
    </row>
    <row r="362" spans="4:12" ht="14.25" customHeight="1" x14ac:dyDescent="0.45">
      <c r="D362" s="92"/>
      <c r="K362" s="116"/>
      <c r="L362" s="41"/>
    </row>
    <row r="363" spans="4:12" ht="14.25" customHeight="1" x14ac:dyDescent="0.45">
      <c r="D363" s="92"/>
      <c r="K363" s="116"/>
      <c r="L363" s="41"/>
    </row>
    <row r="364" spans="4:12" ht="14.25" customHeight="1" x14ac:dyDescent="0.45">
      <c r="D364" s="92"/>
      <c r="K364" s="116"/>
      <c r="L364" s="41"/>
    </row>
    <row r="365" spans="4:12" ht="14.25" customHeight="1" x14ac:dyDescent="0.45">
      <c r="D365" s="92"/>
      <c r="K365" s="116"/>
      <c r="L365" s="41"/>
    </row>
    <row r="366" spans="4:12" ht="14.25" customHeight="1" x14ac:dyDescent="0.45">
      <c r="D366" s="92"/>
      <c r="K366" s="116"/>
      <c r="L366" s="41"/>
    </row>
    <row r="367" spans="4:12" ht="14.25" customHeight="1" x14ac:dyDescent="0.45">
      <c r="D367" s="92"/>
      <c r="K367" s="116"/>
      <c r="L367" s="41"/>
    </row>
    <row r="368" spans="4:12" ht="14.25" customHeight="1" x14ac:dyDescent="0.45">
      <c r="D368" s="92"/>
      <c r="K368" s="116"/>
      <c r="L368" s="41"/>
    </row>
    <row r="369" spans="4:12" ht="14.25" customHeight="1" x14ac:dyDescent="0.45">
      <c r="D369" s="92"/>
      <c r="K369" s="116"/>
      <c r="L369" s="41"/>
    </row>
    <row r="370" spans="4:12" ht="14.25" customHeight="1" x14ac:dyDescent="0.45">
      <c r="D370" s="92"/>
      <c r="K370" s="116"/>
      <c r="L370" s="41"/>
    </row>
    <row r="371" spans="4:12" ht="14.25" customHeight="1" x14ac:dyDescent="0.45">
      <c r="D371" s="92"/>
      <c r="K371" s="116"/>
      <c r="L371" s="41"/>
    </row>
    <row r="372" spans="4:12" ht="14.25" customHeight="1" x14ac:dyDescent="0.45">
      <c r="D372" s="92"/>
      <c r="K372" s="116"/>
      <c r="L372" s="41"/>
    </row>
    <row r="373" spans="4:12" ht="14.25" customHeight="1" x14ac:dyDescent="0.45">
      <c r="D373" s="92"/>
      <c r="K373" s="116"/>
      <c r="L373" s="41"/>
    </row>
    <row r="374" spans="4:12" ht="14.25" customHeight="1" x14ac:dyDescent="0.45">
      <c r="D374" s="92"/>
      <c r="K374" s="116"/>
      <c r="L374" s="41"/>
    </row>
    <row r="375" spans="4:12" ht="14.25" customHeight="1" x14ac:dyDescent="0.45">
      <c r="D375" s="92"/>
      <c r="K375" s="116"/>
      <c r="L375" s="41"/>
    </row>
    <row r="376" spans="4:12" ht="14.25" customHeight="1" x14ac:dyDescent="0.45">
      <c r="D376" s="92"/>
      <c r="K376" s="116"/>
      <c r="L376" s="41"/>
    </row>
    <row r="377" spans="4:12" ht="14.25" customHeight="1" x14ac:dyDescent="0.45">
      <c r="D377" s="92"/>
      <c r="K377" s="116"/>
      <c r="L377" s="41"/>
    </row>
    <row r="378" spans="4:12" ht="14.25" customHeight="1" x14ac:dyDescent="0.45">
      <c r="D378" s="92"/>
      <c r="K378" s="116"/>
      <c r="L378" s="41"/>
    </row>
    <row r="379" spans="4:12" ht="14.25" customHeight="1" x14ac:dyDescent="0.45">
      <c r="D379" s="92"/>
      <c r="K379" s="116"/>
      <c r="L379" s="41"/>
    </row>
    <row r="380" spans="4:12" ht="14.25" customHeight="1" x14ac:dyDescent="0.45">
      <c r="D380" s="92"/>
      <c r="K380" s="116"/>
      <c r="L380" s="41"/>
    </row>
    <row r="381" spans="4:12" ht="14.25" customHeight="1" x14ac:dyDescent="0.45">
      <c r="D381" s="92"/>
      <c r="K381" s="116"/>
      <c r="L381" s="41"/>
    </row>
    <row r="382" spans="4:12" ht="14.25" customHeight="1" x14ac:dyDescent="0.45">
      <c r="D382" s="92"/>
      <c r="K382" s="116"/>
      <c r="L382" s="41"/>
    </row>
    <row r="383" spans="4:12" ht="14.25" customHeight="1" x14ac:dyDescent="0.45">
      <c r="D383" s="92"/>
      <c r="K383" s="116"/>
      <c r="L383" s="41"/>
    </row>
    <row r="384" spans="4:12" ht="14.25" customHeight="1" x14ac:dyDescent="0.45">
      <c r="D384" s="92"/>
      <c r="K384" s="116"/>
      <c r="L384" s="41"/>
    </row>
    <row r="385" spans="4:12" ht="14.25" customHeight="1" x14ac:dyDescent="0.45">
      <c r="D385" s="92"/>
      <c r="K385" s="116"/>
      <c r="L385" s="41"/>
    </row>
    <row r="386" spans="4:12" ht="14.25" customHeight="1" x14ac:dyDescent="0.45">
      <c r="D386" s="92"/>
      <c r="K386" s="116"/>
      <c r="L386" s="41"/>
    </row>
    <row r="387" spans="4:12" ht="14.25" customHeight="1" x14ac:dyDescent="0.45">
      <c r="D387" s="92"/>
      <c r="K387" s="116"/>
      <c r="L387" s="41"/>
    </row>
    <row r="388" spans="4:12" ht="14.25" customHeight="1" x14ac:dyDescent="0.45">
      <c r="D388" s="92"/>
      <c r="K388" s="116"/>
      <c r="L388" s="41"/>
    </row>
    <row r="389" spans="4:12" ht="14.25" customHeight="1" x14ac:dyDescent="0.45">
      <c r="D389" s="92"/>
      <c r="K389" s="116"/>
      <c r="L389" s="41"/>
    </row>
    <row r="390" spans="4:12" ht="14.25" customHeight="1" x14ac:dyDescent="0.45">
      <c r="D390" s="92"/>
      <c r="K390" s="116"/>
      <c r="L390" s="41"/>
    </row>
    <row r="391" spans="4:12" ht="14.25" customHeight="1" x14ac:dyDescent="0.45">
      <c r="D391" s="92"/>
      <c r="K391" s="116"/>
      <c r="L391" s="41"/>
    </row>
    <row r="392" spans="4:12" ht="14.25" customHeight="1" x14ac:dyDescent="0.45">
      <c r="D392" s="92"/>
      <c r="K392" s="116"/>
      <c r="L392" s="41"/>
    </row>
    <row r="393" spans="4:12" ht="14.25" customHeight="1" x14ac:dyDescent="0.45">
      <c r="D393" s="92"/>
      <c r="K393" s="116"/>
      <c r="L393" s="41"/>
    </row>
    <row r="394" spans="4:12" ht="14.25" customHeight="1" x14ac:dyDescent="0.45">
      <c r="D394" s="92"/>
      <c r="K394" s="116"/>
      <c r="L394" s="41"/>
    </row>
    <row r="395" spans="4:12" ht="14.25" customHeight="1" x14ac:dyDescent="0.45">
      <c r="D395" s="92"/>
      <c r="K395" s="116"/>
      <c r="L395" s="41"/>
    </row>
    <row r="396" spans="4:12" ht="14.25" customHeight="1" x14ac:dyDescent="0.45">
      <c r="D396" s="92"/>
      <c r="K396" s="116"/>
      <c r="L396" s="41"/>
    </row>
    <row r="397" spans="4:12" ht="14.25" customHeight="1" x14ac:dyDescent="0.45">
      <c r="D397" s="92"/>
      <c r="K397" s="116"/>
      <c r="L397" s="41"/>
    </row>
    <row r="398" spans="4:12" ht="14.25" customHeight="1" x14ac:dyDescent="0.45">
      <c r="D398" s="92"/>
      <c r="K398" s="116"/>
      <c r="L398" s="41"/>
    </row>
    <row r="399" spans="4:12" ht="14.25" customHeight="1" x14ac:dyDescent="0.45">
      <c r="D399" s="92"/>
      <c r="K399" s="116"/>
      <c r="L399" s="41"/>
    </row>
    <row r="400" spans="4:12" ht="14.25" customHeight="1" x14ac:dyDescent="0.45">
      <c r="D400" s="92"/>
      <c r="K400" s="116"/>
      <c r="L400" s="41"/>
    </row>
    <row r="401" spans="4:12" ht="14.25" customHeight="1" x14ac:dyDescent="0.45">
      <c r="D401" s="92"/>
      <c r="K401" s="116"/>
      <c r="L401" s="41"/>
    </row>
    <row r="402" spans="4:12" ht="14.25" customHeight="1" x14ac:dyDescent="0.45">
      <c r="D402" s="92"/>
      <c r="K402" s="116"/>
      <c r="L402" s="41"/>
    </row>
    <row r="403" spans="4:12" ht="14.25" customHeight="1" x14ac:dyDescent="0.45">
      <c r="D403" s="92"/>
      <c r="K403" s="116"/>
      <c r="L403" s="41"/>
    </row>
    <row r="404" spans="4:12" ht="14.25" customHeight="1" x14ac:dyDescent="0.45">
      <c r="D404" s="92"/>
      <c r="K404" s="116"/>
      <c r="L404" s="41"/>
    </row>
    <row r="405" spans="4:12" ht="14.25" customHeight="1" x14ac:dyDescent="0.45">
      <c r="D405" s="92"/>
      <c r="K405" s="116"/>
      <c r="L405" s="41"/>
    </row>
    <row r="406" spans="4:12" ht="14.25" customHeight="1" x14ac:dyDescent="0.45">
      <c r="D406" s="92"/>
      <c r="K406" s="116"/>
      <c r="L406" s="41"/>
    </row>
    <row r="407" spans="4:12" ht="14.25" customHeight="1" x14ac:dyDescent="0.45">
      <c r="D407" s="92"/>
      <c r="K407" s="116"/>
      <c r="L407" s="41"/>
    </row>
    <row r="408" spans="4:12" ht="14.25" customHeight="1" x14ac:dyDescent="0.45">
      <c r="D408" s="92"/>
      <c r="K408" s="116"/>
      <c r="L408" s="41"/>
    </row>
    <row r="409" spans="4:12" ht="14.25" customHeight="1" x14ac:dyDescent="0.45">
      <c r="D409" s="92"/>
      <c r="K409" s="116"/>
      <c r="L409" s="41"/>
    </row>
    <row r="410" spans="4:12" ht="14.25" customHeight="1" x14ac:dyDescent="0.45">
      <c r="D410" s="92"/>
      <c r="K410" s="116"/>
      <c r="L410" s="41"/>
    </row>
    <row r="411" spans="4:12" ht="14.25" customHeight="1" x14ac:dyDescent="0.45">
      <c r="D411" s="92"/>
      <c r="K411" s="116"/>
      <c r="L411" s="41"/>
    </row>
    <row r="412" spans="4:12" ht="14.25" customHeight="1" x14ac:dyDescent="0.45">
      <c r="D412" s="92"/>
      <c r="K412" s="116"/>
      <c r="L412" s="41"/>
    </row>
    <row r="413" spans="4:12" ht="14.25" customHeight="1" x14ac:dyDescent="0.45">
      <c r="D413" s="92"/>
      <c r="K413" s="116"/>
      <c r="L413" s="41"/>
    </row>
    <row r="414" spans="4:12" ht="14.25" customHeight="1" x14ac:dyDescent="0.45">
      <c r="D414" s="92"/>
      <c r="K414" s="116"/>
      <c r="L414" s="41"/>
    </row>
    <row r="415" spans="4:12" ht="14.25" customHeight="1" x14ac:dyDescent="0.45">
      <c r="D415" s="92"/>
      <c r="K415" s="116"/>
      <c r="L415" s="41"/>
    </row>
    <row r="416" spans="4:12" ht="14.25" customHeight="1" x14ac:dyDescent="0.45">
      <c r="D416" s="92"/>
      <c r="K416" s="116"/>
      <c r="L416" s="41"/>
    </row>
    <row r="417" spans="4:12" ht="14.25" customHeight="1" x14ac:dyDescent="0.45">
      <c r="D417" s="92"/>
      <c r="K417" s="116"/>
      <c r="L417" s="41"/>
    </row>
    <row r="418" spans="4:12" ht="14.25" customHeight="1" x14ac:dyDescent="0.45">
      <c r="D418" s="92"/>
      <c r="K418" s="116"/>
      <c r="L418" s="41"/>
    </row>
    <row r="419" spans="4:12" ht="14.25" customHeight="1" x14ac:dyDescent="0.45">
      <c r="D419" s="92"/>
      <c r="K419" s="116"/>
      <c r="L419" s="41"/>
    </row>
    <row r="420" spans="4:12" ht="14.25" customHeight="1" x14ac:dyDescent="0.45">
      <c r="D420" s="92"/>
      <c r="K420" s="116"/>
      <c r="L420" s="41"/>
    </row>
    <row r="421" spans="4:12" ht="14.25" customHeight="1" x14ac:dyDescent="0.45">
      <c r="D421" s="92"/>
      <c r="K421" s="116"/>
      <c r="L421" s="41"/>
    </row>
    <row r="422" spans="4:12" ht="14.25" customHeight="1" x14ac:dyDescent="0.45">
      <c r="D422" s="92"/>
      <c r="K422" s="116"/>
      <c r="L422" s="41"/>
    </row>
    <row r="423" spans="4:12" ht="14.25" customHeight="1" x14ac:dyDescent="0.45">
      <c r="D423" s="92"/>
      <c r="K423" s="116"/>
      <c r="L423" s="41"/>
    </row>
    <row r="424" spans="4:12" ht="14.25" customHeight="1" x14ac:dyDescent="0.45">
      <c r="D424" s="92"/>
      <c r="K424" s="116"/>
      <c r="L424" s="41"/>
    </row>
    <row r="425" spans="4:12" ht="14.25" customHeight="1" x14ac:dyDescent="0.45">
      <c r="D425" s="92"/>
      <c r="K425" s="116"/>
      <c r="L425" s="41"/>
    </row>
    <row r="426" spans="4:12" ht="14.25" customHeight="1" x14ac:dyDescent="0.45">
      <c r="D426" s="92"/>
      <c r="K426" s="116"/>
      <c r="L426" s="41"/>
    </row>
    <row r="427" spans="4:12" ht="14.25" customHeight="1" x14ac:dyDescent="0.45">
      <c r="D427" s="92"/>
      <c r="K427" s="116"/>
      <c r="L427" s="41"/>
    </row>
    <row r="428" spans="4:12" ht="14.25" customHeight="1" x14ac:dyDescent="0.45">
      <c r="D428" s="92"/>
      <c r="K428" s="116"/>
      <c r="L428" s="41"/>
    </row>
    <row r="429" spans="4:12" ht="14.25" customHeight="1" x14ac:dyDescent="0.45">
      <c r="D429" s="92"/>
      <c r="K429" s="116"/>
      <c r="L429" s="41"/>
    </row>
    <row r="430" spans="4:12" ht="14.25" customHeight="1" x14ac:dyDescent="0.45">
      <c r="D430" s="92"/>
      <c r="K430" s="116"/>
      <c r="L430" s="41"/>
    </row>
    <row r="431" spans="4:12" ht="14.25" customHeight="1" x14ac:dyDescent="0.45">
      <c r="D431" s="92"/>
      <c r="K431" s="116"/>
      <c r="L431" s="41"/>
    </row>
    <row r="432" spans="4:12" ht="14.25" customHeight="1" x14ac:dyDescent="0.45">
      <c r="D432" s="92"/>
      <c r="K432" s="116"/>
      <c r="L432" s="41"/>
    </row>
    <row r="433" spans="4:12" ht="14.25" customHeight="1" x14ac:dyDescent="0.45">
      <c r="D433" s="92"/>
      <c r="K433" s="116"/>
      <c r="L433" s="41"/>
    </row>
    <row r="434" spans="4:12" ht="14.25" customHeight="1" x14ac:dyDescent="0.45">
      <c r="D434" s="92"/>
      <c r="K434" s="116"/>
      <c r="L434" s="41"/>
    </row>
    <row r="435" spans="4:12" ht="14.25" customHeight="1" x14ac:dyDescent="0.45">
      <c r="D435" s="92"/>
      <c r="K435" s="116"/>
      <c r="L435" s="41"/>
    </row>
    <row r="436" spans="4:12" ht="14.25" customHeight="1" x14ac:dyDescent="0.45">
      <c r="D436" s="92"/>
      <c r="K436" s="116"/>
      <c r="L436" s="41"/>
    </row>
    <row r="437" spans="4:12" ht="14.25" customHeight="1" x14ac:dyDescent="0.45">
      <c r="D437" s="92"/>
      <c r="K437" s="116"/>
      <c r="L437" s="41"/>
    </row>
    <row r="438" spans="4:12" ht="14.25" customHeight="1" x14ac:dyDescent="0.45">
      <c r="D438" s="92"/>
      <c r="K438" s="116"/>
      <c r="L438" s="41"/>
    </row>
    <row r="439" spans="4:12" ht="14.25" customHeight="1" x14ac:dyDescent="0.45">
      <c r="D439" s="92"/>
      <c r="K439" s="116"/>
      <c r="L439" s="41"/>
    </row>
    <row r="440" spans="4:12" ht="14.25" customHeight="1" x14ac:dyDescent="0.45">
      <c r="D440" s="92"/>
      <c r="K440" s="116"/>
      <c r="L440" s="41"/>
    </row>
    <row r="441" spans="4:12" ht="14.25" customHeight="1" x14ac:dyDescent="0.45">
      <c r="D441" s="92"/>
      <c r="K441" s="116"/>
      <c r="L441" s="41"/>
    </row>
    <row r="442" spans="4:12" ht="14.25" customHeight="1" x14ac:dyDescent="0.45">
      <c r="D442" s="92"/>
      <c r="K442" s="116"/>
      <c r="L442" s="41"/>
    </row>
    <row r="443" spans="4:12" ht="14.25" customHeight="1" x14ac:dyDescent="0.45">
      <c r="D443" s="92"/>
      <c r="K443" s="116"/>
      <c r="L443" s="41"/>
    </row>
    <row r="444" spans="4:12" ht="14.25" customHeight="1" x14ac:dyDescent="0.45">
      <c r="D444" s="92"/>
      <c r="K444" s="116"/>
      <c r="L444" s="41"/>
    </row>
    <row r="445" spans="4:12" ht="14.25" customHeight="1" x14ac:dyDescent="0.45">
      <c r="D445" s="92"/>
      <c r="K445" s="116"/>
      <c r="L445" s="41"/>
    </row>
    <row r="446" spans="4:12" ht="14.25" customHeight="1" x14ac:dyDescent="0.45">
      <c r="D446" s="92"/>
      <c r="K446" s="116"/>
      <c r="L446" s="41"/>
    </row>
    <row r="447" spans="4:12" ht="14.25" customHeight="1" x14ac:dyDescent="0.45">
      <c r="D447" s="92"/>
      <c r="K447" s="116"/>
      <c r="L447" s="41"/>
    </row>
    <row r="448" spans="4:12" ht="14.25" customHeight="1" x14ac:dyDescent="0.45">
      <c r="D448" s="92"/>
      <c r="K448" s="116"/>
      <c r="L448" s="41"/>
    </row>
    <row r="449" spans="4:12" ht="14.25" customHeight="1" x14ac:dyDescent="0.45">
      <c r="D449" s="92"/>
      <c r="K449" s="116"/>
      <c r="L449" s="41"/>
    </row>
    <row r="450" spans="4:12" ht="14.25" customHeight="1" x14ac:dyDescent="0.45">
      <c r="D450" s="92"/>
      <c r="K450" s="116"/>
      <c r="L450" s="41"/>
    </row>
    <row r="451" spans="4:12" ht="14.25" customHeight="1" x14ac:dyDescent="0.45">
      <c r="D451" s="92"/>
      <c r="K451" s="116"/>
      <c r="L451" s="41"/>
    </row>
    <row r="452" spans="4:12" ht="14.25" customHeight="1" x14ac:dyDescent="0.45">
      <c r="D452" s="92"/>
      <c r="K452" s="116"/>
      <c r="L452" s="41"/>
    </row>
    <row r="453" spans="4:12" ht="14.25" customHeight="1" x14ac:dyDescent="0.45">
      <c r="D453" s="92"/>
      <c r="K453" s="116"/>
      <c r="L453" s="41"/>
    </row>
    <row r="454" spans="4:12" ht="14.25" customHeight="1" x14ac:dyDescent="0.45">
      <c r="D454" s="92"/>
      <c r="K454" s="116"/>
      <c r="L454" s="41"/>
    </row>
    <row r="455" spans="4:12" ht="14.25" customHeight="1" x14ac:dyDescent="0.45">
      <c r="D455" s="92"/>
      <c r="K455" s="116"/>
      <c r="L455" s="41"/>
    </row>
    <row r="456" spans="4:12" ht="14.25" customHeight="1" x14ac:dyDescent="0.45">
      <c r="D456" s="92"/>
      <c r="K456" s="116"/>
      <c r="L456" s="41"/>
    </row>
    <row r="457" spans="4:12" ht="14.25" customHeight="1" x14ac:dyDescent="0.45">
      <c r="D457" s="92"/>
      <c r="K457" s="116"/>
      <c r="L457" s="41"/>
    </row>
    <row r="458" spans="4:12" ht="14.25" customHeight="1" x14ac:dyDescent="0.45">
      <c r="D458" s="92"/>
      <c r="K458" s="116"/>
      <c r="L458" s="41"/>
    </row>
    <row r="459" spans="4:12" ht="14.25" customHeight="1" x14ac:dyDescent="0.45">
      <c r="D459" s="92"/>
      <c r="K459" s="116"/>
      <c r="L459" s="41"/>
    </row>
    <row r="460" spans="4:12" ht="14.25" customHeight="1" x14ac:dyDescent="0.45">
      <c r="D460" s="92"/>
      <c r="K460" s="116"/>
      <c r="L460" s="41"/>
    </row>
    <row r="461" spans="4:12" ht="14.25" customHeight="1" x14ac:dyDescent="0.45">
      <c r="D461" s="92"/>
      <c r="K461" s="116"/>
      <c r="L461" s="41"/>
    </row>
    <row r="462" spans="4:12" ht="14.25" customHeight="1" x14ac:dyDescent="0.45">
      <c r="D462" s="92"/>
      <c r="K462" s="116"/>
      <c r="L462" s="41"/>
    </row>
    <row r="463" spans="4:12" ht="14.25" customHeight="1" x14ac:dyDescent="0.45">
      <c r="D463" s="92"/>
      <c r="K463" s="116"/>
      <c r="L463" s="41"/>
    </row>
    <row r="464" spans="4:12" ht="14.25" customHeight="1" x14ac:dyDescent="0.45">
      <c r="D464" s="92"/>
      <c r="K464" s="116"/>
      <c r="L464" s="41"/>
    </row>
    <row r="465" spans="4:12" ht="14.25" customHeight="1" x14ac:dyDescent="0.45">
      <c r="D465" s="92"/>
      <c r="K465" s="116"/>
      <c r="L465" s="41"/>
    </row>
    <row r="466" spans="4:12" ht="14.25" customHeight="1" x14ac:dyDescent="0.45">
      <c r="D466" s="92"/>
      <c r="K466" s="116"/>
      <c r="L466" s="41"/>
    </row>
    <row r="467" spans="4:12" ht="14.25" customHeight="1" x14ac:dyDescent="0.45">
      <c r="D467" s="92"/>
      <c r="K467" s="116"/>
      <c r="L467" s="41"/>
    </row>
    <row r="468" spans="4:12" ht="14.25" customHeight="1" x14ac:dyDescent="0.45">
      <c r="D468" s="92"/>
      <c r="K468" s="116"/>
      <c r="L468" s="41"/>
    </row>
    <row r="469" spans="4:12" ht="14.25" customHeight="1" x14ac:dyDescent="0.45">
      <c r="D469" s="92"/>
      <c r="K469" s="116"/>
      <c r="L469" s="41"/>
    </row>
    <row r="470" spans="4:12" ht="14.25" customHeight="1" x14ac:dyDescent="0.45">
      <c r="D470" s="92"/>
      <c r="K470" s="116"/>
      <c r="L470" s="41"/>
    </row>
    <row r="471" spans="4:12" ht="14.25" customHeight="1" x14ac:dyDescent="0.45">
      <c r="D471" s="92"/>
      <c r="K471" s="116"/>
      <c r="L471" s="41"/>
    </row>
    <row r="472" spans="4:12" ht="14.25" customHeight="1" x14ac:dyDescent="0.45">
      <c r="D472" s="92"/>
      <c r="K472" s="116"/>
      <c r="L472" s="41"/>
    </row>
    <row r="473" spans="4:12" ht="14.25" customHeight="1" x14ac:dyDescent="0.45">
      <c r="D473" s="92"/>
      <c r="K473" s="116"/>
      <c r="L473" s="41"/>
    </row>
    <row r="474" spans="4:12" ht="14.25" customHeight="1" x14ac:dyDescent="0.45">
      <c r="D474" s="92"/>
      <c r="K474" s="116"/>
      <c r="L474" s="41"/>
    </row>
    <row r="475" spans="4:12" ht="14.25" customHeight="1" x14ac:dyDescent="0.45">
      <c r="D475" s="92"/>
      <c r="K475" s="116"/>
      <c r="L475" s="41"/>
    </row>
    <row r="476" spans="4:12" ht="14.25" customHeight="1" x14ac:dyDescent="0.45">
      <c r="D476" s="92"/>
      <c r="K476" s="116"/>
      <c r="L476" s="41"/>
    </row>
    <row r="477" spans="4:12" ht="14.25" customHeight="1" x14ac:dyDescent="0.45">
      <c r="D477" s="92"/>
      <c r="K477" s="116"/>
      <c r="L477" s="41"/>
    </row>
    <row r="478" spans="4:12" ht="14.25" customHeight="1" x14ac:dyDescent="0.45">
      <c r="D478" s="92"/>
      <c r="K478" s="116"/>
      <c r="L478" s="41"/>
    </row>
    <row r="479" spans="4:12" ht="14.25" customHeight="1" x14ac:dyDescent="0.45">
      <c r="D479" s="92"/>
      <c r="K479" s="116"/>
      <c r="L479" s="41"/>
    </row>
    <row r="480" spans="4:12" ht="14.25" customHeight="1" x14ac:dyDescent="0.45">
      <c r="D480" s="92"/>
      <c r="K480" s="116"/>
      <c r="L480" s="41"/>
    </row>
    <row r="481" spans="4:12" ht="14.25" customHeight="1" x14ac:dyDescent="0.45">
      <c r="D481" s="92"/>
      <c r="K481" s="116"/>
      <c r="L481" s="41"/>
    </row>
    <row r="482" spans="4:12" ht="14.25" customHeight="1" x14ac:dyDescent="0.45">
      <c r="D482" s="92"/>
      <c r="K482" s="116"/>
      <c r="L482" s="41"/>
    </row>
    <row r="483" spans="4:12" ht="14.25" customHeight="1" x14ac:dyDescent="0.45">
      <c r="D483" s="92"/>
      <c r="K483" s="116"/>
      <c r="L483" s="41"/>
    </row>
    <row r="484" spans="4:12" ht="14.25" customHeight="1" x14ac:dyDescent="0.45">
      <c r="D484" s="92"/>
      <c r="K484" s="116"/>
      <c r="L484" s="41"/>
    </row>
    <row r="485" spans="4:12" ht="14.25" customHeight="1" x14ac:dyDescent="0.45">
      <c r="D485" s="92"/>
      <c r="K485" s="116"/>
      <c r="L485" s="41"/>
    </row>
    <row r="486" spans="4:12" ht="14.25" customHeight="1" x14ac:dyDescent="0.45">
      <c r="D486" s="92"/>
      <c r="K486" s="116"/>
      <c r="L486" s="41"/>
    </row>
    <row r="487" spans="4:12" ht="14.25" customHeight="1" x14ac:dyDescent="0.45">
      <c r="D487" s="92"/>
      <c r="K487" s="116"/>
      <c r="L487" s="41"/>
    </row>
    <row r="488" spans="4:12" ht="14.25" customHeight="1" x14ac:dyDescent="0.45">
      <c r="D488" s="92"/>
      <c r="K488" s="116"/>
      <c r="L488" s="41"/>
    </row>
    <row r="489" spans="4:12" ht="14.25" customHeight="1" x14ac:dyDescent="0.45">
      <c r="D489" s="92"/>
      <c r="K489" s="116"/>
      <c r="L489" s="41"/>
    </row>
    <row r="490" spans="4:12" ht="14.25" customHeight="1" x14ac:dyDescent="0.45">
      <c r="D490" s="92"/>
      <c r="K490" s="116"/>
      <c r="L490" s="41"/>
    </row>
    <row r="491" spans="4:12" ht="14.25" customHeight="1" x14ac:dyDescent="0.45">
      <c r="D491" s="92"/>
      <c r="K491" s="116"/>
      <c r="L491" s="41"/>
    </row>
    <row r="492" spans="4:12" ht="14.25" customHeight="1" x14ac:dyDescent="0.45">
      <c r="D492" s="92"/>
      <c r="K492" s="116"/>
      <c r="L492" s="41"/>
    </row>
    <row r="493" spans="4:12" ht="14.25" customHeight="1" x14ac:dyDescent="0.45">
      <c r="D493" s="92"/>
      <c r="K493" s="116"/>
      <c r="L493" s="41"/>
    </row>
    <row r="494" spans="4:12" ht="14.25" customHeight="1" x14ac:dyDescent="0.45">
      <c r="D494" s="92"/>
      <c r="K494" s="116"/>
      <c r="L494" s="41"/>
    </row>
    <row r="495" spans="4:12" ht="14.25" customHeight="1" x14ac:dyDescent="0.45">
      <c r="D495" s="92"/>
      <c r="K495" s="116"/>
      <c r="L495" s="41"/>
    </row>
    <row r="496" spans="4:12" ht="14.25" customHeight="1" x14ac:dyDescent="0.45">
      <c r="D496" s="92"/>
      <c r="K496" s="116"/>
      <c r="L496" s="41"/>
    </row>
    <row r="497" spans="4:12" ht="14.25" customHeight="1" x14ac:dyDescent="0.45">
      <c r="D497" s="92"/>
      <c r="K497" s="116"/>
      <c r="L497" s="41"/>
    </row>
    <row r="498" spans="4:12" ht="14.25" customHeight="1" x14ac:dyDescent="0.45">
      <c r="D498" s="92"/>
      <c r="K498" s="116"/>
      <c r="L498" s="41"/>
    </row>
    <row r="499" spans="4:12" ht="14.25" customHeight="1" x14ac:dyDescent="0.45">
      <c r="D499" s="92"/>
      <c r="K499" s="116"/>
      <c r="L499" s="41"/>
    </row>
    <row r="500" spans="4:12" ht="14.25" customHeight="1" x14ac:dyDescent="0.45">
      <c r="D500" s="92"/>
      <c r="K500" s="116"/>
      <c r="L500" s="41"/>
    </row>
    <row r="501" spans="4:12" ht="14.25" customHeight="1" x14ac:dyDescent="0.45">
      <c r="D501" s="92"/>
      <c r="K501" s="116"/>
      <c r="L501" s="41"/>
    </row>
    <row r="502" spans="4:12" ht="14.25" customHeight="1" x14ac:dyDescent="0.45">
      <c r="D502" s="92"/>
      <c r="K502" s="116"/>
      <c r="L502" s="41"/>
    </row>
    <row r="503" spans="4:12" ht="14.25" customHeight="1" x14ac:dyDescent="0.45">
      <c r="D503" s="92"/>
      <c r="K503" s="116"/>
      <c r="L503" s="41"/>
    </row>
    <row r="504" spans="4:12" ht="14.25" customHeight="1" x14ac:dyDescent="0.45">
      <c r="D504" s="92"/>
      <c r="K504" s="116"/>
      <c r="L504" s="41"/>
    </row>
    <row r="505" spans="4:12" ht="14.25" customHeight="1" x14ac:dyDescent="0.45">
      <c r="D505" s="92"/>
      <c r="K505" s="116"/>
      <c r="L505" s="41"/>
    </row>
    <row r="506" spans="4:12" ht="14.25" customHeight="1" x14ac:dyDescent="0.45">
      <c r="D506" s="92"/>
      <c r="K506" s="116"/>
      <c r="L506" s="41"/>
    </row>
    <row r="507" spans="4:12" ht="14.25" customHeight="1" x14ac:dyDescent="0.45">
      <c r="D507" s="92"/>
      <c r="K507" s="116"/>
      <c r="L507" s="41"/>
    </row>
    <row r="508" spans="4:12" ht="14.25" customHeight="1" x14ac:dyDescent="0.45">
      <c r="D508" s="92"/>
      <c r="K508" s="116"/>
      <c r="L508" s="41"/>
    </row>
    <row r="509" spans="4:12" ht="14.25" customHeight="1" x14ac:dyDescent="0.45">
      <c r="D509" s="92"/>
      <c r="K509" s="116"/>
      <c r="L509" s="41"/>
    </row>
    <row r="510" spans="4:12" ht="14.25" customHeight="1" x14ac:dyDescent="0.45">
      <c r="D510" s="92"/>
      <c r="K510" s="116"/>
      <c r="L510" s="41"/>
    </row>
    <row r="511" spans="4:12" ht="14.25" customHeight="1" x14ac:dyDescent="0.45">
      <c r="D511" s="92"/>
      <c r="K511" s="116"/>
      <c r="L511" s="41"/>
    </row>
    <row r="512" spans="4:12" ht="14.25" customHeight="1" x14ac:dyDescent="0.45">
      <c r="D512" s="92"/>
      <c r="K512" s="116"/>
      <c r="L512" s="41"/>
    </row>
    <row r="513" spans="4:12" ht="14.25" customHeight="1" x14ac:dyDescent="0.45">
      <c r="D513" s="92"/>
      <c r="K513" s="116"/>
      <c r="L513" s="41"/>
    </row>
    <row r="514" spans="4:12" ht="14.25" customHeight="1" x14ac:dyDescent="0.45">
      <c r="D514" s="92"/>
      <c r="K514" s="116"/>
      <c r="L514" s="41"/>
    </row>
    <row r="515" spans="4:12" ht="14.25" customHeight="1" x14ac:dyDescent="0.45">
      <c r="D515" s="92"/>
      <c r="K515" s="116"/>
      <c r="L515" s="41"/>
    </row>
    <row r="516" spans="4:12" ht="14.25" customHeight="1" x14ac:dyDescent="0.45">
      <c r="D516" s="92"/>
      <c r="K516" s="116"/>
      <c r="L516" s="41"/>
    </row>
    <row r="517" spans="4:12" ht="14.25" customHeight="1" x14ac:dyDescent="0.45">
      <c r="D517" s="92"/>
      <c r="K517" s="116"/>
      <c r="L517" s="41"/>
    </row>
    <row r="518" spans="4:12" ht="14.25" customHeight="1" x14ac:dyDescent="0.45">
      <c r="D518" s="92"/>
      <c r="K518" s="116"/>
      <c r="L518" s="41"/>
    </row>
    <row r="519" spans="4:12" ht="14.25" customHeight="1" x14ac:dyDescent="0.45">
      <c r="D519" s="92"/>
      <c r="K519" s="116"/>
      <c r="L519" s="41"/>
    </row>
    <row r="520" spans="4:12" ht="14.25" customHeight="1" x14ac:dyDescent="0.45">
      <c r="D520" s="92"/>
      <c r="K520" s="116"/>
      <c r="L520" s="41"/>
    </row>
    <row r="521" spans="4:12" ht="14.25" customHeight="1" x14ac:dyDescent="0.45">
      <c r="D521" s="92"/>
      <c r="K521" s="116"/>
      <c r="L521" s="41"/>
    </row>
    <row r="522" spans="4:12" ht="14.25" customHeight="1" x14ac:dyDescent="0.45">
      <c r="D522" s="92"/>
      <c r="K522" s="116"/>
      <c r="L522" s="41"/>
    </row>
    <row r="523" spans="4:12" ht="14.25" customHeight="1" x14ac:dyDescent="0.45">
      <c r="D523" s="92"/>
      <c r="K523" s="116"/>
      <c r="L523" s="41"/>
    </row>
    <row r="524" spans="4:12" ht="14.25" customHeight="1" x14ac:dyDescent="0.45">
      <c r="D524" s="92"/>
      <c r="K524" s="116"/>
      <c r="L524" s="41"/>
    </row>
    <row r="525" spans="4:12" ht="14.25" customHeight="1" x14ac:dyDescent="0.45">
      <c r="D525" s="92"/>
      <c r="K525" s="116"/>
      <c r="L525" s="41"/>
    </row>
    <row r="526" spans="4:12" ht="14.25" customHeight="1" x14ac:dyDescent="0.45">
      <c r="D526" s="92"/>
      <c r="K526" s="116"/>
      <c r="L526" s="41"/>
    </row>
    <row r="527" spans="4:12" ht="14.25" customHeight="1" x14ac:dyDescent="0.45">
      <c r="D527" s="92"/>
      <c r="K527" s="116"/>
      <c r="L527" s="41"/>
    </row>
    <row r="528" spans="4:12" ht="14.25" customHeight="1" x14ac:dyDescent="0.45">
      <c r="D528" s="92"/>
      <c r="K528" s="116"/>
      <c r="L528" s="41"/>
    </row>
    <row r="529" spans="4:12" ht="14.25" customHeight="1" x14ac:dyDescent="0.45">
      <c r="D529" s="92"/>
      <c r="K529" s="116"/>
      <c r="L529" s="41"/>
    </row>
    <row r="530" spans="4:12" ht="14.25" customHeight="1" x14ac:dyDescent="0.45">
      <c r="D530" s="92"/>
      <c r="K530" s="116"/>
      <c r="L530" s="41"/>
    </row>
    <row r="531" spans="4:12" ht="14.25" customHeight="1" x14ac:dyDescent="0.45">
      <c r="D531" s="92"/>
      <c r="K531" s="116"/>
      <c r="L531" s="41"/>
    </row>
    <row r="532" spans="4:12" ht="14.25" customHeight="1" x14ac:dyDescent="0.45">
      <c r="D532" s="92"/>
      <c r="K532" s="116"/>
      <c r="L532" s="41"/>
    </row>
    <row r="533" spans="4:12" ht="14.25" customHeight="1" x14ac:dyDescent="0.45">
      <c r="D533" s="92"/>
      <c r="K533" s="116"/>
      <c r="L533" s="41"/>
    </row>
    <row r="534" spans="4:12" ht="14.25" customHeight="1" x14ac:dyDescent="0.45">
      <c r="D534" s="92"/>
      <c r="K534" s="116"/>
      <c r="L534" s="41"/>
    </row>
    <row r="535" spans="4:12" ht="14.25" customHeight="1" x14ac:dyDescent="0.45">
      <c r="D535" s="92"/>
      <c r="K535" s="116"/>
      <c r="L535" s="41"/>
    </row>
    <row r="536" spans="4:12" ht="14.25" customHeight="1" x14ac:dyDescent="0.45">
      <c r="D536" s="92"/>
      <c r="K536" s="116"/>
      <c r="L536" s="41"/>
    </row>
    <row r="537" spans="4:12" ht="14.25" customHeight="1" x14ac:dyDescent="0.45">
      <c r="D537" s="92"/>
      <c r="K537" s="116"/>
      <c r="L537" s="41"/>
    </row>
    <row r="538" spans="4:12" ht="14.25" customHeight="1" x14ac:dyDescent="0.45">
      <c r="D538" s="92"/>
      <c r="K538" s="116"/>
      <c r="L538" s="41"/>
    </row>
    <row r="539" spans="4:12" ht="14.25" customHeight="1" x14ac:dyDescent="0.45">
      <c r="D539" s="92"/>
      <c r="K539" s="116"/>
      <c r="L539" s="41"/>
    </row>
    <row r="540" spans="4:12" ht="14.25" customHeight="1" x14ac:dyDescent="0.45">
      <c r="D540" s="92"/>
      <c r="K540" s="116"/>
      <c r="L540" s="41"/>
    </row>
    <row r="541" spans="4:12" ht="14.25" customHeight="1" x14ac:dyDescent="0.45">
      <c r="D541" s="92"/>
      <c r="K541" s="116"/>
      <c r="L541" s="41"/>
    </row>
    <row r="542" spans="4:12" ht="14.25" customHeight="1" x14ac:dyDescent="0.45">
      <c r="D542" s="92"/>
      <c r="K542" s="116"/>
      <c r="L542" s="41"/>
    </row>
    <row r="543" spans="4:12" ht="14.25" customHeight="1" x14ac:dyDescent="0.45">
      <c r="D543" s="92"/>
      <c r="K543" s="116"/>
      <c r="L543" s="41"/>
    </row>
    <row r="544" spans="4:12" ht="14.25" customHeight="1" x14ac:dyDescent="0.45">
      <c r="D544" s="92"/>
      <c r="K544" s="116"/>
      <c r="L544" s="41"/>
    </row>
    <row r="545" spans="4:12" ht="14.25" customHeight="1" x14ac:dyDescent="0.45">
      <c r="D545" s="92"/>
      <c r="K545" s="116"/>
      <c r="L545" s="41"/>
    </row>
    <row r="546" spans="4:12" ht="14.25" customHeight="1" x14ac:dyDescent="0.45">
      <c r="D546" s="92"/>
      <c r="K546" s="116"/>
      <c r="L546" s="41"/>
    </row>
    <row r="547" spans="4:12" ht="14.25" customHeight="1" x14ac:dyDescent="0.45">
      <c r="D547" s="92"/>
      <c r="K547" s="116"/>
      <c r="L547" s="41"/>
    </row>
    <row r="548" spans="4:12" ht="14.25" customHeight="1" x14ac:dyDescent="0.45">
      <c r="D548" s="92"/>
      <c r="K548" s="116"/>
      <c r="L548" s="41"/>
    </row>
    <row r="549" spans="4:12" ht="14.25" customHeight="1" x14ac:dyDescent="0.45">
      <c r="D549" s="92"/>
      <c r="K549" s="116"/>
      <c r="L549" s="41"/>
    </row>
    <row r="550" spans="4:12" ht="14.25" customHeight="1" x14ac:dyDescent="0.45">
      <c r="D550" s="92"/>
      <c r="K550" s="116"/>
      <c r="L550" s="41"/>
    </row>
    <row r="551" spans="4:12" ht="14.25" customHeight="1" x14ac:dyDescent="0.45">
      <c r="D551" s="92"/>
      <c r="K551" s="116"/>
      <c r="L551" s="41"/>
    </row>
    <row r="552" spans="4:12" ht="14.25" customHeight="1" x14ac:dyDescent="0.45">
      <c r="D552" s="92"/>
      <c r="K552" s="116"/>
      <c r="L552" s="41"/>
    </row>
    <row r="553" spans="4:12" ht="14.25" customHeight="1" x14ac:dyDescent="0.45">
      <c r="D553" s="92"/>
      <c r="K553" s="116"/>
      <c r="L553" s="41"/>
    </row>
    <row r="554" spans="4:12" ht="14.25" customHeight="1" x14ac:dyDescent="0.45">
      <c r="D554" s="92"/>
      <c r="K554" s="116"/>
      <c r="L554" s="41"/>
    </row>
    <row r="555" spans="4:12" ht="14.25" customHeight="1" x14ac:dyDescent="0.45">
      <c r="D555" s="92"/>
      <c r="K555" s="116"/>
      <c r="L555" s="41"/>
    </row>
    <row r="556" spans="4:12" ht="14.25" customHeight="1" x14ac:dyDescent="0.45">
      <c r="D556" s="92"/>
      <c r="K556" s="116"/>
      <c r="L556" s="41"/>
    </row>
    <row r="557" spans="4:12" ht="14.25" customHeight="1" x14ac:dyDescent="0.45">
      <c r="D557" s="92"/>
      <c r="K557" s="116"/>
      <c r="L557" s="41"/>
    </row>
    <row r="558" spans="4:12" ht="14.25" customHeight="1" x14ac:dyDescent="0.45">
      <c r="D558" s="92"/>
      <c r="K558" s="116"/>
      <c r="L558" s="41"/>
    </row>
    <row r="559" spans="4:12" ht="14.25" customHeight="1" x14ac:dyDescent="0.45">
      <c r="D559" s="92"/>
      <c r="K559" s="116"/>
      <c r="L559" s="41"/>
    </row>
    <row r="560" spans="4:12" ht="14.25" customHeight="1" x14ac:dyDescent="0.45">
      <c r="D560" s="92"/>
      <c r="K560" s="116"/>
      <c r="L560" s="41"/>
    </row>
    <row r="561" spans="4:12" ht="14.25" customHeight="1" x14ac:dyDescent="0.45">
      <c r="D561" s="92"/>
      <c r="K561" s="116"/>
      <c r="L561" s="41"/>
    </row>
    <row r="562" spans="4:12" ht="14.25" customHeight="1" x14ac:dyDescent="0.45">
      <c r="D562" s="92"/>
      <c r="K562" s="116"/>
      <c r="L562" s="41"/>
    </row>
    <row r="563" spans="4:12" ht="14.25" customHeight="1" x14ac:dyDescent="0.45">
      <c r="D563" s="92"/>
      <c r="K563" s="116"/>
      <c r="L563" s="41"/>
    </row>
    <row r="564" spans="4:12" ht="14.25" customHeight="1" x14ac:dyDescent="0.45">
      <c r="D564" s="92"/>
      <c r="K564" s="116"/>
      <c r="L564" s="41"/>
    </row>
    <row r="565" spans="4:12" ht="14.25" customHeight="1" x14ac:dyDescent="0.45">
      <c r="D565" s="92"/>
      <c r="K565" s="116"/>
      <c r="L565" s="41"/>
    </row>
    <row r="566" spans="4:12" ht="14.25" customHeight="1" x14ac:dyDescent="0.45">
      <c r="D566" s="92"/>
      <c r="K566" s="116"/>
      <c r="L566" s="41"/>
    </row>
    <row r="567" spans="4:12" ht="14.25" customHeight="1" x14ac:dyDescent="0.45">
      <c r="D567" s="92"/>
      <c r="K567" s="116"/>
      <c r="L567" s="41"/>
    </row>
    <row r="568" spans="4:12" ht="14.25" customHeight="1" x14ac:dyDescent="0.45">
      <c r="D568" s="92"/>
      <c r="K568" s="116"/>
      <c r="L568" s="41"/>
    </row>
    <row r="569" spans="4:12" ht="14.25" customHeight="1" x14ac:dyDescent="0.45">
      <c r="D569" s="92"/>
      <c r="K569" s="116"/>
      <c r="L569" s="41"/>
    </row>
    <row r="570" spans="4:12" ht="14.25" customHeight="1" x14ac:dyDescent="0.45">
      <c r="D570" s="92"/>
      <c r="K570" s="116"/>
      <c r="L570" s="41"/>
    </row>
    <row r="571" spans="4:12" ht="14.25" customHeight="1" x14ac:dyDescent="0.45">
      <c r="D571" s="92"/>
      <c r="K571" s="116"/>
      <c r="L571" s="41"/>
    </row>
    <row r="572" spans="4:12" ht="14.25" customHeight="1" x14ac:dyDescent="0.45">
      <c r="D572" s="92"/>
      <c r="K572" s="116"/>
      <c r="L572" s="41"/>
    </row>
    <row r="573" spans="4:12" ht="14.25" customHeight="1" x14ac:dyDescent="0.45">
      <c r="D573" s="92"/>
      <c r="K573" s="116"/>
      <c r="L573" s="41"/>
    </row>
    <row r="574" spans="4:12" ht="14.25" customHeight="1" x14ac:dyDescent="0.45">
      <c r="D574" s="92"/>
      <c r="K574" s="116"/>
      <c r="L574" s="41"/>
    </row>
    <row r="575" spans="4:12" ht="14.25" customHeight="1" x14ac:dyDescent="0.45">
      <c r="D575" s="92"/>
      <c r="K575" s="116"/>
      <c r="L575" s="41"/>
    </row>
    <row r="576" spans="4:12" ht="14.25" customHeight="1" x14ac:dyDescent="0.45">
      <c r="D576" s="92"/>
      <c r="K576" s="116"/>
      <c r="L576" s="41"/>
    </row>
    <row r="577" spans="4:12" ht="14.25" customHeight="1" x14ac:dyDescent="0.45">
      <c r="D577" s="92"/>
      <c r="K577" s="116"/>
      <c r="L577" s="41"/>
    </row>
    <row r="578" spans="4:12" ht="14.25" customHeight="1" x14ac:dyDescent="0.45">
      <c r="D578" s="92"/>
      <c r="K578" s="116"/>
      <c r="L578" s="41"/>
    </row>
    <row r="579" spans="4:12" ht="14.25" customHeight="1" x14ac:dyDescent="0.45">
      <c r="D579" s="92"/>
      <c r="K579" s="116"/>
      <c r="L579" s="41"/>
    </row>
    <row r="580" spans="4:12" ht="14.25" customHeight="1" x14ac:dyDescent="0.45">
      <c r="D580" s="92"/>
      <c r="K580" s="116"/>
      <c r="L580" s="41"/>
    </row>
    <row r="581" spans="4:12" ht="14.25" customHeight="1" x14ac:dyDescent="0.45">
      <c r="D581" s="92"/>
      <c r="K581" s="116"/>
      <c r="L581" s="41"/>
    </row>
    <row r="582" spans="4:12" ht="14.25" customHeight="1" x14ac:dyDescent="0.45">
      <c r="D582" s="92"/>
      <c r="K582" s="116"/>
      <c r="L582" s="41"/>
    </row>
    <row r="583" spans="4:12" ht="14.25" customHeight="1" x14ac:dyDescent="0.45">
      <c r="D583" s="92"/>
      <c r="K583" s="116"/>
      <c r="L583" s="41"/>
    </row>
    <row r="584" spans="4:12" ht="14.25" customHeight="1" x14ac:dyDescent="0.45">
      <c r="D584" s="92"/>
      <c r="K584" s="116"/>
      <c r="L584" s="41"/>
    </row>
    <row r="585" spans="4:12" ht="14.25" customHeight="1" x14ac:dyDescent="0.45">
      <c r="D585" s="92"/>
      <c r="K585" s="116"/>
      <c r="L585" s="41"/>
    </row>
    <row r="586" spans="4:12" ht="14.25" customHeight="1" x14ac:dyDescent="0.45">
      <c r="D586" s="92"/>
      <c r="K586" s="116"/>
      <c r="L586" s="41"/>
    </row>
    <row r="587" spans="4:12" ht="14.25" customHeight="1" x14ac:dyDescent="0.45">
      <c r="D587" s="92"/>
      <c r="K587" s="116"/>
      <c r="L587" s="41"/>
    </row>
    <row r="588" spans="4:12" ht="14.25" customHeight="1" x14ac:dyDescent="0.45">
      <c r="D588" s="92"/>
      <c r="K588" s="116"/>
      <c r="L588" s="41"/>
    </row>
    <row r="589" spans="4:12" ht="14.25" customHeight="1" x14ac:dyDescent="0.45">
      <c r="D589" s="92"/>
      <c r="K589" s="116"/>
      <c r="L589" s="41"/>
    </row>
    <row r="590" spans="4:12" ht="14.25" customHeight="1" x14ac:dyDescent="0.45">
      <c r="D590" s="92"/>
      <c r="K590" s="116"/>
      <c r="L590" s="41"/>
    </row>
    <row r="591" spans="4:12" ht="14.25" customHeight="1" x14ac:dyDescent="0.45">
      <c r="D591" s="92"/>
      <c r="K591" s="116"/>
      <c r="L591" s="41"/>
    </row>
    <row r="592" spans="4:12" ht="14.25" customHeight="1" x14ac:dyDescent="0.45">
      <c r="D592" s="92"/>
      <c r="K592" s="116"/>
      <c r="L592" s="41"/>
    </row>
    <row r="593" spans="4:12" ht="14.25" customHeight="1" x14ac:dyDescent="0.45">
      <c r="D593" s="92"/>
      <c r="K593" s="116"/>
      <c r="L593" s="41"/>
    </row>
    <row r="594" spans="4:12" ht="14.25" customHeight="1" x14ac:dyDescent="0.45">
      <c r="D594" s="92"/>
      <c r="K594" s="116"/>
      <c r="L594" s="41"/>
    </row>
    <row r="595" spans="4:12" ht="14.25" customHeight="1" x14ac:dyDescent="0.45">
      <c r="D595" s="92"/>
      <c r="K595" s="116"/>
      <c r="L595" s="41"/>
    </row>
    <row r="596" spans="4:12" ht="14.25" customHeight="1" x14ac:dyDescent="0.45">
      <c r="D596" s="92"/>
      <c r="K596" s="116"/>
      <c r="L596" s="41"/>
    </row>
    <row r="597" spans="4:12" ht="14.25" customHeight="1" x14ac:dyDescent="0.45">
      <c r="D597" s="92"/>
      <c r="K597" s="116"/>
      <c r="L597" s="41"/>
    </row>
    <row r="598" spans="4:12" ht="14.25" customHeight="1" x14ac:dyDescent="0.45">
      <c r="D598" s="92"/>
      <c r="K598" s="116"/>
      <c r="L598" s="41"/>
    </row>
    <row r="599" spans="4:12" ht="14.25" customHeight="1" x14ac:dyDescent="0.45">
      <c r="D599" s="92"/>
      <c r="K599" s="116"/>
      <c r="L599" s="41"/>
    </row>
    <row r="600" spans="4:12" ht="14.25" customHeight="1" x14ac:dyDescent="0.45">
      <c r="D600" s="92"/>
      <c r="K600" s="116"/>
      <c r="L600" s="41"/>
    </row>
    <row r="601" spans="4:12" ht="14.25" customHeight="1" x14ac:dyDescent="0.45">
      <c r="D601" s="92"/>
      <c r="K601" s="116"/>
      <c r="L601" s="41"/>
    </row>
    <row r="602" spans="4:12" ht="14.25" customHeight="1" x14ac:dyDescent="0.45">
      <c r="D602" s="92"/>
      <c r="K602" s="116"/>
      <c r="L602" s="41"/>
    </row>
    <row r="603" spans="4:12" ht="14.25" customHeight="1" x14ac:dyDescent="0.45">
      <c r="D603" s="92"/>
      <c r="K603" s="116"/>
      <c r="L603" s="41"/>
    </row>
    <row r="604" spans="4:12" ht="14.25" customHeight="1" x14ac:dyDescent="0.45">
      <c r="D604" s="92"/>
      <c r="K604" s="116"/>
      <c r="L604" s="41"/>
    </row>
    <row r="605" spans="4:12" ht="14.25" customHeight="1" x14ac:dyDescent="0.45">
      <c r="D605" s="92"/>
      <c r="K605" s="116"/>
      <c r="L605" s="41"/>
    </row>
    <row r="606" spans="4:12" ht="14.25" customHeight="1" x14ac:dyDescent="0.45">
      <c r="D606" s="92"/>
      <c r="K606" s="116"/>
      <c r="L606" s="41"/>
    </row>
    <row r="607" spans="4:12" ht="14.25" customHeight="1" x14ac:dyDescent="0.45">
      <c r="D607" s="92"/>
      <c r="K607" s="116"/>
      <c r="L607" s="41"/>
    </row>
    <row r="608" spans="4:12" ht="14.25" customHeight="1" x14ac:dyDescent="0.45">
      <c r="D608" s="92"/>
      <c r="K608" s="116"/>
      <c r="L608" s="41"/>
    </row>
    <row r="609" spans="4:12" ht="14.25" customHeight="1" x14ac:dyDescent="0.45">
      <c r="D609" s="92"/>
      <c r="K609" s="116"/>
      <c r="L609" s="41"/>
    </row>
    <row r="610" spans="4:12" ht="14.25" customHeight="1" x14ac:dyDescent="0.45">
      <c r="D610" s="92"/>
      <c r="K610" s="116"/>
      <c r="L610" s="41"/>
    </row>
    <row r="611" spans="4:12" ht="14.25" customHeight="1" x14ac:dyDescent="0.45">
      <c r="D611" s="92"/>
      <c r="K611" s="116"/>
      <c r="L611" s="41"/>
    </row>
    <row r="612" spans="4:12" ht="14.25" customHeight="1" x14ac:dyDescent="0.45">
      <c r="D612" s="92"/>
      <c r="K612" s="116"/>
      <c r="L612" s="41"/>
    </row>
    <row r="613" spans="4:12" ht="14.25" customHeight="1" x14ac:dyDescent="0.45">
      <c r="D613" s="92"/>
      <c r="K613" s="116"/>
      <c r="L613" s="41"/>
    </row>
    <row r="614" spans="4:12" ht="14.25" customHeight="1" x14ac:dyDescent="0.45">
      <c r="D614" s="92"/>
      <c r="K614" s="116"/>
      <c r="L614" s="41"/>
    </row>
    <row r="615" spans="4:12" ht="14.25" customHeight="1" x14ac:dyDescent="0.45">
      <c r="D615" s="92"/>
      <c r="K615" s="116"/>
      <c r="L615" s="41"/>
    </row>
    <row r="616" spans="4:12" ht="14.25" customHeight="1" x14ac:dyDescent="0.45">
      <c r="D616" s="92"/>
      <c r="K616" s="116"/>
      <c r="L616" s="41"/>
    </row>
    <row r="617" spans="4:12" ht="14.25" customHeight="1" x14ac:dyDescent="0.45">
      <c r="D617" s="92"/>
      <c r="K617" s="116"/>
      <c r="L617" s="41"/>
    </row>
    <row r="618" spans="4:12" ht="14.25" customHeight="1" x14ac:dyDescent="0.45">
      <c r="D618" s="92"/>
      <c r="K618" s="116"/>
      <c r="L618" s="41"/>
    </row>
    <row r="619" spans="4:12" ht="14.25" customHeight="1" x14ac:dyDescent="0.45">
      <c r="D619" s="92"/>
      <c r="K619" s="116"/>
      <c r="L619" s="41"/>
    </row>
    <row r="620" spans="4:12" ht="14.25" customHeight="1" x14ac:dyDescent="0.45">
      <c r="D620" s="92"/>
      <c r="K620" s="116"/>
      <c r="L620" s="41"/>
    </row>
    <row r="621" spans="4:12" ht="14.25" customHeight="1" x14ac:dyDescent="0.45">
      <c r="D621" s="92"/>
      <c r="K621" s="116"/>
      <c r="L621" s="41"/>
    </row>
    <row r="622" spans="4:12" ht="14.25" customHeight="1" x14ac:dyDescent="0.45">
      <c r="D622" s="92"/>
      <c r="K622" s="116"/>
      <c r="L622" s="41"/>
    </row>
    <row r="623" spans="4:12" ht="14.25" customHeight="1" x14ac:dyDescent="0.45">
      <c r="D623" s="92"/>
      <c r="K623" s="116"/>
      <c r="L623" s="41"/>
    </row>
    <row r="624" spans="4:12" ht="14.25" customHeight="1" x14ac:dyDescent="0.45">
      <c r="D624" s="92"/>
      <c r="K624" s="116"/>
      <c r="L624" s="41"/>
    </row>
    <row r="625" spans="4:12" ht="14.25" customHeight="1" x14ac:dyDescent="0.45">
      <c r="D625" s="92"/>
      <c r="K625" s="116"/>
      <c r="L625" s="41"/>
    </row>
    <row r="626" spans="4:12" ht="14.25" customHeight="1" x14ac:dyDescent="0.45">
      <c r="D626" s="92"/>
      <c r="K626" s="116"/>
      <c r="L626" s="41"/>
    </row>
    <row r="627" spans="4:12" ht="14.25" customHeight="1" x14ac:dyDescent="0.45">
      <c r="D627" s="92"/>
      <c r="K627" s="116"/>
      <c r="L627" s="41"/>
    </row>
    <row r="628" spans="4:12" ht="14.25" customHeight="1" x14ac:dyDescent="0.45">
      <c r="D628" s="92"/>
      <c r="K628" s="116"/>
      <c r="L628" s="41"/>
    </row>
    <row r="629" spans="4:12" ht="14.25" customHeight="1" x14ac:dyDescent="0.45">
      <c r="D629" s="92"/>
      <c r="K629" s="116"/>
      <c r="L629" s="41"/>
    </row>
    <row r="630" spans="4:12" ht="14.25" customHeight="1" x14ac:dyDescent="0.45">
      <c r="D630" s="92"/>
      <c r="K630" s="116"/>
      <c r="L630" s="41"/>
    </row>
    <row r="631" spans="4:12" ht="14.25" customHeight="1" x14ac:dyDescent="0.45">
      <c r="D631" s="92"/>
      <c r="K631" s="116"/>
      <c r="L631" s="41"/>
    </row>
    <row r="632" spans="4:12" ht="14.25" customHeight="1" x14ac:dyDescent="0.45">
      <c r="D632" s="92"/>
      <c r="K632" s="116"/>
      <c r="L632" s="41"/>
    </row>
    <row r="633" spans="4:12" ht="14.25" customHeight="1" x14ac:dyDescent="0.45">
      <c r="D633" s="92"/>
      <c r="K633" s="116"/>
      <c r="L633" s="41"/>
    </row>
    <row r="634" spans="4:12" ht="14.25" customHeight="1" x14ac:dyDescent="0.45">
      <c r="D634" s="92"/>
      <c r="K634" s="116"/>
      <c r="L634" s="41"/>
    </row>
    <row r="635" spans="4:12" ht="14.25" customHeight="1" x14ac:dyDescent="0.45">
      <c r="D635" s="92"/>
      <c r="K635" s="116"/>
      <c r="L635" s="41"/>
    </row>
    <row r="636" spans="4:12" ht="14.25" customHeight="1" x14ac:dyDescent="0.45">
      <c r="D636" s="92"/>
      <c r="K636" s="116"/>
      <c r="L636" s="41"/>
    </row>
    <row r="637" spans="4:12" ht="14.25" customHeight="1" x14ac:dyDescent="0.45">
      <c r="D637" s="92"/>
      <c r="K637" s="116"/>
      <c r="L637" s="41"/>
    </row>
    <row r="638" spans="4:12" ht="14.25" customHeight="1" x14ac:dyDescent="0.45">
      <c r="D638" s="92"/>
      <c r="K638" s="116"/>
      <c r="L638" s="41"/>
    </row>
    <row r="639" spans="4:12" ht="14.25" customHeight="1" x14ac:dyDescent="0.45">
      <c r="D639" s="92"/>
      <c r="K639" s="116"/>
      <c r="L639" s="41"/>
    </row>
    <row r="640" spans="4:12" ht="14.25" customHeight="1" x14ac:dyDescent="0.45">
      <c r="D640" s="92"/>
      <c r="K640" s="116"/>
      <c r="L640" s="41"/>
    </row>
    <row r="641" spans="4:12" ht="14.25" customHeight="1" x14ac:dyDescent="0.45">
      <c r="D641" s="92"/>
      <c r="K641" s="116"/>
      <c r="L641" s="41"/>
    </row>
    <row r="642" spans="4:12" ht="14.25" customHeight="1" x14ac:dyDescent="0.45">
      <c r="D642" s="92"/>
      <c r="K642" s="116"/>
      <c r="L642" s="41"/>
    </row>
    <row r="643" spans="4:12" ht="14.25" customHeight="1" x14ac:dyDescent="0.45">
      <c r="D643" s="92"/>
      <c r="K643" s="116"/>
      <c r="L643" s="41"/>
    </row>
    <row r="644" spans="4:12" ht="14.25" customHeight="1" x14ac:dyDescent="0.45">
      <c r="D644" s="92"/>
      <c r="K644" s="116"/>
      <c r="L644" s="41"/>
    </row>
    <row r="645" spans="4:12" ht="14.25" customHeight="1" x14ac:dyDescent="0.45">
      <c r="D645" s="92"/>
      <c r="K645" s="116"/>
      <c r="L645" s="41"/>
    </row>
    <row r="646" spans="4:12" ht="14.25" customHeight="1" x14ac:dyDescent="0.45">
      <c r="D646" s="92"/>
      <c r="K646" s="116"/>
      <c r="L646" s="41"/>
    </row>
    <row r="647" spans="4:12" ht="14.25" customHeight="1" x14ac:dyDescent="0.45">
      <c r="D647" s="92"/>
      <c r="K647" s="116"/>
      <c r="L647" s="41"/>
    </row>
    <row r="648" spans="4:12" ht="14.25" customHeight="1" x14ac:dyDescent="0.45">
      <c r="D648" s="92"/>
      <c r="K648" s="116"/>
      <c r="L648" s="41"/>
    </row>
    <row r="649" spans="4:12" ht="14.25" customHeight="1" x14ac:dyDescent="0.45">
      <c r="D649" s="92"/>
      <c r="K649" s="116"/>
      <c r="L649" s="41"/>
    </row>
    <row r="650" spans="4:12" ht="14.25" customHeight="1" x14ac:dyDescent="0.45">
      <c r="D650" s="92"/>
      <c r="K650" s="116"/>
      <c r="L650" s="41"/>
    </row>
    <row r="651" spans="4:12" ht="14.25" customHeight="1" x14ac:dyDescent="0.45">
      <c r="D651" s="92"/>
      <c r="K651" s="116"/>
      <c r="L651" s="41"/>
    </row>
    <row r="652" spans="4:12" ht="14.25" customHeight="1" x14ac:dyDescent="0.45">
      <c r="D652" s="92"/>
      <c r="K652" s="116"/>
      <c r="L652" s="41"/>
    </row>
    <row r="653" spans="4:12" ht="14.25" customHeight="1" x14ac:dyDescent="0.45">
      <c r="D653" s="92"/>
      <c r="K653" s="116"/>
      <c r="L653" s="41"/>
    </row>
    <row r="654" spans="4:12" ht="14.25" customHeight="1" x14ac:dyDescent="0.45">
      <c r="D654" s="92"/>
      <c r="K654" s="116"/>
      <c r="L654" s="41"/>
    </row>
    <row r="655" spans="4:12" ht="14.25" customHeight="1" x14ac:dyDescent="0.45">
      <c r="D655" s="92"/>
      <c r="K655" s="116"/>
      <c r="L655" s="41"/>
    </row>
    <row r="656" spans="4:12" ht="14.25" customHeight="1" x14ac:dyDescent="0.45">
      <c r="D656" s="92"/>
      <c r="K656" s="116"/>
      <c r="L656" s="41"/>
    </row>
    <row r="657" spans="4:12" ht="14.25" customHeight="1" x14ac:dyDescent="0.45">
      <c r="D657" s="92"/>
      <c r="K657" s="116"/>
      <c r="L657" s="41"/>
    </row>
    <row r="658" spans="4:12" ht="14.25" customHeight="1" x14ac:dyDescent="0.45">
      <c r="D658" s="92"/>
      <c r="K658" s="116"/>
      <c r="L658" s="41"/>
    </row>
    <row r="659" spans="4:12" ht="14.25" customHeight="1" x14ac:dyDescent="0.45">
      <c r="D659" s="92"/>
      <c r="K659" s="116"/>
      <c r="L659" s="41"/>
    </row>
    <row r="660" spans="4:12" ht="14.25" customHeight="1" x14ac:dyDescent="0.45">
      <c r="D660" s="92"/>
      <c r="K660" s="116"/>
      <c r="L660" s="41"/>
    </row>
    <row r="661" spans="4:12" ht="14.25" customHeight="1" x14ac:dyDescent="0.45">
      <c r="D661" s="92"/>
      <c r="K661" s="116"/>
      <c r="L661" s="41"/>
    </row>
    <row r="662" spans="4:12" ht="14.25" customHeight="1" x14ac:dyDescent="0.45">
      <c r="D662" s="92"/>
      <c r="K662" s="116"/>
      <c r="L662" s="41"/>
    </row>
    <row r="663" spans="4:12" ht="14.25" customHeight="1" x14ac:dyDescent="0.45">
      <c r="D663" s="92"/>
      <c r="K663" s="116"/>
      <c r="L663" s="41"/>
    </row>
    <row r="664" spans="4:12" ht="14.25" customHeight="1" x14ac:dyDescent="0.45">
      <c r="D664" s="92"/>
      <c r="K664" s="116"/>
      <c r="L664" s="41"/>
    </row>
    <row r="665" spans="4:12" ht="14.25" customHeight="1" x14ac:dyDescent="0.45">
      <c r="D665" s="92"/>
      <c r="K665" s="116"/>
      <c r="L665" s="41"/>
    </row>
    <row r="666" spans="4:12" ht="14.25" customHeight="1" x14ac:dyDescent="0.45">
      <c r="D666" s="92"/>
      <c r="K666" s="116"/>
      <c r="L666" s="41"/>
    </row>
    <row r="667" spans="4:12" ht="14.25" customHeight="1" x14ac:dyDescent="0.45">
      <c r="D667" s="92"/>
      <c r="K667" s="116"/>
      <c r="L667" s="41"/>
    </row>
    <row r="668" spans="4:12" ht="14.25" customHeight="1" x14ac:dyDescent="0.45">
      <c r="D668" s="92"/>
      <c r="K668" s="116"/>
      <c r="L668" s="41"/>
    </row>
    <row r="669" spans="4:12" ht="14.25" customHeight="1" x14ac:dyDescent="0.45">
      <c r="D669" s="92"/>
      <c r="K669" s="116"/>
      <c r="L669" s="41"/>
    </row>
    <row r="670" spans="4:12" ht="14.25" customHeight="1" x14ac:dyDescent="0.45">
      <c r="D670" s="92"/>
      <c r="K670" s="116"/>
      <c r="L670" s="41"/>
    </row>
    <row r="671" spans="4:12" ht="14.25" customHeight="1" x14ac:dyDescent="0.45">
      <c r="D671" s="92"/>
      <c r="K671" s="116"/>
      <c r="L671" s="41"/>
    </row>
    <row r="672" spans="4:12" ht="14.25" customHeight="1" x14ac:dyDescent="0.45">
      <c r="D672" s="92"/>
      <c r="K672" s="116"/>
      <c r="L672" s="41"/>
    </row>
    <row r="673" spans="4:12" ht="14.25" customHeight="1" x14ac:dyDescent="0.45">
      <c r="D673" s="92"/>
      <c r="K673" s="116"/>
      <c r="L673" s="41"/>
    </row>
    <row r="674" spans="4:12" ht="14.25" customHeight="1" x14ac:dyDescent="0.45">
      <c r="D674" s="92"/>
      <c r="K674" s="116"/>
      <c r="L674" s="41"/>
    </row>
    <row r="675" spans="4:12" ht="14.25" customHeight="1" x14ac:dyDescent="0.45">
      <c r="D675" s="92"/>
      <c r="K675" s="116"/>
      <c r="L675" s="41"/>
    </row>
    <row r="676" spans="4:12" ht="14.25" customHeight="1" x14ac:dyDescent="0.45">
      <c r="D676" s="92"/>
      <c r="K676" s="116"/>
      <c r="L676" s="41"/>
    </row>
    <row r="677" spans="4:12" ht="14.25" customHeight="1" x14ac:dyDescent="0.45">
      <c r="D677" s="92"/>
      <c r="K677" s="116"/>
      <c r="L677" s="41"/>
    </row>
    <row r="678" spans="4:12" ht="14.25" customHeight="1" x14ac:dyDescent="0.45">
      <c r="D678" s="92"/>
      <c r="K678" s="116"/>
      <c r="L678" s="41"/>
    </row>
    <row r="679" spans="4:12" ht="14.25" customHeight="1" x14ac:dyDescent="0.45">
      <c r="D679" s="92"/>
      <c r="K679" s="116"/>
      <c r="L679" s="41"/>
    </row>
    <row r="680" spans="4:12" ht="14.25" customHeight="1" x14ac:dyDescent="0.45">
      <c r="D680" s="92"/>
      <c r="K680" s="116"/>
      <c r="L680" s="41"/>
    </row>
    <row r="681" spans="4:12" ht="14.25" customHeight="1" x14ac:dyDescent="0.45">
      <c r="D681" s="92"/>
      <c r="K681" s="116"/>
      <c r="L681" s="41"/>
    </row>
    <row r="682" spans="4:12" ht="14.25" customHeight="1" x14ac:dyDescent="0.45">
      <c r="D682" s="92"/>
      <c r="K682" s="116"/>
      <c r="L682" s="41"/>
    </row>
    <row r="683" spans="4:12" ht="14.25" customHeight="1" x14ac:dyDescent="0.45">
      <c r="D683" s="92"/>
      <c r="K683" s="116"/>
      <c r="L683" s="41"/>
    </row>
    <row r="684" spans="4:12" ht="14.25" customHeight="1" x14ac:dyDescent="0.45">
      <c r="D684" s="92"/>
      <c r="K684" s="116"/>
      <c r="L684" s="41"/>
    </row>
    <row r="685" spans="4:12" ht="14.25" customHeight="1" x14ac:dyDescent="0.45">
      <c r="D685" s="92"/>
      <c r="K685" s="116"/>
      <c r="L685" s="41"/>
    </row>
    <row r="686" spans="4:12" ht="14.25" customHeight="1" x14ac:dyDescent="0.45">
      <c r="D686" s="92"/>
      <c r="K686" s="116"/>
      <c r="L686" s="41"/>
    </row>
    <row r="687" spans="4:12" ht="14.25" customHeight="1" x14ac:dyDescent="0.45">
      <c r="D687" s="92"/>
      <c r="K687" s="116"/>
      <c r="L687" s="41"/>
    </row>
    <row r="688" spans="4:12" ht="14.25" customHeight="1" x14ac:dyDescent="0.45">
      <c r="D688" s="92"/>
      <c r="K688" s="116"/>
      <c r="L688" s="41"/>
    </row>
    <row r="689" spans="4:12" ht="14.25" customHeight="1" x14ac:dyDescent="0.45">
      <c r="D689" s="92"/>
      <c r="K689" s="116"/>
      <c r="L689" s="41"/>
    </row>
    <row r="690" spans="4:12" ht="14.25" customHeight="1" x14ac:dyDescent="0.45">
      <c r="D690" s="92"/>
      <c r="K690" s="116"/>
      <c r="L690" s="41"/>
    </row>
    <row r="691" spans="4:12" ht="14.25" customHeight="1" x14ac:dyDescent="0.45">
      <c r="D691" s="92"/>
      <c r="K691" s="116"/>
      <c r="L691" s="41"/>
    </row>
    <row r="692" spans="4:12" ht="14.25" customHeight="1" x14ac:dyDescent="0.45">
      <c r="D692" s="92"/>
      <c r="K692" s="116"/>
      <c r="L692" s="41"/>
    </row>
    <row r="693" spans="4:12" ht="14.25" customHeight="1" x14ac:dyDescent="0.45">
      <c r="D693" s="92"/>
      <c r="K693" s="116"/>
      <c r="L693" s="41"/>
    </row>
    <row r="694" spans="4:12" ht="14.25" customHeight="1" x14ac:dyDescent="0.45">
      <c r="D694" s="92"/>
      <c r="K694" s="116"/>
      <c r="L694" s="41"/>
    </row>
    <row r="695" spans="4:12" ht="14.25" customHeight="1" x14ac:dyDescent="0.45">
      <c r="D695" s="92"/>
      <c r="K695" s="116"/>
      <c r="L695" s="41"/>
    </row>
    <row r="696" spans="4:12" ht="14.25" customHeight="1" x14ac:dyDescent="0.45">
      <c r="D696" s="92"/>
      <c r="K696" s="116"/>
      <c r="L696" s="41"/>
    </row>
    <row r="697" spans="4:12" ht="14.25" customHeight="1" x14ac:dyDescent="0.45">
      <c r="D697" s="92"/>
      <c r="K697" s="116"/>
      <c r="L697" s="41"/>
    </row>
    <row r="698" spans="4:12" ht="14.25" customHeight="1" x14ac:dyDescent="0.45">
      <c r="D698" s="92"/>
      <c r="K698" s="116"/>
      <c r="L698" s="41"/>
    </row>
    <row r="699" spans="4:12" ht="14.25" customHeight="1" x14ac:dyDescent="0.45">
      <c r="D699" s="92"/>
      <c r="K699" s="116"/>
      <c r="L699" s="41"/>
    </row>
    <row r="700" spans="4:12" ht="14.25" customHeight="1" x14ac:dyDescent="0.45">
      <c r="D700" s="92"/>
      <c r="K700" s="116"/>
      <c r="L700" s="41"/>
    </row>
    <row r="701" spans="4:12" ht="14.25" customHeight="1" x14ac:dyDescent="0.45">
      <c r="D701" s="92"/>
      <c r="K701" s="116"/>
      <c r="L701" s="41"/>
    </row>
    <row r="702" spans="4:12" ht="14.25" customHeight="1" x14ac:dyDescent="0.45">
      <c r="D702" s="92"/>
      <c r="K702" s="116"/>
      <c r="L702" s="41"/>
    </row>
    <row r="703" spans="4:12" ht="14.25" customHeight="1" x14ac:dyDescent="0.45">
      <c r="D703" s="92"/>
      <c r="K703" s="116"/>
      <c r="L703" s="41"/>
    </row>
    <row r="704" spans="4:12" ht="14.25" customHeight="1" x14ac:dyDescent="0.45">
      <c r="D704" s="92"/>
      <c r="K704" s="116"/>
      <c r="L704" s="41"/>
    </row>
    <row r="705" spans="4:12" ht="14.25" customHeight="1" x14ac:dyDescent="0.45">
      <c r="D705" s="92"/>
      <c r="K705" s="116"/>
      <c r="L705" s="41"/>
    </row>
    <row r="706" spans="4:12" ht="14.25" customHeight="1" x14ac:dyDescent="0.45">
      <c r="D706" s="92"/>
      <c r="K706" s="116"/>
      <c r="L706" s="41"/>
    </row>
    <row r="707" spans="4:12" ht="14.25" customHeight="1" x14ac:dyDescent="0.45">
      <c r="D707" s="92"/>
      <c r="K707" s="116"/>
      <c r="L707" s="41"/>
    </row>
    <row r="708" spans="4:12" ht="14.25" customHeight="1" x14ac:dyDescent="0.45">
      <c r="D708" s="92"/>
      <c r="K708" s="116"/>
      <c r="L708" s="41"/>
    </row>
    <row r="709" spans="4:12" ht="14.25" customHeight="1" x14ac:dyDescent="0.45">
      <c r="D709" s="92"/>
      <c r="K709" s="116"/>
      <c r="L709" s="41"/>
    </row>
    <row r="710" spans="4:12" ht="14.25" customHeight="1" x14ac:dyDescent="0.45">
      <c r="D710" s="92"/>
      <c r="K710" s="116"/>
      <c r="L710" s="41"/>
    </row>
    <row r="711" spans="4:12" ht="14.25" customHeight="1" x14ac:dyDescent="0.45">
      <c r="D711" s="92"/>
      <c r="K711" s="116"/>
      <c r="L711" s="41"/>
    </row>
    <row r="712" spans="4:12" ht="14.25" customHeight="1" x14ac:dyDescent="0.45">
      <c r="D712" s="92"/>
      <c r="K712" s="116"/>
      <c r="L712" s="41"/>
    </row>
    <row r="713" spans="4:12" ht="14.25" customHeight="1" x14ac:dyDescent="0.45">
      <c r="D713" s="92"/>
      <c r="K713" s="116"/>
      <c r="L713" s="41"/>
    </row>
    <row r="714" spans="4:12" ht="14.25" customHeight="1" x14ac:dyDescent="0.45">
      <c r="D714" s="92"/>
      <c r="K714" s="116"/>
      <c r="L714" s="41"/>
    </row>
    <row r="715" spans="4:12" ht="14.25" customHeight="1" x14ac:dyDescent="0.45">
      <c r="D715" s="92"/>
      <c r="K715" s="116"/>
      <c r="L715" s="41"/>
    </row>
    <row r="716" spans="4:12" ht="14.25" customHeight="1" x14ac:dyDescent="0.45">
      <c r="D716" s="92"/>
      <c r="K716" s="116"/>
      <c r="L716" s="41"/>
    </row>
    <row r="717" spans="4:12" ht="14.25" customHeight="1" x14ac:dyDescent="0.45">
      <c r="D717" s="92"/>
      <c r="K717" s="116"/>
      <c r="L717" s="41"/>
    </row>
    <row r="718" spans="4:12" ht="14.25" customHeight="1" x14ac:dyDescent="0.45">
      <c r="D718" s="92"/>
      <c r="K718" s="116"/>
      <c r="L718" s="41"/>
    </row>
    <row r="719" spans="4:12" ht="14.25" customHeight="1" x14ac:dyDescent="0.45">
      <c r="D719" s="92"/>
      <c r="K719" s="116"/>
      <c r="L719" s="41"/>
    </row>
    <row r="720" spans="4:12" ht="14.25" customHeight="1" x14ac:dyDescent="0.45">
      <c r="D720" s="92"/>
      <c r="K720" s="116"/>
      <c r="L720" s="41"/>
    </row>
    <row r="721" spans="4:12" ht="14.25" customHeight="1" x14ac:dyDescent="0.45">
      <c r="D721" s="92"/>
      <c r="K721" s="116"/>
      <c r="L721" s="41"/>
    </row>
    <row r="722" spans="4:12" ht="14.25" customHeight="1" x14ac:dyDescent="0.45">
      <c r="D722" s="92"/>
      <c r="K722" s="116"/>
      <c r="L722" s="41"/>
    </row>
    <row r="723" spans="4:12" ht="14.25" customHeight="1" x14ac:dyDescent="0.45">
      <c r="D723" s="92"/>
      <c r="K723" s="116"/>
      <c r="L723" s="41"/>
    </row>
    <row r="724" spans="4:12" ht="14.25" customHeight="1" x14ac:dyDescent="0.45">
      <c r="D724" s="92"/>
      <c r="K724" s="116"/>
      <c r="L724" s="41"/>
    </row>
    <row r="725" spans="4:12" ht="14.25" customHeight="1" x14ac:dyDescent="0.45">
      <c r="D725" s="92"/>
      <c r="K725" s="116"/>
      <c r="L725" s="41"/>
    </row>
    <row r="726" spans="4:12" ht="14.25" customHeight="1" x14ac:dyDescent="0.45">
      <c r="D726" s="92"/>
      <c r="K726" s="116"/>
      <c r="L726" s="41"/>
    </row>
    <row r="727" spans="4:12" ht="14.25" customHeight="1" x14ac:dyDescent="0.45">
      <c r="D727" s="92"/>
      <c r="K727" s="116"/>
      <c r="L727" s="41"/>
    </row>
    <row r="728" spans="4:12" ht="14.25" customHeight="1" x14ac:dyDescent="0.45">
      <c r="D728" s="92"/>
      <c r="K728" s="116"/>
      <c r="L728" s="41"/>
    </row>
    <row r="729" spans="4:12" ht="14.25" customHeight="1" x14ac:dyDescent="0.45">
      <c r="D729" s="92"/>
      <c r="K729" s="116"/>
      <c r="L729" s="41"/>
    </row>
    <row r="730" spans="4:12" ht="14.25" customHeight="1" x14ac:dyDescent="0.45">
      <c r="D730" s="92"/>
      <c r="K730" s="116"/>
      <c r="L730" s="41"/>
    </row>
    <row r="731" spans="4:12" ht="14.25" customHeight="1" x14ac:dyDescent="0.45">
      <c r="D731" s="92"/>
      <c r="K731" s="116"/>
      <c r="L731" s="41"/>
    </row>
    <row r="732" spans="4:12" ht="14.25" customHeight="1" x14ac:dyDescent="0.45">
      <c r="D732" s="92"/>
      <c r="K732" s="116"/>
      <c r="L732" s="41"/>
    </row>
    <row r="733" spans="4:12" ht="14.25" customHeight="1" x14ac:dyDescent="0.45">
      <c r="D733" s="92"/>
      <c r="K733" s="116"/>
      <c r="L733" s="41"/>
    </row>
    <row r="734" spans="4:12" ht="14.25" customHeight="1" x14ac:dyDescent="0.45">
      <c r="D734" s="92"/>
      <c r="K734" s="116"/>
      <c r="L734" s="41"/>
    </row>
    <row r="735" spans="4:12" ht="14.25" customHeight="1" x14ac:dyDescent="0.45">
      <c r="D735" s="92"/>
      <c r="K735" s="116"/>
      <c r="L735" s="41"/>
    </row>
    <row r="736" spans="4:12" ht="14.25" customHeight="1" x14ac:dyDescent="0.45">
      <c r="D736" s="92"/>
      <c r="K736" s="116"/>
      <c r="L736" s="41"/>
    </row>
    <row r="737" spans="4:12" ht="14.25" customHeight="1" x14ac:dyDescent="0.45">
      <c r="D737" s="92"/>
      <c r="K737" s="116"/>
      <c r="L737" s="41"/>
    </row>
    <row r="738" spans="4:12" ht="14.25" customHeight="1" x14ac:dyDescent="0.45">
      <c r="D738" s="92"/>
      <c r="K738" s="116"/>
      <c r="L738" s="41"/>
    </row>
    <row r="739" spans="4:12" ht="14.25" customHeight="1" x14ac:dyDescent="0.45">
      <c r="D739" s="92"/>
      <c r="K739" s="116"/>
      <c r="L739" s="41"/>
    </row>
    <row r="740" spans="4:12" ht="14.25" customHeight="1" x14ac:dyDescent="0.45">
      <c r="D740" s="92"/>
      <c r="K740" s="116"/>
      <c r="L740" s="41"/>
    </row>
    <row r="741" spans="4:12" ht="14.25" customHeight="1" x14ac:dyDescent="0.45">
      <c r="D741" s="92"/>
      <c r="K741" s="116"/>
      <c r="L741" s="41"/>
    </row>
    <row r="742" spans="4:12" ht="14.25" customHeight="1" x14ac:dyDescent="0.45">
      <c r="D742" s="92"/>
      <c r="K742" s="116"/>
      <c r="L742" s="41"/>
    </row>
    <row r="743" spans="4:12" ht="14.25" customHeight="1" x14ac:dyDescent="0.45">
      <c r="D743" s="92"/>
      <c r="K743" s="116"/>
      <c r="L743" s="41"/>
    </row>
    <row r="744" spans="4:12" ht="14.25" customHeight="1" x14ac:dyDescent="0.45">
      <c r="D744" s="92"/>
      <c r="K744" s="116"/>
      <c r="L744" s="41"/>
    </row>
    <row r="745" spans="4:12" ht="14.25" customHeight="1" x14ac:dyDescent="0.45">
      <c r="D745" s="92"/>
      <c r="K745" s="116"/>
      <c r="L745" s="41"/>
    </row>
    <row r="746" spans="4:12" ht="14.25" customHeight="1" x14ac:dyDescent="0.45">
      <c r="D746" s="92"/>
      <c r="K746" s="116"/>
      <c r="L746" s="41"/>
    </row>
    <row r="747" spans="4:12" ht="14.25" customHeight="1" x14ac:dyDescent="0.45">
      <c r="D747" s="92"/>
      <c r="K747" s="116"/>
      <c r="L747" s="41"/>
    </row>
    <row r="748" spans="4:12" ht="14.25" customHeight="1" x14ac:dyDescent="0.45">
      <c r="D748" s="92"/>
      <c r="K748" s="116"/>
      <c r="L748" s="41"/>
    </row>
    <row r="749" spans="4:12" ht="14.25" customHeight="1" x14ac:dyDescent="0.45">
      <c r="D749" s="92"/>
      <c r="K749" s="116"/>
      <c r="L749" s="41"/>
    </row>
    <row r="750" spans="4:12" ht="14.25" customHeight="1" x14ac:dyDescent="0.45">
      <c r="D750" s="92"/>
      <c r="K750" s="116"/>
      <c r="L750" s="41"/>
    </row>
    <row r="751" spans="4:12" ht="14.25" customHeight="1" x14ac:dyDescent="0.45">
      <c r="D751" s="92"/>
      <c r="K751" s="116"/>
      <c r="L751" s="41"/>
    </row>
    <row r="752" spans="4:12" ht="14.25" customHeight="1" x14ac:dyDescent="0.45">
      <c r="D752" s="92"/>
      <c r="K752" s="116"/>
      <c r="L752" s="41"/>
    </row>
    <row r="753" spans="4:12" ht="14.25" customHeight="1" x14ac:dyDescent="0.45">
      <c r="D753" s="92"/>
      <c r="K753" s="116"/>
      <c r="L753" s="41"/>
    </row>
    <row r="754" spans="4:12" ht="14.25" customHeight="1" x14ac:dyDescent="0.45">
      <c r="D754" s="92"/>
      <c r="K754" s="116"/>
      <c r="L754" s="41"/>
    </row>
    <row r="755" spans="4:12" ht="14.25" customHeight="1" x14ac:dyDescent="0.45">
      <c r="D755" s="92"/>
      <c r="K755" s="116"/>
      <c r="L755" s="41"/>
    </row>
    <row r="756" spans="4:12" ht="14.25" customHeight="1" x14ac:dyDescent="0.45">
      <c r="D756" s="92"/>
      <c r="K756" s="116"/>
      <c r="L756" s="41"/>
    </row>
    <row r="757" spans="4:12" ht="14.25" customHeight="1" x14ac:dyDescent="0.45">
      <c r="D757" s="92"/>
      <c r="K757" s="116"/>
      <c r="L757" s="41"/>
    </row>
    <row r="758" spans="4:12" ht="14.25" customHeight="1" x14ac:dyDescent="0.45">
      <c r="D758" s="92"/>
      <c r="K758" s="116"/>
      <c r="L758" s="41"/>
    </row>
    <row r="759" spans="4:12" ht="14.25" customHeight="1" x14ac:dyDescent="0.45">
      <c r="D759" s="92"/>
      <c r="K759" s="116"/>
      <c r="L759" s="41"/>
    </row>
    <row r="760" spans="4:12" ht="14.25" customHeight="1" x14ac:dyDescent="0.45">
      <c r="D760" s="92"/>
      <c r="K760" s="116"/>
      <c r="L760" s="41"/>
    </row>
    <row r="761" spans="4:12" ht="14.25" customHeight="1" x14ac:dyDescent="0.45">
      <c r="D761" s="92"/>
      <c r="K761" s="116"/>
      <c r="L761" s="41"/>
    </row>
    <row r="762" spans="4:12" ht="14.25" customHeight="1" x14ac:dyDescent="0.45">
      <c r="D762" s="92"/>
      <c r="K762" s="116"/>
      <c r="L762" s="41"/>
    </row>
    <row r="763" spans="4:12" ht="14.25" customHeight="1" x14ac:dyDescent="0.45">
      <c r="D763" s="92"/>
      <c r="K763" s="116"/>
      <c r="L763" s="41"/>
    </row>
    <row r="764" spans="4:12" ht="14.25" customHeight="1" x14ac:dyDescent="0.45">
      <c r="D764" s="92"/>
      <c r="K764" s="116"/>
      <c r="L764" s="41"/>
    </row>
    <row r="765" spans="4:12" ht="14.25" customHeight="1" x14ac:dyDescent="0.45">
      <c r="D765" s="92"/>
      <c r="K765" s="116"/>
      <c r="L765" s="41"/>
    </row>
    <row r="766" spans="4:12" ht="14.25" customHeight="1" x14ac:dyDescent="0.45">
      <c r="D766" s="92"/>
      <c r="K766" s="116"/>
      <c r="L766" s="41"/>
    </row>
    <row r="767" spans="4:12" ht="14.25" customHeight="1" x14ac:dyDescent="0.45">
      <c r="D767" s="92"/>
      <c r="K767" s="116"/>
      <c r="L767" s="41"/>
    </row>
    <row r="768" spans="4:12" ht="14.25" customHeight="1" x14ac:dyDescent="0.45">
      <c r="D768" s="92"/>
      <c r="K768" s="116"/>
      <c r="L768" s="41"/>
    </row>
    <row r="769" spans="4:12" ht="14.25" customHeight="1" x14ac:dyDescent="0.45">
      <c r="D769" s="92"/>
      <c r="K769" s="116"/>
      <c r="L769" s="41"/>
    </row>
    <row r="770" spans="4:12" ht="14.25" customHeight="1" x14ac:dyDescent="0.45">
      <c r="D770" s="92"/>
      <c r="K770" s="116"/>
      <c r="L770" s="41"/>
    </row>
    <row r="771" spans="4:12" ht="14.25" customHeight="1" x14ac:dyDescent="0.45">
      <c r="D771" s="92"/>
      <c r="K771" s="116"/>
      <c r="L771" s="41"/>
    </row>
    <row r="772" spans="4:12" ht="14.25" customHeight="1" x14ac:dyDescent="0.45">
      <c r="D772" s="92"/>
      <c r="K772" s="116"/>
      <c r="L772" s="41"/>
    </row>
    <row r="773" spans="4:12" ht="14.25" customHeight="1" x14ac:dyDescent="0.45">
      <c r="D773" s="92"/>
      <c r="K773" s="116"/>
      <c r="L773" s="41"/>
    </row>
    <row r="774" spans="4:12" ht="14.25" customHeight="1" x14ac:dyDescent="0.45">
      <c r="D774" s="92"/>
      <c r="K774" s="116"/>
      <c r="L774" s="41"/>
    </row>
    <row r="775" spans="4:12" ht="14.25" customHeight="1" x14ac:dyDescent="0.45">
      <c r="D775" s="92"/>
      <c r="K775" s="116"/>
      <c r="L775" s="41"/>
    </row>
    <row r="776" spans="4:12" ht="14.25" customHeight="1" x14ac:dyDescent="0.45">
      <c r="D776" s="92"/>
      <c r="K776" s="116"/>
      <c r="L776" s="41"/>
    </row>
    <row r="777" spans="4:12" ht="14.25" customHeight="1" x14ac:dyDescent="0.45">
      <c r="D777" s="92"/>
      <c r="K777" s="116"/>
      <c r="L777" s="41"/>
    </row>
    <row r="778" spans="4:12" ht="14.25" customHeight="1" x14ac:dyDescent="0.45">
      <c r="D778" s="92"/>
      <c r="K778" s="116"/>
      <c r="L778" s="41"/>
    </row>
    <row r="779" spans="4:12" ht="14.25" customHeight="1" x14ac:dyDescent="0.45">
      <c r="D779" s="92"/>
      <c r="K779" s="116"/>
      <c r="L779" s="41"/>
    </row>
    <row r="780" spans="4:12" ht="14.25" customHeight="1" x14ac:dyDescent="0.45">
      <c r="D780" s="92"/>
      <c r="K780" s="116"/>
      <c r="L780" s="41"/>
    </row>
    <row r="781" spans="4:12" ht="14.25" customHeight="1" x14ac:dyDescent="0.45">
      <c r="D781" s="92"/>
      <c r="K781" s="116"/>
      <c r="L781" s="41"/>
    </row>
    <row r="782" spans="4:12" ht="14.25" customHeight="1" x14ac:dyDescent="0.45">
      <c r="D782" s="92"/>
      <c r="K782" s="116"/>
      <c r="L782" s="41"/>
    </row>
    <row r="783" spans="4:12" ht="14.25" customHeight="1" x14ac:dyDescent="0.45">
      <c r="D783" s="92"/>
      <c r="K783" s="116"/>
      <c r="L783" s="41"/>
    </row>
    <row r="784" spans="4:12" ht="14.25" customHeight="1" x14ac:dyDescent="0.45">
      <c r="D784" s="92"/>
      <c r="K784" s="116"/>
      <c r="L784" s="41"/>
    </row>
    <row r="785" spans="4:12" ht="14.25" customHeight="1" x14ac:dyDescent="0.45">
      <c r="D785" s="92"/>
      <c r="K785" s="116"/>
      <c r="L785" s="41"/>
    </row>
    <row r="786" spans="4:12" ht="14.25" customHeight="1" x14ac:dyDescent="0.45">
      <c r="D786" s="92"/>
      <c r="K786" s="116"/>
      <c r="L786" s="41"/>
    </row>
    <row r="787" spans="4:12" ht="14.25" customHeight="1" x14ac:dyDescent="0.45">
      <c r="D787" s="92"/>
      <c r="K787" s="116"/>
      <c r="L787" s="41"/>
    </row>
    <row r="788" spans="4:12" ht="14.25" customHeight="1" x14ac:dyDescent="0.45">
      <c r="D788" s="92"/>
      <c r="K788" s="116"/>
      <c r="L788" s="41"/>
    </row>
    <row r="789" spans="4:12" ht="14.25" customHeight="1" x14ac:dyDescent="0.45">
      <c r="D789" s="92"/>
      <c r="K789" s="116"/>
      <c r="L789" s="41"/>
    </row>
    <row r="790" spans="4:12" ht="14.25" customHeight="1" x14ac:dyDescent="0.45">
      <c r="D790" s="92"/>
      <c r="K790" s="116"/>
      <c r="L790" s="41"/>
    </row>
    <row r="791" spans="4:12" ht="14.25" customHeight="1" x14ac:dyDescent="0.45">
      <c r="D791" s="92"/>
      <c r="K791" s="116"/>
      <c r="L791" s="41"/>
    </row>
    <row r="792" spans="4:12" ht="14.25" customHeight="1" x14ac:dyDescent="0.45">
      <c r="D792" s="92"/>
      <c r="K792" s="116"/>
      <c r="L792" s="41"/>
    </row>
    <row r="793" spans="4:12" ht="14.25" customHeight="1" x14ac:dyDescent="0.45">
      <c r="D793" s="92"/>
      <c r="K793" s="116"/>
      <c r="L793" s="41"/>
    </row>
    <row r="794" spans="4:12" ht="14.25" customHeight="1" x14ac:dyDescent="0.45">
      <c r="D794" s="92"/>
      <c r="K794" s="116"/>
      <c r="L794" s="41"/>
    </row>
    <row r="795" spans="4:12" ht="14.25" customHeight="1" x14ac:dyDescent="0.45">
      <c r="D795" s="92"/>
      <c r="K795" s="116"/>
      <c r="L795" s="41"/>
    </row>
    <row r="796" spans="4:12" ht="14.25" customHeight="1" x14ac:dyDescent="0.45">
      <c r="D796" s="92"/>
      <c r="K796" s="116"/>
      <c r="L796" s="41"/>
    </row>
    <row r="797" spans="4:12" ht="14.25" customHeight="1" x14ac:dyDescent="0.45">
      <c r="D797" s="92"/>
      <c r="K797" s="116"/>
      <c r="L797" s="41"/>
    </row>
    <row r="798" spans="4:12" ht="14.25" customHeight="1" x14ac:dyDescent="0.45">
      <c r="D798" s="92"/>
      <c r="K798" s="116"/>
      <c r="L798" s="41"/>
    </row>
    <row r="799" spans="4:12" ht="14.25" customHeight="1" x14ac:dyDescent="0.45">
      <c r="D799" s="92"/>
      <c r="K799" s="116"/>
      <c r="L799" s="41"/>
    </row>
    <row r="800" spans="4:12" ht="14.25" customHeight="1" x14ac:dyDescent="0.45">
      <c r="D800" s="92"/>
      <c r="K800" s="116"/>
      <c r="L800" s="41"/>
    </row>
    <row r="801" spans="4:12" ht="14.25" customHeight="1" x14ac:dyDescent="0.45">
      <c r="D801" s="92"/>
      <c r="K801" s="116"/>
      <c r="L801" s="41"/>
    </row>
    <row r="802" spans="4:12" ht="14.25" customHeight="1" x14ac:dyDescent="0.45">
      <c r="D802" s="92"/>
      <c r="K802" s="116"/>
      <c r="L802" s="41"/>
    </row>
    <row r="803" spans="4:12" ht="14.25" customHeight="1" x14ac:dyDescent="0.45">
      <c r="D803" s="92"/>
      <c r="K803" s="116"/>
      <c r="L803" s="41"/>
    </row>
    <row r="804" spans="4:12" ht="14.25" customHeight="1" x14ac:dyDescent="0.45">
      <c r="D804" s="92"/>
      <c r="K804" s="116"/>
      <c r="L804" s="41"/>
    </row>
    <row r="805" spans="4:12" ht="14.25" customHeight="1" x14ac:dyDescent="0.45">
      <c r="D805" s="92"/>
      <c r="K805" s="116"/>
      <c r="L805" s="41"/>
    </row>
    <row r="806" spans="4:12" ht="14.25" customHeight="1" x14ac:dyDescent="0.45">
      <c r="D806" s="92"/>
      <c r="K806" s="116"/>
      <c r="L806" s="41"/>
    </row>
    <row r="807" spans="4:12" ht="14.25" customHeight="1" x14ac:dyDescent="0.45">
      <c r="D807" s="92"/>
      <c r="K807" s="116"/>
      <c r="L807" s="41"/>
    </row>
    <row r="808" spans="4:12" ht="14.25" customHeight="1" x14ac:dyDescent="0.45">
      <c r="D808" s="92"/>
      <c r="K808" s="116"/>
      <c r="L808" s="41"/>
    </row>
    <row r="809" spans="4:12" ht="14.25" customHeight="1" x14ac:dyDescent="0.45">
      <c r="D809" s="92"/>
      <c r="K809" s="116"/>
      <c r="L809" s="41"/>
    </row>
    <row r="810" spans="4:12" ht="14.25" customHeight="1" x14ac:dyDescent="0.45">
      <c r="D810" s="92"/>
      <c r="K810" s="116"/>
      <c r="L810" s="41"/>
    </row>
    <row r="811" spans="4:12" ht="14.25" customHeight="1" x14ac:dyDescent="0.45">
      <c r="D811" s="92"/>
      <c r="K811" s="116"/>
      <c r="L811" s="41"/>
    </row>
    <row r="812" spans="4:12" ht="14.25" customHeight="1" x14ac:dyDescent="0.45">
      <c r="D812" s="92"/>
      <c r="K812" s="116"/>
      <c r="L812" s="41"/>
    </row>
    <row r="813" spans="4:12" ht="14.25" customHeight="1" x14ac:dyDescent="0.45">
      <c r="D813" s="92"/>
      <c r="K813" s="116"/>
      <c r="L813" s="41"/>
    </row>
    <row r="814" spans="4:12" ht="14.25" customHeight="1" x14ac:dyDescent="0.45">
      <c r="D814" s="92"/>
      <c r="K814" s="116"/>
      <c r="L814" s="41"/>
    </row>
    <row r="815" spans="4:12" ht="14.25" customHeight="1" x14ac:dyDescent="0.45">
      <c r="D815" s="92"/>
      <c r="K815" s="116"/>
      <c r="L815" s="41"/>
    </row>
    <row r="816" spans="4:12" ht="14.25" customHeight="1" x14ac:dyDescent="0.45">
      <c r="D816" s="92"/>
      <c r="K816" s="116"/>
      <c r="L816" s="41"/>
    </row>
    <row r="817" spans="4:12" ht="14.25" customHeight="1" x14ac:dyDescent="0.45">
      <c r="D817" s="92"/>
      <c r="K817" s="116"/>
      <c r="L817" s="41"/>
    </row>
    <row r="818" spans="4:12" ht="14.25" customHeight="1" x14ac:dyDescent="0.45">
      <c r="D818" s="92"/>
      <c r="K818" s="116"/>
      <c r="L818" s="41"/>
    </row>
    <row r="819" spans="4:12" ht="14.25" customHeight="1" x14ac:dyDescent="0.45">
      <c r="D819" s="92"/>
      <c r="K819" s="116"/>
      <c r="L819" s="41"/>
    </row>
    <row r="820" spans="4:12" ht="14.25" customHeight="1" x14ac:dyDescent="0.45">
      <c r="D820" s="92"/>
      <c r="K820" s="116"/>
      <c r="L820" s="41"/>
    </row>
    <row r="821" spans="4:12" ht="14.25" customHeight="1" x14ac:dyDescent="0.45">
      <c r="D821" s="92"/>
      <c r="K821" s="116"/>
      <c r="L821" s="41"/>
    </row>
    <row r="822" spans="4:12" ht="14.25" customHeight="1" x14ac:dyDescent="0.45">
      <c r="D822" s="92"/>
      <c r="K822" s="116"/>
      <c r="L822" s="41"/>
    </row>
    <row r="823" spans="4:12" ht="14.25" customHeight="1" x14ac:dyDescent="0.45">
      <c r="D823" s="92"/>
      <c r="K823" s="116"/>
      <c r="L823" s="41"/>
    </row>
    <row r="824" spans="4:12" ht="14.25" customHeight="1" x14ac:dyDescent="0.45">
      <c r="D824" s="92"/>
      <c r="K824" s="116"/>
      <c r="L824" s="41"/>
    </row>
    <row r="825" spans="4:12" ht="14.25" customHeight="1" x14ac:dyDescent="0.45">
      <c r="D825" s="92"/>
      <c r="K825" s="116"/>
      <c r="L825" s="41"/>
    </row>
    <row r="826" spans="4:12" ht="14.25" customHeight="1" x14ac:dyDescent="0.45">
      <c r="D826" s="92"/>
      <c r="K826" s="116"/>
      <c r="L826" s="41"/>
    </row>
    <row r="827" spans="4:12" ht="14.25" customHeight="1" x14ac:dyDescent="0.45">
      <c r="D827" s="92"/>
      <c r="K827" s="116"/>
      <c r="L827" s="41"/>
    </row>
    <row r="828" spans="4:12" ht="14.25" customHeight="1" x14ac:dyDescent="0.45">
      <c r="D828" s="92"/>
      <c r="K828" s="116"/>
      <c r="L828" s="41"/>
    </row>
    <row r="829" spans="4:12" ht="14.25" customHeight="1" x14ac:dyDescent="0.45">
      <c r="D829" s="92"/>
      <c r="K829" s="116"/>
      <c r="L829" s="41"/>
    </row>
    <row r="830" spans="4:12" ht="14.25" customHeight="1" x14ac:dyDescent="0.45">
      <c r="D830" s="92"/>
      <c r="K830" s="116"/>
      <c r="L830" s="41"/>
    </row>
    <row r="831" spans="4:12" ht="14.25" customHeight="1" x14ac:dyDescent="0.45">
      <c r="D831" s="92"/>
      <c r="K831" s="116"/>
      <c r="L831" s="41"/>
    </row>
    <row r="832" spans="4:12" ht="14.25" customHeight="1" x14ac:dyDescent="0.45">
      <c r="D832" s="92"/>
      <c r="K832" s="116"/>
      <c r="L832" s="41"/>
    </row>
    <row r="833" spans="4:12" ht="14.25" customHeight="1" x14ac:dyDescent="0.45">
      <c r="D833" s="92"/>
      <c r="K833" s="116"/>
      <c r="L833" s="41"/>
    </row>
    <row r="834" spans="4:12" ht="14.25" customHeight="1" x14ac:dyDescent="0.45">
      <c r="D834" s="92"/>
      <c r="K834" s="116"/>
      <c r="L834" s="41"/>
    </row>
    <row r="835" spans="4:12" ht="14.25" customHeight="1" x14ac:dyDescent="0.45">
      <c r="D835" s="92"/>
      <c r="K835" s="116"/>
      <c r="L835" s="41"/>
    </row>
    <row r="836" spans="4:12" ht="14.25" customHeight="1" x14ac:dyDescent="0.45">
      <c r="D836" s="92"/>
      <c r="K836" s="116"/>
      <c r="L836" s="41"/>
    </row>
    <row r="837" spans="4:12" ht="14.25" customHeight="1" x14ac:dyDescent="0.45">
      <c r="D837" s="92"/>
      <c r="K837" s="116"/>
      <c r="L837" s="41"/>
    </row>
    <row r="838" spans="4:12" ht="14.25" customHeight="1" x14ac:dyDescent="0.45">
      <c r="D838" s="92"/>
      <c r="K838" s="116"/>
      <c r="L838" s="41"/>
    </row>
    <row r="839" spans="4:12" ht="14.25" customHeight="1" x14ac:dyDescent="0.45">
      <c r="D839" s="92"/>
      <c r="K839" s="116"/>
      <c r="L839" s="41"/>
    </row>
    <row r="840" spans="4:12" ht="14.25" customHeight="1" x14ac:dyDescent="0.45">
      <c r="D840" s="92"/>
      <c r="K840" s="116"/>
      <c r="L840" s="41"/>
    </row>
    <row r="841" spans="4:12" ht="14.25" customHeight="1" x14ac:dyDescent="0.45">
      <c r="D841" s="92"/>
      <c r="K841" s="116"/>
      <c r="L841" s="41"/>
    </row>
    <row r="842" spans="4:12" ht="14.25" customHeight="1" x14ac:dyDescent="0.45">
      <c r="D842" s="92"/>
      <c r="K842" s="116"/>
      <c r="L842" s="41"/>
    </row>
    <row r="843" spans="4:12" ht="14.25" customHeight="1" x14ac:dyDescent="0.45">
      <c r="D843" s="92"/>
      <c r="K843" s="116"/>
      <c r="L843" s="41"/>
    </row>
    <row r="844" spans="4:12" ht="14.25" customHeight="1" x14ac:dyDescent="0.45">
      <c r="D844" s="92"/>
      <c r="K844" s="116"/>
      <c r="L844" s="41"/>
    </row>
    <row r="845" spans="4:12" ht="14.25" customHeight="1" x14ac:dyDescent="0.45">
      <c r="D845" s="92"/>
      <c r="K845" s="116"/>
      <c r="L845" s="41"/>
    </row>
    <row r="846" spans="4:12" ht="14.25" customHeight="1" x14ac:dyDescent="0.45">
      <c r="D846" s="92"/>
      <c r="K846" s="116"/>
      <c r="L846" s="41"/>
    </row>
    <row r="847" spans="4:12" ht="14.25" customHeight="1" x14ac:dyDescent="0.45">
      <c r="D847" s="92"/>
      <c r="K847" s="116"/>
      <c r="L847" s="41"/>
    </row>
    <row r="848" spans="4:12" ht="14.25" customHeight="1" x14ac:dyDescent="0.45">
      <c r="D848" s="92"/>
      <c r="K848" s="116"/>
      <c r="L848" s="41"/>
    </row>
    <row r="849" spans="4:12" ht="14.25" customHeight="1" x14ac:dyDescent="0.45">
      <c r="D849" s="92"/>
      <c r="K849" s="116"/>
      <c r="L849" s="41"/>
    </row>
    <row r="850" spans="4:12" ht="14.25" customHeight="1" x14ac:dyDescent="0.45">
      <c r="D850" s="92"/>
      <c r="K850" s="116"/>
      <c r="L850" s="41"/>
    </row>
    <row r="851" spans="4:12" ht="14.25" customHeight="1" x14ac:dyDescent="0.45">
      <c r="D851" s="92"/>
      <c r="K851" s="116"/>
      <c r="L851" s="41"/>
    </row>
    <row r="852" spans="4:12" ht="14.25" customHeight="1" x14ac:dyDescent="0.45">
      <c r="D852" s="92"/>
      <c r="K852" s="116"/>
      <c r="L852" s="41"/>
    </row>
    <row r="853" spans="4:12" ht="14.25" customHeight="1" x14ac:dyDescent="0.45">
      <c r="D853" s="92"/>
      <c r="K853" s="116"/>
      <c r="L853" s="41"/>
    </row>
    <row r="854" spans="4:12" ht="14.25" customHeight="1" x14ac:dyDescent="0.45">
      <c r="D854" s="92"/>
      <c r="K854" s="116"/>
      <c r="L854" s="41"/>
    </row>
    <row r="855" spans="4:12" ht="14.25" customHeight="1" x14ac:dyDescent="0.45">
      <c r="D855" s="92"/>
      <c r="K855" s="116"/>
      <c r="L855" s="41"/>
    </row>
    <row r="856" spans="4:12" ht="14.25" customHeight="1" x14ac:dyDescent="0.45">
      <c r="D856" s="92"/>
      <c r="K856" s="116"/>
      <c r="L856" s="41"/>
    </row>
    <row r="857" spans="4:12" ht="14.25" customHeight="1" x14ac:dyDescent="0.45">
      <c r="D857" s="92"/>
      <c r="K857" s="116"/>
      <c r="L857" s="41"/>
    </row>
    <row r="858" spans="4:12" ht="14.25" customHeight="1" x14ac:dyDescent="0.45">
      <c r="D858" s="92"/>
      <c r="K858" s="116"/>
      <c r="L858" s="41"/>
    </row>
    <row r="859" spans="4:12" ht="14.25" customHeight="1" x14ac:dyDescent="0.45">
      <c r="D859" s="92"/>
      <c r="K859" s="116"/>
      <c r="L859" s="41"/>
    </row>
    <row r="860" spans="4:12" ht="14.25" customHeight="1" x14ac:dyDescent="0.45">
      <c r="D860" s="92"/>
      <c r="K860" s="116"/>
      <c r="L860" s="41"/>
    </row>
    <row r="861" spans="4:12" ht="14.25" customHeight="1" x14ac:dyDescent="0.45">
      <c r="D861" s="92"/>
      <c r="K861" s="116"/>
      <c r="L861" s="41"/>
    </row>
    <row r="862" spans="4:12" ht="14.25" customHeight="1" x14ac:dyDescent="0.45">
      <c r="D862" s="92"/>
      <c r="K862" s="116"/>
      <c r="L862" s="41"/>
    </row>
    <row r="863" spans="4:12" ht="14.25" customHeight="1" x14ac:dyDescent="0.45">
      <c r="D863" s="92"/>
      <c r="K863" s="116"/>
      <c r="L863" s="41"/>
    </row>
    <row r="864" spans="4:12" ht="14.25" customHeight="1" x14ac:dyDescent="0.45">
      <c r="D864" s="92"/>
      <c r="K864" s="116"/>
      <c r="L864" s="41"/>
    </row>
    <row r="865" spans="4:12" ht="14.25" customHeight="1" x14ac:dyDescent="0.45">
      <c r="D865" s="92"/>
      <c r="K865" s="116"/>
      <c r="L865" s="41"/>
    </row>
    <row r="866" spans="4:12" ht="14.25" customHeight="1" x14ac:dyDescent="0.45">
      <c r="D866" s="92"/>
      <c r="K866" s="116"/>
      <c r="L866" s="41"/>
    </row>
    <row r="867" spans="4:12" ht="14.25" customHeight="1" x14ac:dyDescent="0.45">
      <c r="D867" s="92"/>
      <c r="K867" s="116"/>
      <c r="L867" s="41"/>
    </row>
    <row r="868" spans="4:12" ht="14.25" customHeight="1" x14ac:dyDescent="0.45">
      <c r="D868" s="92"/>
      <c r="K868" s="116"/>
      <c r="L868" s="41"/>
    </row>
    <row r="869" spans="4:12" ht="14.25" customHeight="1" x14ac:dyDescent="0.45">
      <c r="D869" s="92"/>
      <c r="K869" s="116"/>
      <c r="L869" s="41"/>
    </row>
    <row r="870" spans="4:12" ht="14.25" customHeight="1" x14ac:dyDescent="0.45">
      <c r="D870" s="92"/>
      <c r="K870" s="116"/>
      <c r="L870" s="41"/>
    </row>
    <row r="871" spans="4:12" ht="14.25" customHeight="1" x14ac:dyDescent="0.45">
      <c r="D871" s="92"/>
      <c r="K871" s="116"/>
      <c r="L871" s="41"/>
    </row>
    <row r="872" spans="4:12" ht="14.25" customHeight="1" x14ac:dyDescent="0.45">
      <c r="D872" s="92"/>
      <c r="K872" s="116"/>
      <c r="L872" s="41"/>
    </row>
    <row r="873" spans="4:12" ht="14.25" customHeight="1" x14ac:dyDescent="0.45">
      <c r="D873" s="92"/>
      <c r="K873" s="116"/>
      <c r="L873" s="41"/>
    </row>
    <row r="874" spans="4:12" ht="14.25" customHeight="1" x14ac:dyDescent="0.45">
      <c r="D874" s="92"/>
      <c r="K874" s="116"/>
      <c r="L874" s="41"/>
    </row>
    <row r="875" spans="4:12" ht="14.25" customHeight="1" x14ac:dyDescent="0.45">
      <c r="D875" s="92"/>
      <c r="K875" s="116"/>
      <c r="L875" s="41"/>
    </row>
    <row r="876" spans="4:12" ht="14.25" customHeight="1" x14ac:dyDescent="0.45">
      <c r="D876" s="92"/>
      <c r="K876" s="116"/>
      <c r="L876" s="41"/>
    </row>
    <row r="877" spans="4:12" ht="14.25" customHeight="1" x14ac:dyDescent="0.45">
      <c r="D877" s="92"/>
      <c r="K877" s="116"/>
      <c r="L877" s="41"/>
    </row>
    <row r="878" spans="4:12" ht="14.25" customHeight="1" x14ac:dyDescent="0.45">
      <c r="D878" s="92"/>
      <c r="K878" s="116"/>
      <c r="L878" s="41"/>
    </row>
    <row r="879" spans="4:12" ht="14.25" customHeight="1" x14ac:dyDescent="0.45">
      <c r="D879" s="92"/>
      <c r="K879" s="116"/>
      <c r="L879" s="41"/>
    </row>
    <row r="880" spans="4:12" ht="14.25" customHeight="1" x14ac:dyDescent="0.45">
      <c r="D880" s="92"/>
      <c r="K880" s="116"/>
      <c r="L880" s="41"/>
    </row>
    <row r="881" spans="4:12" ht="14.25" customHeight="1" x14ac:dyDescent="0.45">
      <c r="D881" s="92"/>
      <c r="K881" s="116"/>
      <c r="L881" s="41"/>
    </row>
    <row r="882" spans="4:12" ht="14.25" customHeight="1" x14ac:dyDescent="0.45">
      <c r="D882" s="92"/>
      <c r="K882" s="116"/>
      <c r="L882" s="41"/>
    </row>
    <row r="883" spans="4:12" ht="14.25" customHeight="1" x14ac:dyDescent="0.45">
      <c r="D883" s="92"/>
      <c r="K883" s="116"/>
      <c r="L883" s="41"/>
    </row>
    <row r="884" spans="4:12" ht="14.25" customHeight="1" x14ac:dyDescent="0.45">
      <c r="D884" s="92"/>
      <c r="K884" s="116"/>
      <c r="L884" s="41"/>
    </row>
    <row r="885" spans="4:12" ht="14.25" customHeight="1" x14ac:dyDescent="0.45">
      <c r="D885" s="92"/>
      <c r="K885" s="116"/>
      <c r="L885" s="41"/>
    </row>
    <row r="886" spans="4:12" ht="14.25" customHeight="1" x14ac:dyDescent="0.45">
      <c r="D886" s="92"/>
      <c r="K886" s="116"/>
      <c r="L886" s="41"/>
    </row>
    <row r="887" spans="4:12" ht="14.25" customHeight="1" x14ac:dyDescent="0.45">
      <c r="D887" s="92"/>
      <c r="K887" s="116"/>
      <c r="L887" s="41"/>
    </row>
    <row r="888" spans="4:12" ht="14.25" customHeight="1" x14ac:dyDescent="0.45">
      <c r="D888" s="92"/>
      <c r="K888" s="116"/>
      <c r="L888" s="41"/>
    </row>
    <row r="889" spans="4:12" ht="14.25" customHeight="1" x14ac:dyDescent="0.45">
      <c r="D889" s="92"/>
      <c r="K889" s="116"/>
      <c r="L889" s="41"/>
    </row>
    <row r="890" spans="4:12" ht="14.25" customHeight="1" x14ac:dyDescent="0.45">
      <c r="D890" s="92"/>
      <c r="K890" s="116"/>
      <c r="L890" s="41"/>
    </row>
    <row r="891" spans="4:12" ht="14.25" customHeight="1" x14ac:dyDescent="0.45">
      <c r="D891" s="92"/>
      <c r="K891" s="116"/>
      <c r="L891" s="41"/>
    </row>
    <row r="892" spans="4:12" ht="14.25" customHeight="1" x14ac:dyDescent="0.45">
      <c r="D892" s="92"/>
      <c r="K892" s="116"/>
      <c r="L892" s="41"/>
    </row>
    <row r="893" spans="4:12" ht="14.25" customHeight="1" x14ac:dyDescent="0.45">
      <c r="D893" s="92"/>
      <c r="K893" s="116"/>
      <c r="L893" s="41"/>
    </row>
    <row r="894" spans="4:12" ht="14.25" customHeight="1" x14ac:dyDescent="0.45">
      <c r="D894" s="92"/>
      <c r="K894" s="116"/>
      <c r="L894" s="41"/>
    </row>
    <row r="895" spans="4:12" ht="14.25" customHeight="1" x14ac:dyDescent="0.45">
      <c r="D895" s="92"/>
      <c r="K895" s="116"/>
      <c r="L895" s="41"/>
    </row>
    <row r="896" spans="4:12" ht="14.25" customHeight="1" x14ac:dyDescent="0.45">
      <c r="D896" s="92"/>
      <c r="K896" s="116"/>
      <c r="L896" s="41"/>
    </row>
    <row r="897" spans="4:12" ht="14.25" customHeight="1" x14ac:dyDescent="0.45">
      <c r="D897" s="92"/>
      <c r="K897" s="116"/>
      <c r="L897" s="41"/>
    </row>
    <row r="898" spans="4:12" ht="14.25" customHeight="1" x14ac:dyDescent="0.45">
      <c r="D898" s="92"/>
      <c r="K898" s="116"/>
      <c r="L898" s="41"/>
    </row>
    <row r="899" spans="4:12" ht="14.25" customHeight="1" x14ac:dyDescent="0.45">
      <c r="D899" s="92"/>
      <c r="K899" s="116"/>
      <c r="L899" s="41"/>
    </row>
    <row r="900" spans="4:12" ht="14.25" customHeight="1" x14ac:dyDescent="0.45">
      <c r="D900" s="92"/>
      <c r="K900" s="116"/>
      <c r="L900" s="41"/>
    </row>
    <row r="901" spans="4:12" ht="14.25" customHeight="1" x14ac:dyDescent="0.45">
      <c r="D901" s="92"/>
      <c r="K901" s="116"/>
      <c r="L901" s="41"/>
    </row>
    <row r="902" spans="4:12" ht="14.25" customHeight="1" x14ac:dyDescent="0.45">
      <c r="D902" s="92"/>
      <c r="K902" s="116"/>
      <c r="L902" s="41"/>
    </row>
    <row r="903" spans="4:12" ht="14.25" customHeight="1" x14ac:dyDescent="0.45">
      <c r="D903" s="92"/>
      <c r="K903" s="116"/>
      <c r="L903" s="41"/>
    </row>
    <row r="904" spans="4:12" ht="14.25" customHeight="1" x14ac:dyDescent="0.45">
      <c r="D904" s="92"/>
      <c r="K904" s="116"/>
      <c r="L904" s="41"/>
    </row>
    <row r="905" spans="4:12" ht="14.25" customHeight="1" x14ac:dyDescent="0.45">
      <c r="D905" s="92"/>
      <c r="K905" s="116"/>
      <c r="L905" s="41"/>
    </row>
    <row r="906" spans="4:12" ht="14.25" customHeight="1" x14ac:dyDescent="0.45">
      <c r="D906" s="92"/>
      <c r="K906" s="116"/>
      <c r="L906" s="41"/>
    </row>
    <row r="907" spans="4:12" ht="14.25" customHeight="1" x14ac:dyDescent="0.45">
      <c r="D907" s="92"/>
      <c r="K907" s="116"/>
      <c r="L907" s="41"/>
    </row>
    <row r="908" spans="4:12" ht="14.25" customHeight="1" x14ac:dyDescent="0.45">
      <c r="D908" s="92"/>
      <c r="K908" s="116"/>
      <c r="L908" s="41"/>
    </row>
    <row r="909" spans="4:12" ht="14.25" customHeight="1" x14ac:dyDescent="0.45">
      <c r="D909" s="92"/>
      <c r="K909" s="116"/>
      <c r="L909" s="41"/>
    </row>
    <row r="910" spans="4:12" ht="14.25" customHeight="1" x14ac:dyDescent="0.45">
      <c r="D910" s="92"/>
      <c r="K910" s="116"/>
      <c r="L910" s="41"/>
    </row>
    <row r="911" spans="4:12" ht="14.25" customHeight="1" x14ac:dyDescent="0.45">
      <c r="D911" s="92"/>
      <c r="K911" s="116"/>
      <c r="L911" s="41"/>
    </row>
    <row r="912" spans="4:12" ht="14.25" customHeight="1" x14ac:dyDescent="0.45">
      <c r="D912" s="92"/>
      <c r="K912" s="116"/>
      <c r="L912" s="41"/>
    </row>
    <row r="913" spans="4:12" ht="14.25" customHeight="1" x14ac:dyDescent="0.45">
      <c r="D913" s="92"/>
      <c r="K913" s="116"/>
      <c r="L913" s="41"/>
    </row>
    <row r="914" spans="4:12" ht="14.25" customHeight="1" x14ac:dyDescent="0.45">
      <c r="D914" s="92"/>
      <c r="K914" s="116"/>
      <c r="L914" s="41"/>
    </row>
    <row r="915" spans="4:12" ht="14.25" customHeight="1" x14ac:dyDescent="0.45">
      <c r="D915" s="92"/>
      <c r="K915" s="116"/>
      <c r="L915" s="41"/>
    </row>
    <row r="916" spans="4:12" ht="14.25" customHeight="1" x14ac:dyDescent="0.45">
      <c r="D916" s="92"/>
      <c r="K916" s="116"/>
      <c r="L916" s="41"/>
    </row>
    <row r="917" spans="4:12" ht="14.25" customHeight="1" x14ac:dyDescent="0.45">
      <c r="D917" s="92"/>
      <c r="K917" s="116"/>
      <c r="L917" s="41"/>
    </row>
    <row r="918" spans="4:12" ht="14.25" customHeight="1" x14ac:dyDescent="0.45">
      <c r="D918" s="92"/>
      <c r="K918" s="116"/>
      <c r="L918" s="41"/>
    </row>
    <row r="919" spans="4:12" ht="14.25" customHeight="1" x14ac:dyDescent="0.45">
      <c r="D919" s="92"/>
      <c r="K919" s="116"/>
      <c r="L919" s="41"/>
    </row>
    <row r="920" spans="4:12" ht="14.25" customHeight="1" x14ac:dyDescent="0.45">
      <c r="D920" s="92"/>
      <c r="K920" s="116"/>
      <c r="L920" s="41"/>
    </row>
    <row r="921" spans="4:12" ht="14.25" customHeight="1" x14ac:dyDescent="0.45">
      <c r="D921" s="92"/>
      <c r="K921" s="116"/>
      <c r="L921" s="41"/>
    </row>
    <row r="922" spans="4:12" ht="14.25" customHeight="1" x14ac:dyDescent="0.45">
      <c r="D922" s="92"/>
      <c r="K922" s="116"/>
      <c r="L922" s="41"/>
    </row>
    <row r="923" spans="4:12" ht="14.25" customHeight="1" x14ac:dyDescent="0.45">
      <c r="D923" s="92"/>
      <c r="K923" s="116"/>
      <c r="L923" s="41"/>
    </row>
    <row r="924" spans="4:12" ht="14.25" customHeight="1" x14ac:dyDescent="0.45">
      <c r="D924" s="92"/>
      <c r="K924" s="116"/>
      <c r="L924" s="41"/>
    </row>
    <row r="925" spans="4:12" ht="14.25" customHeight="1" x14ac:dyDescent="0.45">
      <c r="D925" s="92"/>
      <c r="K925" s="116"/>
      <c r="L925" s="41"/>
    </row>
    <row r="926" spans="4:12" ht="14.25" customHeight="1" x14ac:dyDescent="0.45">
      <c r="D926" s="92"/>
      <c r="K926" s="116"/>
      <c r="L926" s="41"/>
    </row>
    <row r="927" spans="4:12" ht="14.25" customHeight="1" x14ac:dyDescent="0.45">
      <c r="D927" s="92"/>
      <c r="K927" s="116"/>
      <c r="L927" s="41"/>
    </row>
    <row r="928" spans="4:12" ht="14.25" customHeight="1" x14ac:dyDescent="0.45">
      <c r="D928" s="92"/>
      <c r="K928" s="116"/>
      <c r="L928" s="41"/>
    </row>
    <row r="929" spans="4:12" ht="14.25" customHeight="1" x14ac:dyDescent="0.45">
      <c r="D929" s="92"/>
      <c r="K929" s="116"/>
      <c r="L929" s="41"/>
    </row>
    <row r="930" spans="4:12" ht="14.25" customHeight="1" x14ac:dyDescent="0.45">
      <c r="D930" s="92"/>
      <c r="K930" s="116"/>
      <c r="L930" s="41"/>
    </row>
    <row r="931" spans="4:12" ht="14.25" customHeight="1" x14ac:dyDescent="0.45">
      <c r="D931" s="92"/>
      <c r="K931" s="116"/>
      <c r="L931" s="41"/>
    </row>
    <row r="932" spans="4:12" ht="14.25" customHeight="1" x14ac:dyDescent="0.45">
      <c r="D932" s="92"/>
      <c r="K932" s="116"/>
      <c r="L932" s="41"/>
    </row>
    <row r="933" spans="4:12" ht="14.25" customHeight="1" x14ac:dyDescent="0.45">
      <c r="D933" s="92"/>
      <c r="K933" s="116"/>
      <c r="L933" s="41"/>
    </row>
    <row r="934" spans="4:12" ht="14.25" customHeight="1" x14ac:dyDescent="0.45">
      <c r="D934" s="92"/>
      <c r="K934" s="116"/>
      <c r="L934" s="41"/>
    </row>
    <row r="935" spans="4:12" ht="14.25" customHeight="1" x14ac:dyDescent="0.45">
      <c r="D935" s="92"/>
      <c r="K935" s="116"/>
      <c r="L935" s="41"/>
    </row>
    <row r="936" spans="4:12" ht="14.25" customHeight="1" x14ac:dyDescent="0.45">
      <c r="D936" s="92"/>
      <c r="K936" s="116"/>
      <c r="L936" s="41"/>
    </row>
    <row r="937" spans="4:12" ht="14.25" customHeight="1" x14ac:dyDescent="0.45">
      <c r="D937" s="92"/>
      <c r="K937" s="116"/>
      <c r="L937" s="41"/>
    </row>
    <row r="938" spans="4:12" ht="14.25" customHeight="1" x14ac:dyDescent="0.45">
      <c r="D938" s="92"/>
      <c r="K938" s="116"/>
      <c r="L938" s="41"/>
    </row>
    <row r="939" spans="4:12" ht="14.25" customHeight="1" x14ac:dyDescent="0.45">
      <c r="D939" s="92"/>
      <c r="K939" s="116"/>
      <c r="L939" s="41"/>
    </row>
    <row r="940" spans="4:12" ht="14.25" customHeight="1" x14ac:dyDescent="0.45">
      <c r="D940" s="92"/>
      <c r="K940" s="116"/>
      <c r="L940" s="41"/>
    </row>
    <row r="941" spans="4:12" ht="14.25" customHeight="1" x14ac:dyDescent="0.45">
      <c r="D941" s="92"/>
      <c r="K941" s="116"/>
      <c r="L941" s="41"/>
    </row>
    <row r="942" spans="4:12" ht="14.25" customHeight="1" x14ac:dyDescent="0.45">
      <c r="D942" s="92"/>
      <c r="K942" s="116"/>
      <c r="L942" s="41"/>
    </row>
    <row r="943" spans="4:12" ht="14.25" customHeight="1" x14ac:dyDescent="0.45">
      <c r="D943" s="92"/>
      <c r="K943" s="116"/>
      <c r="L943" s="41"/>
    </row>
    <row r="944" spans="4:12" ht="14.25" customHeight="1" x14ac:dyDescent="0.45">
      <c r="D944" s="92"/>
      <c r="K944" s="116"/>
      <c r="L944" s="41"/>
    </row>
    <row r="945" spans="4:12" ht="14.25" customHeight="1" x14ac:dyDescent="0.45">
      <c r="D945" s="92"/>
      <c r="K945" s="116"/>
      <c r="L945" s="41"/>
    </row>
    <row r="946" spans="4:12" ht="14.25" customHeight="1" x14ac:dyDescent="0.45">
      <c r="D946" s="92"/>
      <c r="K946" s="116"/>
      <c r="L946" s="41"/>
    </row>
    <row r="947" spans="4:12" ht="14.25" customHeight="1" x14ac:dyDescent="0.45">
      <c r="D947" s="92"/>
      <c r="K947" s="116"/>
      <c r="L947" s="41"/>
    </row>
    <row r="948" spans="4:12" ht="14.25" customHeight="1" x14ac:dyDescent="0.45">
      <c r="D948" s="92"/>
      <c r="K948" s="116"/>
      <c r="L948" s="41"/>
    </row>
    <row r="949" spans="4:12" ht="14.25" customHeight="1" x14ac:dyDescent="0.45">
      <c r="D949" s="92"/>
      <c r="K949" s="116"/>
      <c r="L949" s="41"/>
    </row>
    <row r="950" spans="4:12" ht="14.25" customHeight="1" x14ac:dyDescent="0.45">
      <c r="D950" s="92"/>
      <c r="K950" s="116"/>
      <c r="L950" s="41"/>
    </row>
    <row r="951" spans="4:12" ht="14.25" customHeight="1" x14ac:dyDescent="0.45">
      <c r="D951" s="92"/>
      <c r="K951" s="116"/>
      <c r="L951" s="41"/>
    </row>
    <row r="952" spans="4:12" ht="14.25" customHeight="1" x14ac:dyDescent="0.45">
      <c r="D952" s="92"/>
      <c r="K952" s="116"/>
      <c r="L952" s="41"/>
    </row>
    <row r="953" spans="4:12" ht="14.25" customHeight="1" x14ac:dyDescent="0.45">
      <c r="D953" s="92"/>
      <c r="K953" s="116"/>
      <c r="L953" s="41"/>
    </row>
    <row r="954" spans="4:12" ht="14.25" customHeight="1" x14ac:dyDescent="0.45">
      <c r="D954" s="92"/>
      <c r="K954" s="116"/>
      <c r="L954" s="41"/>
    </row>
    <row r="955" spans="4:12" ht="14.25" customHeight="1" x14ac:dyDescent="0.45">
      <c r="D955" s="92"/>
      <c r="K955" s="116"/>
      <c r="L955" s="41"/>
    </row>
    <row r="956" spans="4:12" ht="14.25" customHeight="1" x14ac:dyDescent="0.45">
      <c r="D956" s="92"/>
      <c r="K956" s="116"/>
      <c r="L956" s="41"/>
    </row>
    <row r="957" spans="4:12" ht="14.25" customHeight="1" x14ac:dyDescent="0.45">
      <c r="D957" s="92"/>
      <c r="K957" s="116"/>
      <c r="L957" s="41"/>
    </row>
    <row r="958" spans="4:12" ht="14.25" customHeight="1" x14ac:dyDescent="0.45">
      <c r="D958" s="92"/>
      <c r="K958" s="116"/>
      <c r="L958" s="41"/>
    </row>
    <row r="959" spans="4:12" ht="14.25" customHeight="1" x14ac:dyDescent="0.45">
      <c r="D959" s="92"/>
      <c r="K959" s="116"/>
      <c r="L959" s="41"/>
    </row>
    <row r="960" spans="4:12" ht="14.25" customHeight="1" x14ac:dyDescent="0.45">
      <c r="D960" s="92"/>
      <c r="K960" s="116"/>
      <c r="L960" s="41"/>
    </row>
    <row r="961" spans="4:12" ht="14.25" customHeight="1" x14ac:dyDescent="0.45">
      <c r="D961" s="92"/>
      <c r="K961" s="116"/>
      <c r="L961" s="41"/>
    </row>
    <row r="962" spans="4:12" ht="14.25" customHeight="1" x14ac:dyDescent="0.45">
      <c r="D962" s="92"/>
      <c r="K962" s="116"/>
      <c r="L962" s="41"/>
    </row>
    <row r="963" spans="4:12" ht="14.25" customHeight="1" x14ac:dyDescent="0.45">
      <c r="D963" s="92"/>
      <c r="K963" s="116"/>
      <c r="L963" s="41"/>
    </row>
    <row r="964" spans="4:12" ht="14.25" customHeight="1" x14ac:dyDescent="0.45">
      <c r="D964" s="92"/>
      <c r="K964" s="116"/>
      <c r="L964" s="41"/>
    </row>
    <row r="965" spans="4:12" ht="14.25" customHeight="1" x14ac:dyDescent="0.45">
      <c r="D965" s="92"/>
      <c r="K965" s="116"/>
      <c r="L965" s="41"/>
    </row>
    <row r="966" spans="4:12" ht="14.25" customHeight="1" x14ac:dyDescent="0.45">
      <c r="D966" s="92"/>
      <c r="K966" s="116"/>
      <c r="L966" s="41"/>
    </row>
    <row r="967" spans="4:12" ht="14.25" customHeight="1" x14ac:dyDescent="0.45">
      <c r="D967" s="92"/>
      <c r="K967" s="116"/>
      <c r="L967" s="41"/>
    </row>
    <row r="968" spans="4:12" ht="14.25" customHeight="1" x14ac:dyDescent="0.45">
      <c r="D968" s="92"/>
      <c r="K968" s="116"/>
      <c r="L968" s="41"/>
    </row>
    <row r="969" spans="4:12" ht="14.25" customHeight="1" x14ac:dyDescent="0.45">
      <c r="D969" s="92"/>
      <c r="K969" s="116"/>
      <c r="L969" s="41"/>
    </row>
    <row r="970" spans="4:12" ht="14.25" customHeight="1" x14ac:dyDescent="0.45">
      <c r="D970" s="92"/>
      <c r="K970" s="116"/>
      <c r="L970" s="41"/>
    </row>
    <row r="971" spans="4:12" ht="14.25" customHeight="1" x14ac:dyDescent="0.45">
      <c r="D971" s="92"/>
      <c r="K971" s="116"/>
      <c r="L971" s="41"/>
    </row>
    <row r="972" spans="4:12" ht="14.25" customHeight="1" x14ac:dyDescent="0.45">
      <c r="D972" s="92"/>
      <c r="K972" s="116"/>
      <c r="L972" s="41"/>
    </row>
    <row r="973" spans="4:12" ht="14.25" customHeight="1" x14ac:dyDescent="0.45">
      <c r="D973" s="92"/>
      <c r="K973" s="116"/>
      <c r="L973" s="41"/>
    </row>
    <row r="974" spans="4:12" ht="14.25" customHeight="1" x14ac:dyDescent="0.45">
      <c r="D974" s="92"/>
      <c r="K974" s="116"/>
      <c r="L974" s="41"/>
    </row>
    <row r="975" spans="4:12" ht="14.25" customHeight="1" x14ac:dyDescent="0.45">
      <c r="D975" s="92"/>
      <c r="K975" s="116"/>
      <c r="L975" s="41"/>
    </row>
    <row r="976" spans="4:12" ht="14.25" customHeight="1" x14ac:dyDescent="0.45">
      <c r="D976" s="92"/>
      <c r="K976" s="116"/>
      <c r="L976" s="41"/>
    </row>
    <row r="977" spans="4:12" ht="14.25" customHeight="1" x14ac:dyDescent="0.45">
      <c r="D977" s="92"/>
      <c r="K977" s="116"/>
      <c r="L977" s="41"/>
    </row>
    <row r="978" spans="4:12" ht="14.25" customHeight="1" x14ac:dyDescent="0.45">
      <c r="D978" s="92"/>
      <c r="K978" s="116"/>
      <c r="L978" s="41"/>
    </row>
    <row r="979" spans="4:12" ht="14.25" customHeight="1" x14ac:dyDescent="0.45">
      <c r="D979" s="92"/>
      <c r="K979" s="116"/>
      <c r="L979" s="41"/>
    </row>
    <row r="980" spans="4:12" ht="14.25" customHeight="1" x14ac:dyDescent="0.45">
      <c r="D980" s="92"/>
      <c r="K980" s="116"/>
      <c r="L980" s="41"/>
    </row>
    <row r="981" spans="4:12" ht="14.25" customHeight="1" x14ac:dyDescent="0.45">
      <c r="D981" s="92"/>
      <c r="K981" s="116"/>
      <c r="L981" s="41"/>
    </row>
    <row r="982" spans="4:12" ht="14.25" customHeight="1" x14ac:dyDescent="0.45">
      <c r="D982" s="92"/>
      <c r="K982" s="116"/>
      <c r="L982" s="41"/>
    </row>
    <row r="983" spans="4:12" ht="14.25" customHeight="1" x14ac:dyDescent="0.45">
      <c r="D983" s="92"/>
      <c r="K983" s="116"/>
      <c r="L983" s="41"/>
    </row>
    <row r="984" spans="4:12" ht="14.25" customHeight="1" x14ac:dyDescent="0.45">
      <c r="D984" s="92"/>
      <c r="K984" s="116"/>
      <c r="L984" s="41"/>
    </row>
    <row r="985" spans="4:12" ht="14.25" customHeight="1" x14ac:dyDescent="0.45">
      <c r="D985" s="92"/>
      <c r="K985" s="116"/>
      <c r="L985" s="41"/>
    </row>
    <row r="986" spans="4:12" ht="14.25" customHeight="1" x14ac:dyDescent="0.45">
      <c r="D986" s="92"/>
      <c r="K986" s="116"/>
      <c r="L986" s="41"/>
    </row>
    <row r="987" spans="4:12" ht="14.25" customHeight="1" x14ac:dyDescent="0.45">
      <c r="D987" s="92"/>
      <c r="K987" s="116"/>
      <c r="L987" s="41"/>
    </row>
    <row r="988" spans="4:12" ht="14.25" customHeight="1" x14ac:dyDescent="0.45">
      <c r="D988" s="92"/>
      <c r="K988" s="116"/>
      <c r="L988" s="41"/>
    </row>
    <row r="989" spans="4:12" ht="14.25" customHeight="1" x14ac:dyDescent="0.45">
      <c r="D989" s="92"/>
      <c r="K989" s="116"/>
      <c r="L989" s="41"/>
    </row>
    <row r="990" spans="4:12" ht="14.25" customHeight="1" x14ac:dyDescent="0.45">
      <c r="D990" s="92"/>
      <c r="K990" s="116"/>
      <c r="L990" s="41"/>
    </row>
    <row r="991" spans="4:12" ht="14.25" customHeight="1" x14ac:dyDescent="0.45">
      <c r="D991" s="92"/>
      <c r="K991" s="116"/>
      <c r="L991" s="41"/>
    </row>
    <row r="992" spans="4:12" ht="14.25" customHeight="1" x14ac:dyDescent="0.45">
      <c r="D992" s="92"/>
      <c r="K992" s="116"/>
      <c r="L992" s="41"/>
    </row>
    <row r="993" spans="4:12" ht="14.25" customHeight="1" x14ac:dyDescent="0.45">
      <c r="D993" s="92"/>
      <c r="K993" s="116"/>
      <c r="L993" s="41"/>
    </row>
    <row r="994" spans="4:12" ht="14.25" customHeight="1" x14ac:dyDescent="0.45">
      <c r="D994" s="92"/>
      <c r="K994" s="116"/>
      <c r="L994" s="41"/>
    </row>
    <row r="995" spans="4:12" ht="14.25" customHeight="1" x14ac:dyDescent="0.45">
      <c r="D995" s="92"/>
      <c r="K995" s="116"/>
      <c r="L995" s="41"/>
    </row>
    <row r="996" spans="4:12" ht="14.25" customHeight="1" x14ac:dyDescent="0.45">
      <c r="D996" s="92"/>
      <c r="K996" s="116"/>
      <c r="L996" s="41"/>
    </row>
    <row r="997" spans="4:12" ht="14.25" customHeight="1" x14ac:dyDescent="0.45">
      <c r="D997" s="92"/>
      <c r="K997" s="116"/>
      <c r="L997" s="41"/>
    </row>
    <row r="998" spans="4:12" ht="14.25" customHeight="1" x14ac:dyDescent="0.45">
      <c r="D998" s="92"/>
      <c r="K998" s="116"/>
      <c r="L998" s="41"/>
    </row>
    <row r="999" spans="4:12" ht="14.25" customHeight="1" x14ac:dyDescent="0.45">
      <c r="D999" s="92"/>
      <c r="K999" s="116"/>
      <c r="L999" s="41"/>
    </row>
    <row r="1000" spans="4:12" ht="14.25" customHeight="1" x14ac:dyDescent="0.45">
      <c r="D1000" s="92"/>
      <c r="K1000" s="116"/>
      <c r="L1000" s="41"/>
    </row>
    <row r="1001" spans="4:12" ht="14.25" customHeight="1" x14ac:dyDescent="0.45">
      <c r="D1001" s="92"/>
      <c r="K1001" s="116"/>
      <c r="L1001" s="41"/>
    </row>
    <row r="1002" spans="4:12" ht="14.25" customHeight="1" x14ac:dyDescent="0.45">
      <c r="D1002" s="92"/>
      <c r="K1002" s="116"/>
      <c r="L1002" s="41"/>
    </row>
    <row r="1003" spans="4:12" ht="14.25" customHeight="1" x14ac:dyDescent="0.45">
      <c r="D1003" s="92"/>
      <c r="K1003" s="116"/>
      <c r="L1003" s="41"/>
    </row>
    <row r="1004" spans="4:12" ht="14.25" customHeight="1" x14ac:dyDescent="0.45">
      <c r="D1004" s="92"/>
      <c r="K1004" s="116"/>
      <c r="L1004" s="41"/>
    </row>
    <row r="1005" spans="4:12" ht="14.25" customHeight="1" x14ac:dyDescent="0.45">
      <c r="D1005" s="92"/>
      <c r="K1005" s="116"/>
      <c r="L1005" s="41"/>
    </row>
    <row r="1006" spans="4:12" ht="14.25" customHeight="1" x14ac:dyDescent="0.45">
      <c r="D1006" s="92"/>
      <c r="K1006" s="116"/>
      <c r="L1006" s="41"/>
    </row>
    <row r="1007" spans="4:12" ht="14.25" customHeight="1" x14ac:dyDescent="0.45">
      <c r="D1007" s="92"/>
      <c r="K1007" s="116"/>
      <c r="L1007" s="41"/>
    </row>
    <row r="1008" spans="4:12" ht="14.25" customHeight="1" x14ac:dyDescent="0.45">
      <c r="D1008" s="92"/>
      <c r="K1008" s="116"/>
      <c r="L1008" s="41"/>
    </row>
    <row r="1009" spans="4:12" ht="14.25" customHeight="1" x14ac:dyDescent="0.45">
      <c r="D1009" s="92"/>
      <c r="K1009" s="116"/>
      <c r="L1009" s="41"/>
    </row>
    <row r="1010" spans="4:12" ht="14.25" customHeight="1" x14ac:dyDescent="0.45">
      <c r="D1010" s="92"/>
      <c r="K1010" s="116"/>
      <c r="L1010" s="41"/>
    </row>
    <row r="1011" spans="4:12" ht="14.25" customHeight="1" x14ac:dyDescent="0.45">
      <c r="D1011" s="92"/>
      <c r="K1011" s="116"/>
      <c r="L1011" s="41"/>
    </row>
    <row r="1012" spans="4:12" ht="14.25" customHeight="1" x14ac:dyDescent="0.45">
      <c r="D1012" s="92"/>
      <c r="K1012" s="116"/>
      <c r="L1012" s="41"/>
    </row>
    <row r="1013" spans="4:12" ht="14.25" customHeight="1" x14ac:dyDescent="0.45">
      <c r="D1013" s="92"/>
      <c r="K1013" s="116"/>
      <c r="L1013" s="41"/>
    </row>
    <row r="1014" spans="4:12" ht="14.25" customHeight="1" x14ac:dyDescent="0.45">
      <c r="D1014" s="92"/>
      <c r="K1014" s="116"/>
      <c r="L1014" s="41"/>
    </row>
    <row r="1015" spans="4:12" ht="14.25" customHeight="1" x14ac:dyDescent="0.45">
      <c r="D1015" s="92"/>
      <c r="K1015" s="116"/>
      <c r="L1015" s="41"/>
    </row>
    <row r="1016" spans="4:12" ht="14.25" customHeight="1" x14ac:dyDescent="0.45">
      <c r="D1016" s="92"/>
      <c r="K1016" s="116"/>
      <c r="L1016" s="41"/>
    </row>
    <row r="1017" spans="4:12" ht="14.25" customHeight="1" x14ac:dyDescent="0.45">
      <c r="D1017" s="92"/>
      <c r="K1017" s="116"/>
      <c r="L1017" s="41"/>
    </row>
    <row r="1018" spans="4:12" ht="14.25" customHeight="1" x14ac:dyDescent="0.45">
      <c r="D1018" s="92"/>
      <c r="K1018" s="116"/>
      <c r="L1018" s="41"/>
    </row>
    <row r="1019" spans="4:12" ht="14.25" customHeight="1" x14ac:dyDescent="0.45">
      <c r="D1019" s="92"/>
      <c r="K1019" s="116"/>
      <c r="L1019" s="41"/>
    </row>
    <row r="1020" spans="4:12" ht="14.25" customHeight="1" x14ac:dyDescent="0.45">
      <c r="D1020" s="92"/>
      <c r="K1020" s="116"/>
      <c r="L1020" s="41"/>
    </row>
    <row r="1021" spans="4:12" ht="14.25" customHeight="1" x14ac:dyDescent="0.45">
      <c r="D1021" s="92"/>
      <c r="K1021" s="116"/>
      <c r="L1021" s="41"/>
    </row>
    <row r="1022" spans="4:12" ht="14.25" customHeight="1" x14ac:dyDescent="0.45">
      <c r="D1022" s="92"/>
      <c r="K1022" s="116"/>
      <c r="L1022" s="41"/>
    </row>
  </sheetData>
  <autoFilter ref="B3:M126" xr:uid="{00000000-0001-0000-0400-000000000000}"/>
  <mergeCells count="10">
    <mergeCell ref="M100:M103"/>
    <mergeCell ref="L58:L59"/>
    <mergeCell ref="L56:L57"/>
    <mergeCell ref="L63:L64"/>
    <mergeCell ref="B1:C2"/>
    <mergeCell ref="M77:M78"/>
    <mergeCell ref="L72:L76"/>
    <mergeCell ref="L77:L78"/>
    <mergeCell ref="M73:M76"/>
    <mergeCell ref="M35:M37"/>
  </mergeCells>
  <phoneticPr fontId="34" type="noConversion"/>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760A-DCE9-44B7-99B5-CAFEE292DFA3}">
  <sheetPr>
    <tabColor rgb="FF92D050"/>
  </sheetPr>
  <dimension ref="A1:Y162"/>
  <sheetViews>
    <sheetView showGridLines="0" topLeftCell="A129" workbookViewId="0">
      <selection activeCell="B4" sqref="B4:D153"/>
    </sheetView>
  </sheetViews>
  <sheetFormatPr baseColWidth="10" defaultRowHeight="14.25" x14ac:dyDescent="0.45"/>
  <cols>
    <col min="1" max="1" width="6.86328125" customWidth="1"/>
    <col min="2" max="2" width="45.33203125" customWidth="1"/>
    <col min="3" max="3" width="22.265625" customWidth="1"/>
    <col min="4" max="4" width="46.1328125" customWidth="1"/>
  </cols>
  <sheetData>
    <row r="1" spans="1:25" ht="14.25" customHeight="1" x14ac:dyDescent="0.45">
      <c r="A1" s="88"/>
      <c r="B1" s="246" t="s">
        <v>296</v>
      </c>
      <c r="C1" s="246"/>
      <c r="D1" s="88"/>
      <c r="E1" s="88"/>
      <c r="F1" s="88"/>
      <c r="G1" s="88"/>
      <c r="H1" s="88"/>
      <c r="I1" s="88"/>
      <c r="J1" s="88"/>
      <c r="K1" s="88"/>
      <c r="L1" s="88"/>
      <c r="M1" s="85"/>
      <c r="N1" s="9"/>
      <c r="O1" s="9"/>
      <c r="P1" s="9"/>
      <c r="Q1" s="9"/>
      <c r="R1" s="9"/>
      <c r="S1" s="9"/>
      <c r="T1" s="9"/>
      <c r="U1" s="9"/>
      <c r="V1" s="9"/>
      <c r="W1" s="9"/>
      <c r="X1" s="9"/>
      <c r="Y1" s="9"/>
    </row>
    <row r="2" spans="1:25" ht="21" customHeight="1" x14ac:dyDescent="0.45">
      <c r="A2" s="88"/>
      <c r="B2" s="246"/>
      <c r="C2" s="246"/>
      <c r="D2" s="88"/>
      <c r="E2" s="88"/>
      <c r="F2" s="88"/>
      <c r="G2" s="88"/>
      <c r="H2" s="88"/>
      <c r="I2" s="88"/>
      <c r="J2" s="88"/>
      <c r="K2" s="88"/>
      <c r="L2" s="88"/>
      <c r="M2" s="85"/>
      <c r="N2" s="9"/>
      <c r="O2" s="9"/>
      <c r="P2" s="9"/>
      <c r="Q2" s="9"/>
      <c r="R2" s="9"/>
      <c r="S2" s="9"/>
      <c r="T2" s="9"/>
      <c r="U2" s="9"/>
      <c r="V2" s="9"/>
      <c r="W2" s="9"/>
      <c r="X2" s="9"/>
      <c r="Y2" s="9"/>
    </row>
    <row r="3" spans="1:25" ht="42.75" x14ac:dyDescent="0.45">
      <c r="B3" s="57" t="s">
        <v>102</v>
      </c>
      <c r="C3" s="58" t="s">
        <v>103</v>
      </c>
      <c r="D3" s="58" t="s">
        <v>104</v>
      </c>
    </row>
    <row r="4" spans="1:25" x14ac:dyDescent="0.45">
      <c r="B4" s="59" t="s">
        <v>395</v>
      </c>
      <c r="C4" s="67">
        <v>5.1999999999999998E-2</v>
      </c>
      <c r="D4" s="95" t="s">
        <v>397</v>
      </c>
    </row>
    <row r="5" spans="1:25" x14ac:dyDescent="0.45">
      <c r="B5" s="62" t="s">
        <v>108</v>
      </c>
      <c r="C5" s="37">
        <v>0.23069999999999999</v>
      </c>
      <c r="D5" s="68" t="s">
        <v>265</v>
      </c>
    </row>
    <row r="6" spans="1:25" x14ac:dyDescent="0.45">
      <c r="B6" s="62" t="s">
        <v>110</v>
      </c>
      <c r="C6" s="37">
        <v>0.47870000000000001</v>
      </c>
      <c r="D6" s="68" t="s">
        <v>111</v>
      </c>
    </row>
    <row r="7" spans="1:25" ht="71.25" x14ac:dyDescent="0.45">
      <c r="B7" s="62" t="s">
        <v>251</v>
      </c>
      <c r="C7" s="37">
        <v>7.9000000000000001E-2</v>
      </c>
      <c r="D7" s="68" t="s">
        <v>396</v>
      </c>
    </row>
    <row r="8" spans="1:25" x14ac:dyDescent="0.45">
      <c r="B8" s="62" t="s">
        <v>113</v>
      </c>
      <c r="C8" s="37">
        <v>0.94399999999999995</v>
      </c>
      <c r="D8" s="68" t="s">
        <v>398</v>
      </c>
    </row>
    <row r="9" spans="1:25" x14ac:dyDescent="0.45">
      <c r="B9" s="62" t="s">
        <v>115</v>
      </c>
      <c r="C9" s="37">
        <v>0.82</v>
      </c>
      <c r="D9" s="68" t="s">
        <v>398</v>
      </c>
    </row>
    <row r="10" spans="1:25" x14ac:dyDescent="0.45">
      <c r="B10" s="62" t="s">
        <v>117</v>
      </c>
      <c r="C10" s="37">
        <v>0.85899999999999999</v>
      </c>
      <c r="D10" s="68" t="s">
        <v>398</v>
      </c>
    </row>
    <row r="11" spans="1:25" x14ac:dyDescent="0.45">
      <c r="B11" s="62" t="s">
        <v>119</v>
      </c>
      <c r="C11" s="37">
        <v>0.78</v>
      </c>
      <c r="D11" s="68" t="s">
        <v>398</v>
      </c>
    </row>
    <row r="12" spans="1:25" x14ac:dyDescent="0.45">
      <c r="B12" s="62" t="s">
        <v>121</v>
      </c>
      <c r="C12" s="37">
        <v>0.78</v>
      </c>
      <c r="D12" s="68" t="s">
        <v>398</v>
      </c>
    </row>
    <row r="13" spans="1:25" x14ac:dyDescent="0.45">
      <c r="B13" s="62" t="s">
        <v>122</v>
      </c>
      <c r="C13" s="37">
        <v>0.58860760000000001</v>
      </c>
      <c r="D13" s="96" t="s">
        <v>292</v>
      </c>
    </row>
    <row r="14" spans="1:25" x14ac:dyDescent="0.45">
      <c r="B14" s="62" t="s">
        <v>123</v>
      </c>
      <c r="C14" s="37">
        <v>0.65359479999999992</v>
      </c>
      <c r="D14" s="96" t="s">
        <v>292</v>
      </c>
    </row>
    <row r="15" spans="1:25" x14ac:dyDescent="0.45">
      <c r="B15" s="62" t="s">
        <v>124</v>
      </c>
      <c r="C15" s="37">
        <v>0.95699999999999996</v>
      </c>
      <c r="D15" s="68" t="s">
        <v>398</v>
      </c>
    </row>
    <row r="16" spans="1:25" x14ac:dyDescent="0.45">
      <c r="B16" s="62" t="s">
        <v>125</v>
      </c>
      <c r="C16" s="37">
        <v>0.59399999999999997</v>
      </c>
      <c r="D16" s="68" t="s">
        <v>398</v>
      </c>
    </row>
    <row r="17" spans="2:4" x14ac:dyDescent="0.45">
      <c r="B17" s="62" t="s">
        <v>126</v>
      </c>
      <c r="C17" s="37">
        <v>0.42199999999999999</v>
      </c>
      <c r="D17" s="68" t="s">
        <v>398</v>
      </c>
    </row>
    <row r="18" spans="2:4" x14ac:dyDescent="0.45">
      <c r="B18" s="62" t="s">
        <v>127</v>
      </c>
      <c r="C18" s="37">
        <v>0.85799999999999998</v>
      </c>
      <c r="D18" s="68" t="s">
        <v>398</v>
      </c>
    </row>
    <row r="19" spans="2:4" x14ac:dyDescent="0.45">
      <c r="B19" s="62" t="s">
        <v>128</v>
      </c>
      <c r="C19" s="37">
        <v>0.66473755000000001</v>
      </c>
      <c r="D19" s="96" t="s">
        <v>293</v>
      </c>
    </row>
    <row r="20" spans="2:4" x14ac:dyDescent="0.45">
      <c r="B20" s="62" t="s">
        <v>129</v>
      </c>
      <c r="C20" s="37">
        <v>2.4482106999999999E-2</v>
      </c>
      <c r="D20" s="96" t="s">
        <v>292</v>
      </c>
    </row>
    <row r="21" spans="2:4" x14ac:dyDescent="0.45">
      <c r="B21" s="62" t="s">
        <v>130</v>
      </c>
      <c r="C21" s="37">
        <v>0.44974878000000001</v>
      </c>
      <c r="D21" s="96" t="s">
        <v>292</v>
      </c>
    </row>
    <row r="22" spans="2:4" x14ac:dyDescent="0.45">
      <c r="B22" s="62" t="s">
        <v>131</v>
      </c>
      <c r="C22" s="37">
        <v>0.311</v>
      </c>
      <c r="D22" s="68" t="s">
        <v>265</v>
      </c>
    </row>
    <row r="23" spans="2:4" x14ac:dyDescent="0.45">
      <c r="B23" s="62" t="s">
        <v>132</v>
      </c>
      <c r="C23" s="37">
        <v>0.16886727999999998</v>
      </c>
      <c r="D23" s="96" t="s">
        <v>292</v>
      </c>
    </row>
    <row r="24" spans="2:4" x14ac:dyDescent="0.45">
      <c r="B24" s="62" t="s">
        <v>133</v>
      </c>
      <c r="C24" s="37">
        <v>0.70699999999999996</v>
      </c>
      <c r="D24" s="68" t="s">
        <v>398</v>
      </c>
    </row>
    <row r="25" spans="2:4" x14ac:dyDescent="0.45">
      <c r="B25" s="62" t="s">
        <v>134</v>
      </c>
      <c r="C25" s="37">
        <v>0.56850005999999997</v>
      </c>
      <c r="D25" s="96" t="s">
        <v>293</v>
      </c>
    </row>
    <row r="26" spans="2:4" x14ac:dyDescent="0.45">
      <c r="B26" s="62" t="s">
        <v>135</v>
      </c>
      <c r="C26" s="37">
        <v>0.34729196000000001</v>
      </c>
      <c r="D26" s="96" t="s">
        <v>293</v>
      </c>
    </row>
    <row r="27" spans="2:4" x14ac:dyDescent="0.45">
      <c r="B27" s="62" t="s">
        <v>136</v>
      </c>
      <c r="C27" s="37">
        <v>0.20694257999999999</v>
      </c>
      <c r="D27" s="96" t="s">
        <v>293</v>
      </c>
    </row>
    <row r="28" spans="2:4" x14ac:dyDescent="0.45">
      <c r="B28" s="62" t="s">
        <v>137</v>
      </c>
      <c r="C28" s="37">
        <v>0.48625497000000001</v>
      </c>
      <c r="D28" s="96" t="s">
        <v>293</v>
      </c>
    </row>
    <row r="29" spans="2:4" x14ac:dyDescent="0.45">
      <c r="B29" s="62" t="s">
        <v>138</v>
      </c>
      <c r="C29" s="37">
        <v>8.2400000000000001E-2</v>
      </c>
      <c r="D29" s="68" t="s">
        <v>265</v>
      </c>
    </row>
    <row r="30" spans="2:4" x14ac:dyDescent="0.45">
      <c r="B30" s="62" t="s">
        <v>139</v>
      </c>
      <c r="C30" s="37">
        <v>0.48151906999999999</v>
      </c>
      <c r="D30" s="96" t="s">
        <v>293</v>
      </c>
    </row>
    <row r="31" spans="2:4" x14ac:dyDescent="0.45">
      <c r="B31" s="62" t="s">
        <v>140</v>
      </c>
      <c r="C31" s="37">
        <v>0.48995312000000002</v>
      </c>
      <c r="D31" s="96" t="s">
        <v>292</v>
      </c>
    </row>
    <row r="32" spans="2:4" x14ac:dyDescent="0.45">
      <c r="B32" s="62" t="s">
        <v>141</v>
      </c>
      <c r="C32" s="37">
        <v>0.44666843000000001</v>
      </c>
      <c r="D32" s="96" t="s">
        <v>293</v>
      </c>
    </row>
    <row r="33" spans="2:4" x14ac:dyDescent="0.45">
      <c r="B33" s="62" t="s">
        <v>284</v>
      </c>
      <c r="C33" s="37">
        <v>0.44362558000000002</v>
      </c>
      <c r="D33" s="96" t="s">
        <v>293</v>
      </c>
    </row>
    <row r="34" spans="2:4" x14ac:dyDescent="0.45">
      <c r="B34" s="62" t="s">
        <v>142</v>
      </c>
      <c r="C34" s="37">
        <v>0.161</v>
      </c>
      <c r="D34" s="68" t="s">
        <v>265</v>
      </c>
    </row>
    <row r="35" spans="2:4" x14ac:dyDescent="0.45">
      <c r="B35" s="62" t="s">
        <v>143</v>
      </c>
      <c r="C35" s="37">
        <v>0.65217395</v>
      </c>
      <c r="D35" s="96" t="s">
        <v>292</v>
      </c>
    </row>
    <row r="36" spans="2:4" x14ac:dyDescent="0.45">
      <c r="B36" s="62" t="s">
        <v>144</v>
      </c>
      <c r="C36" s="37">
        <v>0.31110156</v>
      </c>
      <c r="D36" s="96" t="s">
        <v>292</v>
      </c>
    </row>
    <row r="37" spans="2:4" x14ac:dyDescent="0.45">
      <c r="B37" s="62" t="s">
        <v>145</v>
      </c>
      <c r="C37" s="37">
        <v>0.31147539999999996</v>
      </c>
      <c r="D37" s="96" t="s">
        <v>293</v>
      </c>
    </row>
    <row r="38" spans="2:4" x14ac:dyDescent="0.45">
      <c r="B38" s="62" t="s">
        <v>146</v>
      </c>
      <c r="C38" s="37">
        <v>0.47845803999999997</v>
      </c>
      <c r="D38" s="96" t="s">
        <v>293</v>
      </c>
    </row>
    <row r="39" spans="2:4" x14ac:dyDescent="0.45">
      <c r="B39" s="62" t="s">
        <v>147</v>
      </c>
      <c r="C39" s="37">
        <v>0.8</v>
      </c>
      <c r="D39" s="96" t="s">
        <v>292</v>
      </c>
    </row>
    <row r="40" spans="2:4" x14ac:dyDescent="0.45">
      <c r="B40" s="62" t="s">
        <v>148</v>
      </c>
      <c r="C40" s="37">
        <v>0.14177425999999999</v>
      </c>
      <c r="D40" s="96" t="s">
        <v>293</v>
      </c>
    </row>
    <row r="41" spans="2:4" x14ac:dyDescent="0.45">
      <c r="B41" s="62" t="s">
        <v>283</v>
      </c>
      <c r="C41" s="37">
        <v>0.65909090000000004</v>
      </c>
      <c r="D41" s="96" t="s">
        <v>292</v>
      </c>
    </row>
    <row r="42" spans="2:4" x14ac:dyDescent="0.45">
      <c r="B42" s="62" t="s">
        <v>149</v>
      </c>
      <c r="C42" s="37">
        <v>0.41039999999999999</v>
      </c>
      <c r="D42" s="68" t="s">
        <v>265</v>
      </c>
    </row>
    <row r="43" spans="2:4" x14ac:dyDescent="0.45">
      <c r="B43" s="62" t="s">
        <v>150</v>
      </c>
      <c r="C43" s="37">
        <v>0.42352941999999999</v>
      </c>
      <c r="D43" s="96" t="s">
        <v>292</v>
      </c>
    </row>
    <row r="44" spans="2:4" x14ac:dyDescent="0.45">
      <c r="B44" s="62" t="s">
        <v>151</v>
      </c>
      <c r="C44" s="37">
        <v>0.24370710000000001</v>
      </c>
      <c r="D44" s="96" t="s">
        <v>292</v>
      </c>
    </row>
    <row r="45" spans="2:4" x14ac:dyDescent="0.45">
      <c r="B45" s="62" t="s">
        <v>152</v>
      </c>
      <c r="C45" s="37">
        <v>0.11899667999999999</v>
      </c>
      <c r="D45" s="96" t="s">
        <v>293</v>
      </c>
    </row>
    <row r="46" spans="2:4" x14ac:dyDescent="0.45">
      <c r="B46" s="62" t="s">
        <v>153</v>
      </c>
      <c r="C46" s="37">
        <v>0.37446323000000004</v>
      </c>
      <c r="D46" s="96" t="s">
        <v>293</v>
      </c>
    </row>
    <row r="47" spans="2:4" x14ac:dyDescent="0.45">
      <c r="B47" s="62" t="s">
        <v>154</v>
      </c>
      <c r="C47" s="37">
        <v>0.54133169999999997</v>
      </c>
      <c r="D47" s="96" t="s">
        <v>293</v>
      </c>
    </row>
    <row r="48" spans="2:4" x14ac:dyDescent="0.45">
      <c r="B48" s="62" t="s">
        <v>155</v>
      </c>
      <c r="C48" s="37">
        <v>0.62090000000000001</v>
      </c>
      <c r="D48" s="68" t="s">
        <v>265</v>
      </c>
    </row>
    <row r="49" spans="2:4" x14ac:dyDescent="0.45">
      <c r="B49" s="62" t="s">
        <v>156</v>
      </c>
      <c r="C49" s="37">
        <v>0.19262947</v>
      </c>
      <c r="D49" s="96" t="s">
        <v>292</v>
      </c>
    </row>
    <row r="50" spans="2:4" x14ac:dyDescent="0.45">
      <c r="B50" s="62" t="s">
        <v>157</v>
      </c>
      <c r="C50" s="37">
        <v>0.36414563</v>
      </c>
      <c r="D50" s="96" t="s">
        <v>292</v>
      </c>
    </row>
    <row r="51" spans="2:4" x14ac:dyDescent="0.45">
      <c r="B51" s="62" t="s">
        <v>158</v>
      </c>
      <c r="C51" s="37">
        <v>0.14955203</v>
      </c>
      <c r="D51" s="96" t="s">
        <v>292</v>
      </c>
    </row>
    <row r="52" spans="2:4" x14ac:dyDescent="0.45">
      <c r="B52" s="62" t="s">
        <v>159</v>
      </c>
      <c r="C52" s="37">
        <v>0.42382675000000003</v>
      </c>
      <c r="D52" s="96" t="s">
        <v>293</v>
      </c>
    </row>
    <row r="53" spans="2:4" x14ac:dyDescent="0.45">
      <c r="B53" s="62" t="s">
        <v>160</v>
      </c>
      <c r="C53" s="37">
        <v>3.0903325999999998E-2</v>
      </c>
      <c r="D53" s="96" t="s">
        <v>293</v>
      </c>
    </row>
    <row r="54" spans="2:4" x14ac:dyDescent="0.45">
      <c r="B54" s="62" t="s">
        <v>161</v>
      </c>
      <c r="C54" s="37">
        <v>0.42138366999999999</v>
      </c>
      <c r="D54" s="96" t="s">
        <v>292</v>
      </c>
    </row>
    <row r="55" spans="2:4" x14ac:dyDescent="0.45">
      <c r="B55" s="62" t="s">
        <v>162</v>
      </c>
      <c r="C55" s="37">
        <v>0.1338</v>
      </c>
      <c r="D55" s="68" t="s">
        <v>265</v>
      </c>
    </row>
    <row r="56" spans="2:4" x14ac:dyDescent="0.45">
      <c r="B56" s="62" t="s">
        <v>163</v>
      </c>
      <c r="C56" s="37">
        <v>0.57590490000000005</v>
      </c>
      <c r="D56" s="96" t="s">
        <v>292</v>
      </c>
    </row>
    <row r="57" spans="2:4" x14ac:dyDescent="0.45">
      <c r="B57" s="62" t="s">
        <v>164</v>
      </c>
      <c r="C57" s="37">
        <v>0.109</v>
      </c>
      <c r="D57" s="68" t="s">
        <v>265</v>
      </c>
    </row>
    <row r="58" spans="2:4" x14ac:dyDescent="0.45">
      <c r="B58" s="62" t="s">
        <v>282</v>
      </c>
      <c r="C58" s="37">
        <v>0.60572429999999999</v>
      </c>
      <c r="D58" s="96" t="s">
        <v>292</v>
      </c>
    </row>
    <row r="59" spans="2:4" x14ac:dyDescent="0.45">
      <c r="B59" s="62" t="s">
        <v>165</v>
      </c>
      <c r="C59" s="37">
        <v>0.38901910000000001</v>
      </c>
      <c r="D59" s="96" t="s">
        <v>293</v>
      </c>
    </row>
    <row r="60" spans="2:4" x14ac:dyDescent="0.45">
      <c r="B60" s="62" t="s">
        <v>281</v>
      </c>
      <c r="C60" s="37">
        <v>0.24582699999999999</v>
      </c>
      <c r="D60" s="96" t="s">
        <v>293</v>
      </c>
    </row>
    <row r="61" spans="2:4" x14ac:dyDescent="0.45">
      <c r="B61" s="62" t="s">
        <v>166</v>
      </c>
      <c r="C61" s="37">
        <v>0.42786281999999998</v>
      </c>
      <c r="D61" s="96" t="s">
        <v>292</v>
      </c>
    </row>
    <row r="62" spans="2:4" x14ac:dyDescent="0.45">
      <c r="B62" s="62" t="s">
        <v>167</v>
      </c>
      <c r="C62" s="37">
        <v>0.13754824999999998</v>
      </c>
      <c r="D62" s="96" t="s">
        <v>293</v>
      </c>
    </row>
    <row r="63" spans="2:4" x14ac:dyDescent="0.45">
      <c r="B63" s="62" t="s">
        <v>168</v>
      </c>
      <c r="C63" s="37">
        <v>0.65909090000000004</v>
      </c>
      <c r="D63" s="96" t="s">
        <v>292</v>
      </c>
    </row>
    <row r="64" spans="2:4" x14ac:dyDescent="0.45">
      <c r="B64" s="62" t="s">
        <v>169</v>
      </c>
      <c r="C64" s="37">
        <v>0.15640000000000001</v>
      </c>
      <c r="D64" s="68" t="s">
        <v>265</v>
      </c>
    </row>
    <row r="65" spans="2:4" x14ac:dyDescent="0.45">
      <c r="B65" s="62" t="s">
        <v>170</v>
      </c>
      <c r="C65" s="37">
        <v>0.77400000000000002</v>
      </c>
      <c r="D65" s="68" t="s">
        <v>265</v>
      </c>
    </row>
    <row r="66" spans="2:4" x14ac:dyDescent="0.45">
      <c r="B66" s="62" t="s">
        <v>171</v>
      </c>
      <c r="C66" s="37">
        <v>0.35720209999999997</v>
      </c>
      <c r="D66" s="96" t="s">
        <v>293</v>
      </c>
    </row>
    <row r="67" spans="2:4" x14ac:dyDescent="0.45">
      <c r="B67" s="62" t="s">
        <v>172</v>
      </c>
      <c r="C67" s="37">
        <v>2.5441697999999999E-2</v>
      </c>
      <c r="D67" s="96" t="s">
        <v>292</v>
      </c>
    </row>
    <row r="68" spans="2:4" x14ac:dyDescent="0.45">
      <c r="B68" s="62" t="s">
        <v>173</v>
      </c>
      <c r="C68" s="37">
        <v>6.8599999999999994E-2</v>
      </c>
      <c r="D68" s="68" t="s">
        <v>265</v>
      </c>
    </row>
    <row r="69" spans="2:4" x14ac:dyDescent="0.45">
      <c r="B69" s="62" t="s">
        <v>174</v>
      </c>
      <c r="C69" s="37">
        <v>0.29491525000000002</v>
      </c>
      <c r="D69" s="96" t="s">
        <v>292</v>
      </c>
    </row>
    <row r="70" spans="2:4" x14ac:dyDescent="0.45">
      <c r="B70" s="62" t="s">
        <v>175</v>
      </c>
      <c r="C70" s="37">
        <v>0.111374405</v>
      </c>
      <c r="D70" s="96" t="s">
        <v>293</v>
      </c>
    </row>
    <row r="71" spans="2:4" x14ac:dyDescent="0.45">
      <c r="B71" s="62" t="s">
        <v>176</v>
      </c>
      <c r="C71" s="37">
        <v>0.35504723999999999</v>
      </c>
      <c r="D71" s="96" t="s">
        <v>292</v>
      </c>
    </row>
    <row r="72" spans="2:4" x14ac:dyDescent="0.45">
      <c r="B72" s="62" t="s">
        <v>177</v>
      </c>
      <c r="C72" s="37">
        <v>0.76200000000000001</v>
      </c>
      <c r="D72" s="68" t="s">
        <v>398</v>
      </c>
    </row>
    <row r="73" spans="2:4" x14ac:dyDescent="0.45">
      <c r="B73" s="62" t="s">
        <v>178</v>
      </c>
      <c r="C73" s="37">
        <v>0.47920000000000001</v>
      </c>
      <c r="D73" s="68" t="s">
        <v>265</v>
      </c>
    </row>
    <row r="74" spans="2:4" x14ac:dyDescent="0.45">
      <c r="B74" s="62" t="s">
        <v>280</v>
      </c>
      <c r="C74" s="37">
        <v>0.33201580000000003</v>
      </c>
      <c r="D74" s="96" t="s">
        <v>292</v>
      </c>
    </row>
    <row r="75" spans="2:4" x14ac:dyDescent="0.45">
      <c r="B75" s="62" t="s">
        <v>179</v>
      </c>
      <c r="C75" s="37">
        <v>0.60638300000000001</v>
      </c>
      <c r="D75" s="96" t="s">
        <v>292</v>
      </c>
    </row>
    <row r="76" spans="2:4" x14ac:dyDescent="0.45">
      <c r="B76" s="62" t="s">
        <v>180</v>
      </c>
      <c r="C76" s="37">
        <v>0.35864594</v>
      </c>
      <c r="D76" s="96" t="s">
        <v>292</v>
      </c>
    </row>
    <row r="77" spans="2:4" x14ac:dyDescent="0.45">
      <c r="B77" s="62" t="s">
        <v>181</v>
      </c>
      <c r="C77" s="37">
        <v>0.21640000000000001</v>
      </c>
      <c r="D77" s="68" t="s">
        <v>265</v>
      </c>
    </row>
    <row r="78" spans="2:4" x14ac:dyDescent="0.45">
      <c r="B78" s="62" t="s">
        <v>182</v>
      </c>
      <c r="C78" s="37">
        <v>0.62600710000000004</v>
      </c>
      <c r="D78" s="96" t="s">
        <v>293</v>
      </c>
    </row>
    <row r="79" spans="2:4" x14ac:dyDescent="0.45">
      <c r="B79" s="62" t="s">
        <v>183</v>
      </c>
      <c r="C79" s="37">
        <v>0.62467890000000004</v>
      </c>
      <c r="D79" s="96" t="s">
        <v>292</v>
      </c>
    </row>
    <row r="80" spans="2:4" x14ac:dyDescent="0.45">
      <c r="B80" s="62" t="s">
        <v>279</v>
      </c>
      <c r="C80" s="37">
        <v>0.41973250000000001</v>
      </c>
      <c r="D80" s="96" t="s">
        <v>292</v>
      </c>
    </row>
    <row r="81" spans="2:4" x14ac:dyDescent="0.45">
      <c r="B81" s="62" t="s">
        <v>184</v>
      </c>
      <c r="C81" s="37">
        <v>0.27860000000000001</v>
      </c>
      <c r="D81" s="68" t="s">
        <v>265</v>
      </c>
    </row>
    <row r="82" spans="2:4" x14ac:dyDescent="0.45">
      <c r="B82" s="62" t="s">
        <v>185</v>
      </c>
      <c r="C82" s="37">
        <v>2.8754709999999999E-2</v>
      </c>
      <c r="D82" s="96" t="s">
        <v>292</v>
      </c>
    </row>
    <row r="83" spans="2:4" x14ac:dyDescent="0.45">
      <c r="B83" s="62" t="s">
        <v>186</v>
      </c>
      <c r="C83" s="37">
        <v>0.52777277</v>
      </c>
      <c r="D83" s="96" t="s">
        <v>292</v>
      </c>
    </row>
    <row r="84" spans="2:4" x14ac:dyDescent="0.45">
      <c r="B84" s="62" t="s">
        <v>187</v>
      </c>
      <c r="C84" s="37">
        <v>0.21340000000000001</v>
      </c>
      <c r="D84" s="68" t="s">
        <v>265</v>
      </c>
    </row>
    <row r="85" spans="2:4" x14ac:dyDescent="0.45">
      <c r="B85" s="62" t="s">
        <v>188</v>
      </c>
      <c r="C85" s="37">
        <v>0.53233830000000004</v>
      </c>
      <c r="D85" s="96" t="s">
        <v>292</v>
      </c>
    </row>
    <row r="86" spans="2:4" x14ac:dyDescent="0.45">
      <c r="B86" s="62" t="s">
        <v>189</v>
      </c>
      <c r="C86" s="37">
        <v>0.41649619999999998</v>
      </c>
      <c r="D86" s="96" t="s">
        <v>293</v>
      </c>
    </row>
    <row r="87" spans="2:4" x14ac:dyDescent="0.45">
      <c r="B87" s="62" t="s">
        <v>190</v>
      </c>
      <c r="C87" s="37">
        <v>0.43220337000000003</v>
      </c>
      <c r="D87" s="96" t="s">
        <v>292</v>
      </c>
    </row>
    <row r="88" spans="2:4" x14ac:dyDescent="0.45">
      <c r="B88" s="62" t="s">
        <v>276</v>
      </c>
      <c r="C88" s="37">
        <v>0.65494240000000004</v>
      </c>
      <c r="D88" s="96" t="s">
        <v>293</v>
      </c>
    </row>
    <row r="89" spans="2:4" x14ac:dyDescent="0.45">
      <c r="B89" s="62" t="s">
        <v>277</v>
      </c>
      <c r="C89" s="37">
        <v>0.11237928</v>
      </c>
      <c r="D89" s="96" t="s">
        <v>293</v>
      </c>
    </row>
    <row r="90" spans="2:4" x14ac:dyDescent="0.45">
      <c r="B90" s="62" t="s">
        <v>278</v>
      </c>
      <c r="C90" s="37">
        <v>9.1527520000000001E-2</v>
      </c>
      <c r="D90" s="96" t="s">
        <v>292</v>
      </c>
    </row>
    <row r="91" spans="2:4" x14ac:dyDescent="0.45">
      <c r="B91" s="62" t="s">
        <v>191</v>
      </c>
      <c r="C91" s="37">
        <v>0.77761194</v>
      </c>
      <c r="D91" s="96" t="s">
        <v>292</v>
      </c>
    </row>
    <row r="92" spans="2:4" x14ac:dyDescent="0.45">
      <c r="B92" s="62" t="s">
        <v>192</v>
      </c>
      <c r="C92" s="37">
        <v>0.43812190000000001</v>
      </c>
      <c r="D92" s="96" t="s">
        <v>292</v>
      </c>
    </row>
    <row r="93" spans="2:4" x14ac:dyDescent="0.45">
      <c r="B93" s="62" t="s">
        <v>193</v>
      </c>
      <c r="C93" s="37">
        <v>0.1065</v>
      </c>
      <c r="D93" s="68" t="s">
        <v>265</v>
      </c>
    </row>
    <row r="94" spans="2:4" x14ac:dyDescent="0.45">
      <c r="B94" s="62" t="s">
        <v>194</v>
      </c>
      <c r="C94" s="37">
        <v>0.54489166</v>
      </c>
      <c r="D94" s="96" t="s">
        <v>292</v>
      </c>
    </row>
    <row r="95" spans="2:4" x14ac:dyDescent="0.45">
      <c r="B95" s="62" t="s">
        <v>195</v>
      </c>
      <c r="C95" s="37">
        <v>0.49651044</v>
      </c>
      <c r="D95" s="96" t="s">
        <v>292</v>
      </c>
    </row>
    <row r="96" spans="2:4" x14ac:dyDescent="0.45">
      <c r="B96" s="62" t="s">
        <v>196</v>
      </c>
      <c r="C96" s="37">
        <v>4.5400000000000003E-2</v>
      </c>
      <c r="D96" s="68" t="s">
        <v>265</v>
      </c>
    </row>
    <row r="97" spans="2:4" x14ac:dyDescent="0.45">
      <c r="B97" s="62" t="s">
        <v>197</v>
      </c>
      <c r="C97" s="37">
        <v>0.58499999999999996</v>
      </c>
      <c r="D97" s="68" t="s">
        <v>265</v>
      </c>
    </row>
    <row r="98" spans="2:4" x14ac:dyDescent="0.45">
      <c r="B98" s="62" t="s">
        <v>275</v>
      </c>
      <c r="C98" s="37">
        <v>0.34911407000000005</v>
      </c>
      <c r="D98" s="96" t="s">
        <v>293</v>
      </c>
    </row>
    <row r="99" spans="2:4" x14ac:dyDescent="0.45">
      <c r="B99" s="62" t="s">
        <v>198</v>
      </c>
      <c r="C99" s="37">
        <v>0.54100055000000002</v>
      </c>
      <c r="D99" s="96" t="s">
        <v>293</v>
      </c>
    </row>
    <row r="100" spans="2:4" x14ac:dyDescent="0.45">
      <c r="B100" s="62" t="s">
        <v>199</v>
      </c>
      <c r="C100" s="37">
        <v>0.379</v>
      </c>
      <c r="D100" s="68" t="s">
        <v>265</v>
      </c>
    </row>
    <row r="101" spans="2:4" x14ac:dyDescent="0.45">
      <c r="B101" s="62" t="s">
        <v>200</v>
      </c>
      <c r="C101" s="37">
        <v>0.57106444999999995</v>
      </c>
      <c r="D101" s="96" t="s">
        <v>292</v>
      </c>
    </row>
    <row r="102" spans="2:4" x14ac:dyDescent="0.45">
      <c r="B102" s="62" t="s">
        <v>201</v>
      </c>
      <c r="C102" s="37">
        <v>0.37380745999999998</v>
      </c>
      <c r="D102" s="96" t="s">
        <v>293</v>
      </c>
    </row>
    <row r="103" spans="2:4" x14ac:dyDescent="0.45">
      <c r="B103" s="62" t="s">
        <v>202</v>
      </c>
      <c r="C103" s="37">
        <v>0.62985679999999999</v>
      </c>
      <c r="D103" s="96" t="s">
        <v>293</v>
      </c>
    </row>
    <row r="104" spans="2:4" x14ac:dyDescent="0.45">
      <c r="B104" s="62" t="s">
        <v>203</v>
      </c>
      <c r="C104" s="37">
        <v>0.72597405999999998</v>
      </c>
      <c r="D104" s="96" t="s">
        <v>293</v>
      </c>
    </row>
    <row r="105" spans="2:4" x14ac:dyDescent="0.45">
      <c r="B105" s="62" t="s">
        <v>274</v>
      </c>
      <c r="C105" s="37">
        <v>0.35068490000000002</v>
      </c>
      <c r="D105" s="96" t="s">
        <v>293</v>
      </c>
    </row>
    <row r="106" spans="2:4" x14ac:dyDescent="0.45">
      <c r="B106" s="62" t="s">
        <v>204</v>
      </c>
      <c r="C106" s="37">
        <v>0.12977527</v>
      </c>
      <c r="D106" s="96" t="s">
        <v>292</v>
      </c>
    </row>
    <row r="107" spans="2:4" x14ac:dyDescent="0.45">
      <c r="B107" s="62" t="s">
        <v>205</v>
      </c>
      <c r="C107" s="37">
        <v>5.6603775000000002E-2</v>
      </c>
      <c r="D107" s="96" t="s">
        <v>292</v>
      </c>
    </row>
    <row r="108" spans="2:4" x14ac:dyDescent="0.45">
      <c r="B108" s="62" t="s">
        <v>206</v>
      </c>
      <c r="C108" s="37">
        <v>2.2653723000000001E-2</v>
      </c>
      <c r="D108" s="96" t="s">
        <v>292</v>
      </c>
    </row>
    <row r="109" spans="2:4" x14ac:dyDescent="0.45">
      <c r="B109" s="62" t="s">
        <v>207</v>
      </c>
      <c r="C109" s="37">
        <v>0.34334766</v>
      </c>
      <c r="D109" s="96" t="s">
        <v>292</v>
      </c>
    </row>
    <row r="110" spans="2:4" x14ac:dyDescent="0.45">
      <c r="B110" s="62" t="s">
        <v>208</v>
      </c>
      <c r="C110" s="37">
        <v>0.39524149999999997</v>
      </c>
      <c r="D110" s="96" t="s">
        <v>292</v>
      </c>
    </row>
    <row r="111" spans="2:4" x14ac:dyDescent="0.45">
      <c r="B111" s="62" t="s">
        <v>209</v>
      </c>
      <c r="C111" s="37">
        <v>2.5080722999999999E-2</v>
      </c>
      <c r="D111" s="96" t="s">
        <v>293</v>
      </c>
    </row>
    <row r="112" spans="2:4" x14ac:dyDescent="0.45">
      <c r="B112" s="62" t="s">
        <v>210</v>
      </c>
      <c r="C112" s="37">
        <v>0.13598497000000001</v>
      </c>
      <c r="D112" s="96" t="s">
        <v>293</v>
      </c>
    </row>
    <row r="113" spans="2:4" x14ac:dyDescent="0.45">
      <c r="B113" s="62" t="s">
        <v>211</v>
      </c>
      <c r="C113" s="37">
        <v>0.44053098000000002</v>
      </c>
      <c r="D113" s="96" t="s">
        <v>292</v>
      </c>
    </row>
    <row r="114" spans="2:4" x14ac:dyDescent="0.45">
      <c r="B114" s="62" t="s">
        <v>212</v>
      </c>
      <c r="C114" s="37">
        <v>0.42688643999999998</v>
      </c>
      <c r="D114" s="96" t="s">
        <v>292</v>
      </c>
    </row>
    <row r="115" spans="2:4" x14ac:dyDescent="0.45">
      <c r="B115" s="62" t="s">
        <v>213</v>
      </c>
      <c r="C115" s="37">
        <v>0.29577448000000001</v>
      </c>
      <c r="D115" s="96" t="s">
        <v>293</v>
      </c>
    </row>
    <row r="116" spans="2:4" x14ac:dyDescent="0.45">
      <c r="B116" s="62" t="s">
        <v>214</v>
      </c>
      <c r="C116" s="37">
        <v>0.18339417</v>
      </c>
      <c r="D116" s="96" t="s">
        <v>292</v>
      </c>
    </row>
    <row r="117" spans="2:4" x14ac:dyDescent="0.45">
      <c r="B117" s="62" t="s">
        <v>215</v>
      </c>
      <c r="C117" s="37">
        <v>0.32850000000000001</v>
      </c>
      <c r="D117" s="68" t="s">
        <v>265</v>
      </c>
    </row>
    <row r="118" spans="2:4" x14ac:dyDescent="0.45">
      <c r="B118" s="62" t="s">
        <v>216</v>
      </c>
      <c r="C118" s="37">
        <v>0.23397925</v>
      </c>
      <c r="D118" s="96" t="s">
        <v>293</v>
      </c>
    </row>
    <row r="119" spans="2:4" x14ac:dyDescent="0.45">
      <c r="B119" s="62" t="s">
        <v>217</v>
      </c>
      <c r="C119" s="37">
        <v>0.54430229999999991</v>
      </c>
      <c r="D119" s="96" t="s">
        <v>293</v>
      </c>
    </row>
    <row r="120" spans="2:4" x14ac:dyDescent="0.45">
      <c r="B120" s="62" t="s">
        <v>218</v>
      </c>
      <c r="C120" s="37">
        <v>0.70979999999999999</v>
      </c>
      <c r="D120" s="68" t="s">
        <v>265</v>
      </c>
    </row>
    <row r="121" spans="2:4" x14ac:dyDescent="0.45">
      <c r="B121" s="62" t="s">
        <v>219</v>
      </c>
      <c r="C121" s="37">
        <v>0.19839999999999999</v>
      </c>
      <c r="D121" s="68" t="s">
        <v>265</v>
      </c>
    </row>
    <row r="122" spans="2:4" x14ac:dyDescent="0.45">
      <c r="B122" s="62" t="s">
        <v>220</v>
      </c>
      <c r="C122" s="37">
        <v>0.44276172000000003</v>
      </c>
      <c r="D122" s="96" t="s">
        <v>292</v>
      </c>
    </row>
    <row r="123" spans="2:4" x14ac:dyDescent="0.45">
      <c r="B123" s="62" t="s">
        <v>273</v>
      </c>
      <c r="C123" s="37">
        <v>2.6002168999999999E-2</v>
      </c>
      <c r="D123" s="96" t="s">
        <v>292</v>
      </c>
    </row>
    <row r="124" spans="2:4" x14ac:dyDescent="0.45">
      <c r="B124" s="62" t="s">
        <v>272</v>
      </c>
      <c r="C124" s="37">
        <v>0.43659999999999999</v>
      </c>
      <c r="D124" s="68" t="s">
        <v>265</v>
      </c>
    </row>
    <row r="125" spans="2:4" x14ac:dyDescent="0.45">
      <c r="B125" s="62" t="s">
        <v>221</v>
      </c>
      <c r="C125" s="37">
        <v>0.29949999999999999</v>
      </c>
      <c r="D125" s="68" t="s">
        <v>265</v>
      </c>
    </row>
    <row r="126" spans="2:4" x14ac:dyDescent="0.45">
      <c r="B126" s="62" t="s">
        <v>222</v>
      </c>
      <c r="C126" s="37">
        <v>0.22500000000000001</v>
      </c>
      <c r="D126" s="68" t="s">
        <v>266</v>
      </c>
    </row>
    <row r="127" spans="2:4" x14ac:dyDescent="0.45">
      <c r="B127" s="62" t="s">
        <v>223</v>
      </c>
      <c r="C127" s="37">
        <v>0.33648325000000001</v>
      </c>
      <c r="D127" s="96" t="s">
        <v>293</v>
      </c>
    </row>
    <row r="128" spans="2:4" x14ac:dyDescent="0.45">
      <c r="B128" s="62" t="s">
        <v>224</v>
      </c>
      <c r="C128" s="37">
        <v>0.53442029999999996</v>
      </c>
      <c r="D128" s="96" t="s">
        <v>293</v>
      </c>
    </row>
    <row r="129" spans="2:4" x14ac:dyDescent="0.45">
      <c r="B129" s="62" t="s">
        <v>225</v>
      </c>
      <c r="C129" s="37">
        <v>0.54555200000000004</v>
      </c>
      <c r="D129" s="96" t="s">
        <v>293</v>
      </c>
    </row>
    <row r="130" spans="2:4" x14ac:dyDescent="0.45">
      <c r="B130" s="62" t="s">
        <v>226</v>
      </c>
      <c r="C130" s="37">
        <v>0.46389663999999997</v>
      </c>
      <c r="D130" s="96" t="s">
        <v>293</v>
      </c>
    </row>
    <row r="131" spans="2:4" x14ac:dyDescent="0.45">
      <c r="B131" s="62" t="s">
        <v>227</v>
      </c>
      <c r="C131" s="37">
        <v>0.1017</v>
      </c>
      <c r="D131" s="68" t="s">
        <v>265</v>
      </c>
    </row>
    <row r="132" spans="2:4" x14ac:dyDescent="0.45">
      <c r="B132" s="62" t="s">
        <v>228</v>
      </c>
      <c r="C132" s="37">
        <v>0.21779999999999999</v>
      </c>
      <c r="D132" s="68" t="s">
        <v>265</v>
      </c>
    </row>
    <row r="133" spans="2:4" x14ac:dyDescent="0.45">
      <c r="B133" s="62" t="s">
        <v>229</v>
      </c>
      <c r="C133" s="37">
        <v>0.25931231999999999</v>
      </c>
      <c r="D133" s="96" t="s">
        <v>292</v>
      </c>
    </row>
    <row r="134" spans="2:4" x14ac:dyDescent="0.45">
      <c r="B134" s="62" t="s">
        <v>230</v>
      </c>
      <c r="C134" s="37">
        <v>0.43922417999999996</v>
      </c>
      <c r="D134" s="96" t="s">
        <v>292</v>
      </c>
    </row>
    <row r="135" spans="2:4" x14ac:dyDescent="0.45">
      <c r="B135" s="62" t="s">
        <v>231</v>
      </c>
      <c r="C135" s="37">
        <v>8.8000000000000005E-3</v>
      </c>
      <c r="D135" s="68" t="s">
        <v>265</v>
      </c>
    </row>
    <row r="136" spans="2:4" x14ac:dyDescent="0.45">
      <c r="B136" s="62" t="s">
        <v>232</v>
      </c>
      <c r="C136" s="37">
        <v>2.7300000000000001E-2</v>
      </c>
      <c r="D136" s="68" t="s">
        <v>266</v>
      </c>
    </row>
    <row r="137" spans="2:4" x14ac:dyDescent="0.45">
      <c r="B137" s="62" t="s">
        <v>233</v>
      </c>
      <c r="C137" s="37">
        <v>0.5452245</v>
      </c>
      <c r="D137" s="96" t="s">
        <v>292</v>
      </c>
    </row>
    <row r="138" spans="2:4" x14ac:dyDescent="0.45">
      <c r="B138" s="62" t="s">
        <v>234</v>
      </c>
      <c r="C138" s="37">
        <v>8.328969E-2</v>
      </c>
      <c r="D138" s="96" t="s">
        <v>293</v>
      </c>
    </row>
    <row r="139" spans="2:4" x14ac:dyDescent="0.45">
      <c r="B139" s="62" t="s">
        <v>271</v>
      </c>
      <c r="C139" s="37">
        <v>0.56747320000000001</v>
      </c>
      <c r="D139" s="96" t="s">
        <v>293</v>
      </c>
    </row>
    <row r="140" spans="2:4" x14ac:dyDescent="0.45">
      <c r="B140" s="62" t="s">
        <v>235</v>
      </c>
      <c r="C140" s="37">
        <v>0.38022286999999999</v>
      </c>
      <c r="D140" s="96" t="s">
        <v>292</v>
      </c>
    </row>
    <row r="141" spans="2:4" x14ac:dyDescent="0.45">
      <c r="B141" s="62" t="s">
        <v>236</v>
      </c>
      <c r="C141" s="37">
        <v>0.50315494000000005</v>
      </c>
      <c r="D141" s="96" t="s">
        <v>293</v>
      </c>
    </row>
    <row r="142" spans="2:4" x14ac:dyDescent="0.45">
      <c r="B142" s="62" t="s">
        <v>237</v>
      </c>
      <c r="C142" s="37">
        <v>0.5769231600000001</v>
      </c>
      <c r="D142" s="96" t="s">
        <v>292</v>
      </c>
    </row>
    <row r="143" spans="2:4" x14ac:dyDescent="0.45">
      <c r="B143" s="62" t="s">
        <v>238</v>
      </c>
      <c r="C143" s="37">
        <v>0.49796879999999999</v>
      </c>
      <c r="D143" s="96" t="s">
        <v>292</v>
      </c>
    </row>
    <row r="144" spans="2:4" x14ac:dyDescent="0.45">
      <c r="B144" s="62" t="s">
        <v>239</v>
      </c>
      <c r="C144" s="37">
        <v>0.47038146999999997</v>
      </c>
      <c r="D144" s="96" t="s">
        <v>293</v>
      </c>
    </row>
    <row r="145" spans="2:4" x14ac:dyDescent="0.45">
      <c r="B145" s="62" t="s">
        <v>240</v>
      </c>
      <c r="C145" s="37">
        <v>0.41232855000000002</v>
      </c>
      <c r="D145" s="96" t="s">
        <v>292</v>
      </c>
    </row>
    <row r="146" spans="2:4" x14ac:dyDescent="0.45">
      <c r="B146" s="62" t="s">
        <v>241</v>
      </c>
      <c r="C146" s="37">
        <v>0.42963879999999999</v>
      </c>
      <c r="D146" s="96" t="s">
        <v>293</v>
      </c>
    </row>
    <row r="147" spans="2:4" x14ac:dyDescent="0.45">
      <c r="B147" s="62" t="s">
        <v>242</v>
      </c>
      <c r="C147" s="37">
        <v>0.24050241</v>
      </c>
      <c r="D147" s="96" t="s">
        <v>293</v>
      </c>
    </row>
    <row r="148" spans="2:4" x14ac:dyDescent="0.45">
      <c r="B148" s="62" t="s">
        <v>243</v>
      </c>
      <c r="C148" s="37">
        <v>0.15238715999999999</v>
      </c>
      <c r="D148" s="96" t="s">
        <v>293</v>
      </c>
    </row>
    <row r="149" spans="2:4" x14ac:dyDescent="0.45">
      <c r="B149" s="62" t="s">
        <v>270</v>
      </c>
      <c r="C149" s="37">
        <v>0.23105603</v>
      </c>
      <c r="D149" s="96" t="s">
        <v>292</v>
      </c>
    </row>
    <row r="150" spans="2:4" x14ac:dyDescent="0.45">
      <c r="B150" s="62" t="s">
        <v>269</v>
      </c>
      <c r="C150" s="37">
        <v>0.42626577999999998</v>
      </c>
      <c r="D150" s="96" t="s">
        <v>293</v>
      </c>
    </row>
    <row r="151" spans="2:4" x14ac:dyDescent="0.45">
      <c r="B151" s="62" t="s">
        <v>244</v>
      </c>
      <c r="C151" s="37">
        <v>0.53846154999999996</v>
      </c>
      <c r="D151" s="96" t="s">
        <v>292</v>
      </c>
    </row>
    <row r="152" spans="2:4" x14ac:dyDescent="0.45">
      <c r="B152" s="62" t="s">
        <v>245</v>
      </c>
      <c r="C152" s="37">
        <v>0.12077597</v>
      </c>
      <c r="D152" s="96" t="s">
        <v>292</v>
      </c>
    </row>
    <row r="153" spans="2:4" x14ac:dyDescent="0.45">
      <c r="B153" s="86" t="s">
        <v>268</v>
      </c>
      <c r="C153" s="87">
        <v>0.2790279</v>
      </c>
      <c r="D153" s="178" t="s">
        <v>292</v>
      </c>
    </row>
    <row r="155" spans="2:4" ht="28.5" x14ac:dyDescent="0.45">
      <c r="B155" s="34" t="s">
        <v>105</v>
      </c>
      <c r="C155" s="35" t="s">
        <v>106</v>
      </c>
      <c r="D155" s="36" t="s">
        <v>104</v>
      </c>
    </row>
    <row r="156" spans="2:4" x14ac:dyDescent="0.45">
      <c r="B156" s="60" t="s">
        <v>107</v>
      </c>
      <c r="C156" s="61">
        <v>1.5599999999999999E-2</v>
      </c>
      <c r="D156" s="68" t="s">
        <v>398</v>
      </c>
    </row>
    <row r="157" spans="2:4" x14ac:dyDescent="0.45">
      <c r="B157" s="64" t="s">
        <v>109</v>
      </c>
      <c r="C157" s="63">
        <v>1.41E-2</v>
      </c>
      <c r="D157" s="68" t="s">
        <v>398</v>
      </c>
    </row>
    <row r="158" spans="2:4" x14ac:dyDescent="0.45">
      <c r="B158" s="64" t="s">
        <v>112</v>
      </c>
      <c r="C158" s="63">
        <v>4.4999999999999998E-2</v>
      </c>
      <c r="D158" s="68" t="s">
        <v>398</v>
      </c>
    </row>
    <row r="159" spans="2:4" x14ac:dyDescent="0.45">
      <c r="B159" s="64" t="s">
        <v>114</v>
      </c>
      <c r="C159" s="63">
        <v>6.0000000000000001E-3</v>
      </c>
      <c r="D159" s="68" t="s">
        <v>398</v>
      </c>
    </row>
    <row r="160" spans="2:4" ht="28.5" x14ac:dyDescent="0.45">
      <c r="B160" s="64" t="s">
        <v>116</v>
      </c>
      <c r="C160" s="63">
        <v>4.3900000000000002E-2</v>
      </c>
      <c r="D160" s="68" t="s">
        <v>398</v>
      </c>
    </row>
    <row r="161" spans="2:4" x14ac:dyDescent="0.45">
      <c r="B161" s="64" t="s">
        <v>118</v>
      </c>
      <c r="C161" s="63">
        <v>3.2300000000000002E-2</v>
      </c>
      <c r="D161" s="68" t="s">
        <v>398</v>
      </c>
    </row>
    <row r="162" spans="2:4" x14ac:dyDescent="0.45">
      <c r="B162" s="65" t="s">
        <v>120</v>
      </c>
      <c r="C162" s="66">
        <v>2.52E-2</v>
      </c>
      <c r="D162" s="177" t="s">
        <v>398</v>
      </c>
    </row>
  </sheetData>
  <autoFilter ref="B3:D153" xr:uid="{2F00760A-DCE9-44B7-99B5-CAFEE292DFA3}"/>
  <mergeCells count="1">
    <mergeCell ref="B1: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5D99-E962-4439-9644-48816D5E5D65}">
  <sheetPr>
    <tabColor theme="5" tint="0.79998168889431442"/>
  </sheetPr>
  <dimension ref="A1:Z50"/>
  <sheetViews>
    <sheetView showGridLines="0" topLeftCell="A30" zoomScale="55" zoomScaleNormal="55" workbookViewId="0">
      <selection activeCell="I62" sqref="I62"/>
    </sheetView>
  </sheetViews>
  <sheetFormatPr baseColWidth="10" defaultRowHeight="14.25" x14ac:dyDescent="0.45"/>
  <cols>
    <col min="2" max="2" width="46.46484375" customWidth="1"/>
    <col min="3" max="4" width="16.46484375" customWidth="1"/>
  </cols>
  <sheetData>
    <row r="1" spans="1:26" ht="14.25" customHeight="1" x14ac:dyDescent="0.45">
      <c r="A1" s="246" t="s">
        <v>476</v>
      </c>
      <c r="B1" s="234"/>
      <c r="C1" s="234"/>
      <c r="D1" s="234"/>
      <c r="E1" s="234"/>
      <c r="F1" s="234"/>
      <c r="G1" s="234"/>
      <c r="H1" s="234"/>
      <c r="I1" s="234"/>
      <c r="J1" s="234"/>
      <c r="K1" s="234"/>
      <c r="L1" s="234"/>
      <c r="M1" s="234"/>
      <c r="N1" s="234"/>
      <c r="O1" s="234"/>
      <c r="P1" s="234"/>
      <c r="Q1" s="234"/>
      <c r="R1" s="234"/>
      <c r="S1" s="234"/>
      <c r="T1" s="235"/>
      <c r="U1" s="9"/>
      <c r="V1" s="9"/>
      <c r="W1" s="9"/>
      <c r="X1" s="9"/>
      <c r="Y1" s="9"/>
      <c r="Z1" s="9"/>
    </row>
    <row r="2" spans="1:26" ht="21" customHeight="1" x14ac:dyDescent="0.45">
      <c r="A2" s="236"/>
      <c r="B2" s="237"/>
      <c r="C2" s="237"/>
      <c r="D2" s="237"/>
      <c r="E2" s="237"/>
      <c r="F2" s="237"/>
      <c r="G2" s="237"/>
      <c r="H2" s="237"/>
      <c r="I2" s="237"/>
      <c r="J2" s="237"/>
      <c r="K2" s="237"/>
      <c r="L2" s="237"/>
      <c r="M2" s="237"/>
      <c r="N2" s="237"/>
      <c r="O2" s="237"/>
      <c r="P2" s="237"/>
      <c r="Q2" s="237"/>
      <c r="R2" s="237"/>
      <c r="S2" s="237"/>
      <c r="T2" s="238"/>
      <c r="U2" s="9"/>
      <c r="V2" s="9"/>
      <c r="W2" s="9"/>
      <c r="X2" s="9"/>
      <c r="Y2" s="9"/>
      <c r="Z2" s="9"/>
    </row>
    <row r="4" spans="1:26" x14ac:dyDescent="0.45">
      <c r="A4" s="196"/>
    </row>
    <row r="5" spans="1:26" ht="14.25" customHeight="1" x14ac:dyDescent="0.45">
      <c r="A5" s="282" t="s">
        <v>473</v>
      </c>
      <c r="B5" s="282"/>
      <c r="C5" s="282"/>
      <c r="D5" s="282"/>
      <c r="E5" s="282"/>
      <c r="F5" s="282"/>
      <c r="G5" s="202"/>
      <c r="H5" s="202"/>
      <c r="I5" s="202"/>
      <c r="J5" s="202"/>
    </row>
    <row r="6" spans="1:26" x14ac:dyDescent="0.45">
      <c r="A6" s="282"/>
      <c r="B6" s="282"/>
      <c r="C6" s="282"/>
      <c r="D6" s="282"/>
      <c r="E6" s="282"/>
      <c r="F6" s="282"/>
      <c r="G6" s="202"/>
      <c r="H6" s="202"/>
      <c r="I6" s="202"/>
      <c r="J6" s="202"/>
    </row>
    <row r="7" spans="1:26" x14ac:dyDescent="0.45">
      <c r="A7" s="282"/>
      <c r="B7" s="282"/>
      <c r="C7" s="282"/>
      <c r="D7" s="282"/>
      <c r="E7" s="282"/>
      <c r="F7" s="282"/>
      <c r="G7" s="202"/>
      <c r="H7" s="202"/>
      <c r="I7" s="202"/>
      <c r="J7" s="202"/>
    </row>
    <row r="8" spans="1:26" x14ac:dyDescent="0.45">
      <c r="A8" s="282"/>
      <c r="B8" s="282"/>
      <c r="C8" s="282"/>
      <c r="D8" s="282"/>
      <c r="E8" s="282"/>
      <c r="F8" s="282"/>
      <c r="G8" s="202"/>
      <c r="H8" s="202"/>
      <c r="I8" s="202"/>
      <c r="J8" s="202"/>
    </row>
    <row r="9" spans="1:26" x14ac:dyDescent="0.45">
      <c r="A9" s="282"/>
      <c r="B9" s="282"/>
      <c r="C9" s="282"/>
      <c r="D9" s="282"/>
      <c r="E9" s="282"/>
      <c r="F9" s="282"/>
      <c r="G9" s="202"/>
      <c r="H9" s="202"/>
      <c r="I9" s="202"/>
      <c r="J9" s="202"/>
    </row>
    <row r="10" spans="1:26" x14ac:dyDescent="0.45">
      <c r="A10" s="201"/>
      <c r="B10" s="201"/>
      <c r="C10" s="201"/>
      <c r="D10" s="201"/>
      <c r="E10" s="201"/>
      <c r="F10" s="201"/>
      <c r="G10" s="202"/>
      <c r="H10" s="202"/>
      <c r="I10" s="202"/>
      <c r="J10" s="202"/>
    </row>
    <row r="11" spans="1:26" x14ac:dyDescent="0.45">
      <c r="A11" s="201"/>
      <c r="B11" s="201"/>
      <c r="C11" s="201"/>
      <c r="D11" s="201"/>
      <c r="E11" s="201"/>
      <c r="F11" s="201"/>
      <c r="G11" s="202"/>
      <c r="H11" s="202"/>
      <c r="I11" s="202"/>
      <c r="J11" s="202"/>
    </row>
    <row r="12" spans="1:26" x14ac:dyDescent="0.45">
      <c r="A12" s="201"/>
      <c r="B12" s="201"/>
      <c r="C12" s="201"/>
      <c r="D12" s="201"/>
      <c r="E12" s="201"/>
      <c r="F12" s="201"/>
      <c r="G12" s="202"/>
      <c r="H12" s="202"/>
      <c r="I12" s="202"/>
      <c r="J12" s="202"/>
    </row>
    <row r="13" spans="1:26" x14ac:dyDescent="0.45">
      <c r="A13" s="201"/>
      <c r="B13" s="201"/>
      <c r="C13" s="201"/>
      <c r="D13" s="201"/>
      <c r="E13" s="201"/>
      <c r="F13" s="201"/>
      <c r="G13" s="202"/>
      <c r="H13" s="202"/>
      <c r="I13" s="202"/>
      <c r="J13" s="202"/>
    </row>
    <row r="14" spans="1:26" x14ac:dyDescent="0.45">
      <c r="A14" s="201"/>
      <c r="B14" s="201"/>
      <c r="C14" s="201"/>
      <c r="D14" s="201"/>
      <c r="E14" s="201"/>
      <c r="F14" s="201"/>
      <c r="G14" s="202"/>
      <c r="H14" s="202"/>
      <c r="I14" s="202"/>
      <c r="J14" s="202"/>
    </row>
    <row r="15" spans="1:26" x14ac:dyDescent="0.45">
      <c r="A15" s="201"/>
      <c r="B15" s="201"/>
      <c r="C15" s="201"/>
      <c r="D15" s="201"/>
      <c r="E15" s="201"/>
      <c r="F15" s="201"/>
      <c r="G15" s="202"/>
      <c r="H15" s="202"/>
      <c r="I15" s="202"/>
      <c r="J15" s="202"/>
    </row>
    <row r="16" spans="1:26" x14ac:dyDescent="0.45">
      <c r="A16" s="201"/>
      <c r="B16" s="201"/>
      <c r="C16" s="201"/>
      <c r="D16" s="201"/>
      <c r="E16" s="201"/>
      <c r="F16" s="201"/>
      <c r="G16" s="202"/>
      <c r="H16" s="202"/>
      <c r="I16" s="202"/>
      <c r="J16" s="202"/>
    </row>
    <row r="17" spans="1:10" x14ac:dyDescent="0.45">
      <c r="A17" s="201"/>
      <c r="B17" s="201"/>
      <c r="C17" s="201"/>
      <c r="D17" s="201"/>
      <c r="E17" s="201"/>
      <c r="F17" s="201"/>
      <c r="G17" s="202"/>
      <c r="H17" s="202"/>
      <c r="I17" s="202"/>
      <c r="J17" s="202"/>
    </row>
    <row r="18" spans="1:10" x14ac:dyDescent="0.45">
      <c r="A18" s="201"/>
      <c r="B18" s="201"/>
      <c r="C18" s="201"/>
      <c r="D18" s="201"/>
      <c r="E18" s="201"/>
      <c r="F18" s="201"/>
      <c r="G18" s="202"/>
      <c r="H18" s="202"/>
      <c r="I18" s="202"/>
      <c r="J18" s="202"/>
    </row>
    <row r="19" spans="1:10" x14ac:dyDescent="0.45">
      <c r="A19" s="201"/>
      <c r="B19" s="201"/>
      <c r="C19" s="201"/>
      <c r="D19" s="201"/>
      <c r="E19" s="201"/>
      <c r="F19" s="201"/>
      <c r="G19" s="202"/>
      <c r="H19" s="202"/>
      <c r="I19" s="202"/>
      <c r="J19" s="202"/>
    </row>
    <row r="20" spans="1:10" x14ac:dyDescent="0.45">
      <c r="A20" s="201"/>
      <c r="B20" s="201"/>
      <c r="C20" s="201"/>
      <c r="D20" s="201"/>
      <c r="E20" s="201"/>
      <c r="F20" s="201"/>
      <c r="G20" s="202"/>
      <c r="H20" s="202"/>
      <c r="I20" s="202"/>
      <c r="J20" s="202"/>
    </row>
    <row r="21" spans="1:10" x14ac:dyDescent="0.45">
      <c r="A21" s="201"/>
      <c r="B21" s="201"/>
      <c r="C21" s="201"/>
      <c r="D21" s="201"/>
      <c r="E21" s="201"/>
      <c r="F21" s="201"/>
      <c r="G21" s="202"/>
      <c r="H21" s="202"/>
      <c r="I21" s="202"/>
      <c r="J21" s="202"/>
    </row>
    <row r="22" spans="1:10" x14ac:dyDescent="0.45">
      <c r="A22" s="201"/>
      <c r="B22" s="201"/>
      <c r="C22" s="201"/>
      <c r="D22" s="201"/>
      <c r="E22" s="201"/>
      <c r="F22" s="201"/>
      <c r="G22" s="202"/>
      <c r="H22" s="202"/>
      <c r="I22" s="202"/>
      <c r="J22" s="202"/>
    </row>
    <row r="23" spans="1:10" x14ac:dyDescent="0.45">
      <c r="A23" s="201"/>
      <c r="B23" s="201"/>
      <c r="C23" s="201"/>
      <c r="D23" s="201"/>
      <c r="E23" s="201"/>
      <c r="F23" s="201"/>
      <c r="G23" s="202"/>
      <c r="H23" s="202"/>
      <c r="I23" s="202"/>
      <c r="J23" s="202"/>
    </row>
    <row r="24" spans="1:10" x14ac:dyDescent="0.45">
      <c r="A24" s="201"/>
      <c r="B24" s="201"/>
      <c r="C24" s="201"/>
      <c r="D24" s="201"/>
      <c r="E24" s="201"/>
      <c r="F24" s="201"/>
      <c r="G24" s="202"/>
      <c r="H24" s="202"/>
      <c r="I24" s="202"/>
      <c r="J24" s="202"/>
    </row>
    <row r="25" spans="1:10" x14ac:dyDescent="0.45">
      <c r="A25" s="201"/>
      <c r="B25" s="201"/>
      <c r="C25" s="201"/>
      <c r="D25" s="201"/>
      <c r="E25" s="201"/>
      <c r="F25" s="201"/>
      <c r="G25" s="202"/>
      <c r="H25" s="202"/>
      <c r="I25" s="202"/>
      <c r="J25" s="202"/>
    </row>
    <row r="26" spans="1:10" x14ac:dyDescent="0.45">
      <c r="A26" s="201"/>
      <c r="B26" s="201"/>
      <c r="C26" s="201"/>
      <c r="D26" s="201"/>
      <c r="E26" s="201"/>
      <c r="F26" s="201"/>
      <c r="G26" s="202"/>
      <c r="H26" s="202"/>
      <c r="I26" s="202"/>
      <c r="J26" s="202"/>
    </row>
    <row r="27" spans="1:10" x14ac:dyDescent="0.45">
      <c r="A27" s="201"/>
      <c r="B27" s="201"/>
      <c r="C27" s="201"/>
      <c r="D27" s="201"/>
      <c r="E27" s="201"/>
      <c r="F27" s="201"/>
      <c r="G27" s="202"/>
      <c r="H27" s="202"/>
      <c r="I27" s="202"/>
      <c r="J27" s="202"/>
    </row>
    <row r="28" spans="1:10" x14ac:dyDescent="0.45">
      <c r="A28" s="201"/>
      <c r="B28" s="201"/>
      <c r="C28" s="201"/>
      <c r="D28" s="201"/>
      <c r="E28" s="201"/>
      <c r="F28" s="201"/>
      <c r="G28" s="202"/>
      <c r="H28" s="202"/>
      <c r="I28" s="202"/>
      <c r="J28" s="202"/>
    </row>
    <row r="29" spans="1:10" x14ac:dyDescent="0.45">
      <c r="A29" s="201"/>
      <c r="B29" s="201"/>
      <c r="C29" s="201"/>
      <c r="D29" s="201"/>
      <c r="E29" s="201"/>
      <c r="F29" s="201"/>
      <c r="G29" s="202"/>
      <c r="H29" s="202"/>
      <c r="I29" s="202"/>
      <c r="J29" s="202"/>
    </row>
    <row r="30" spans="1:10" x14ac:dyDescent="0.45">
      <c r="A30" s="201"/>
      <c r="B30" s="201"/>
      <c r="C30" s="201"/>
      <c r="D30" s="201"/>
      <c r="E30" s="201"/>
      <c r="F30" s="201"/>
      <c r="G30" s="202"/>
      <c r="H30" s="202"/>
      <c r="I30" s="202"/>
      <c r="J30" s="202"/>
    </row>
    <row r="31" spans="1:10" x14ac:dyDescent="0.45">
      <c r="A31" s="201"/>
      <c r="B31" s="201"/>
      <c r="C31" s="201"/>
      <c r="D31" s="201"/>
      <c r="E31" s="201"/>
      <c r="F31" s="201"/>
      <c r="G31" s="202"/>
      <c r="H31" s="202"/>
      <c r="I31" s="202"/>
      <c r="J31" s="202"/>
    </row>
    <row r="32" spans="1:10" x14ac:dyDescent="0.45">
      <c r="A32" s="201"/>
      <c r="B32" s="201"/>
      <c r="C32" s="201"/>
      <c r="D32" s="201"/>
      <c r="E32" s="201"/>
      <c r="F32" s="201"/>
      <c r="G32" s="202"/>
      <c r="H32" s="202"/>
      <c r="I32" s="202"/>
      <c r="J32" s="202"/>
    </row>
    <row r="33" spans="1:10" x14ac:dyDescent="0.45">
      <c r="A33" s="201"/>
      <c r="B33" s="201"/>
      <c r="C33" s="201"/>
      <c r="D33" s="201"/>
      <c r="E33" s="201"/>
      <c r="F33" s="201"/>
      <c r="G33" s="202"/>
      <c r="H33" s="202"/>
      <c r="I33" s="202"/>
      <c r="J33" s="202"/>
    </row>
    <row r="34" spans="1:10" x14ac:dyDescent="0.45">
      <c r="A34" s="201"/>
      <c r="B34" s="201"/>
      <c r="C34" s="201"/>
      <c r="D34" s="201"/>
      <c r="E34" s="201"/>
      <c r="F34" s="201"/>
      <c r="G34" s="202"/>
      <c r="H34" s="202"/>
      <c r="I34" s="202"/>
      <c r="J34" s="202"/>
    </row>
    <row r="36" spans="1:10" ht="28.5" customHeight="1" x14ac:dyDescent="0.45">
      <c r="B36" s="277" t="s">
        <v>482</v>
      </c>
      <c r="C36" s="279" t="s">
        <v>474</v>
      </c>
      <c r="D36" s="280"/>
      <c r="E36" s="281"/>
    </row>
    <row r="37" spans="1:10" ht="28.5" customHeight="1" x14ac:dyDescent="0.45">
      <c r="B37" s="278"/>
      <c r="C37" s="199" t="s">
        <v>472</v>
      </c>
      <c r="D37" s="199" t="s">
        <v>295</v>
      </c>
      <c r="E37" s="199" t="s">
        <v>475</v>
      </c>
    </row>
    <row r="38" spans="1:10" s="94" customFormat="1" x14ac:dyDescent="0.45">
      <c r="B38" s="37" t="s">
        <v>560</v>
      </c>
      <c r="C38" s="69">
        <f>VLOOKUP("Impact "&amp;C$37&amp;" terminaux - "&amp;$B38,'Base de données'!$G$22:$H$33,2,FALSE)</f>
        <v>9.4641755604566459E-6</v>
      </c>
      <c r="D38" s="69">
        <f>VLOOKUP("Impact "&amp;D$37&amp;" terminaux - "&amp;$B38&amp;" - France",'Base de données'!$G$22:$H$33,2,FALSE)</f>
        <v>3.5793333333333331E-8</v>
      </c>
      <c r="E38" s="69">
        <f>SUM(C38:D38)</f>
        <v>9.4999688937899787E-6</v>
      </c>
    </row>
    <row r="39" spans="1:10" s="94" customFormat="1" x14ac:dyDescent="0.45">
      <c r="B39" s="37" t="s">
        <v>561</v>
      </c>
      <c r="C39" s="69">
        <f>VLOOKUP("Impact "&amp;C$37&amp;" terminaux - "&amp;$B39,'Base de données'!$G$22:$H$33,2,FALSE)</f>
        <v>1.3199005172124458E-5</v>
      </c>
      <c r="D39" s="69">
        <f>VLOOKUP("Impact "&amp;D$37&amp;" terminaux - "&amp;$B39&amp;" - France",'Base de données'!$G$22:$H$33,2,FALSE)</f>
        <v>4.2466666666666663E-7</v>
      </c>
      <c r="E39" s="69">
        <f t="shared" ref="E39:E41" si="0">SUM(C39:D39)</f>
        <v>1.3623671838791124E-5</v>
      </c>
    </row>
    <row r="40" spans="1:10" s="94" customFormat="1" x14ac:dyDescent="0.45">
      <c r="B40" s="37" t="s">
        <v>562</v>
      </c>
      <c r="C40" s="69">
        <f>VLOOKUP("Impact "&amp;C$37&amp;" terminaux - "&amp;$B40,'Base de données'!$G$22:$H$33,2,FALSE)</f>
        <v>1.2827337947118921E-5</v>
      </c>
      <c r="D40" s="69">
        <f>VLOOKUP("Impact "&amp;D$37&amp;" terminaux - "&amp;$B40&amp;" - France",'Base de données'!$G$22:$H$33,2,FALSE)</f>
        <v>4.2466666666666663E-7</v>
      </c>
      <c r="E40" s="69">
        <f t="shared" si="0"/>
        <v>1.3252004613785587E-5</v>
      </c>
    </row>
    <row r="41" spans="1:10" s="94" customFormat="1" x14ac:dyDescent="0.45">
      <c r="B41" s="37" t="s">
        <v>563</v>
      </c>
      <c r="C41" s="69">
        <f>VLOOKUP("Impact "&amp;C$37&amp;" terminaux - "&amp;$B41,'Base de données'!$G$22:$H$33,2,FALSE)</f>
        <v>8.8891259322470818E-6</v>
      </c>
      <c r="D41" s="69">
        <f>VLOOKUP("Impact "&amp;D$37&amp;" terminaux - "&amp;$B41&amp;" - France",'Base de données'!$G$22:$H$33,2,FALSE)</f>
        <v>1.1786666666666666E-6</v>
      </c>
      <c r="E41" s="69">
        <f t="shared" si="0"/>
        <v>1.0067792598913748E-5</v>
      </c>
    </row>
    <row r="42" spans="1:10" x14ac:dyDescent="0.45">
      <c r="C42" s="198"/>
      <c r="D42" s="198"/>
    </row>
    <row r="45" spans="1:10" x14ac:dyDescent="0.45">
      <c r="B45" s="277" t="s">
        <v>483</v>
      </c>
      <c r="C45" s="279" t="s">
        <v>474</v>
      </c>
      <c r="D45" s="280"/>
      <c r="E45" s="281"/>
    </row>
    <row r="46" spans="1:10" x14ac:dyDescent="0.45">
      <c r="B46" s="278"/>
      <c r="C46" s="199" t="s">
        <v>472</v>
      </c>
      <c r="D46" s="199" t="s">
        <v>295</v>
      </c>
      <c r="E46" s="199" t="s">
        <v>475</v>
      </c>
    </row>
    <row r="47" spans="1:10" x14ac:dyDescent="0.45">
      <c r="B47" s="37" t="s">
        <v>560</v>
      </c>
      <c r="C47" s="69">
        <f>VLOOKUP("Impact "&amp;C$37&amp;" terminaux - "&amp;$B47,'Base de données'!$G$22:$H$33,2,FALSE)</f>
        <v>9.4641755604566459E-6</v>
      </c>
      <c r="D47" s="69">
        <f>VLOOKUP("Impact "&amp;D$37&amp;" terminaux - "&amp;$B47&amp;" - Europe",'Base de données'!$G$22:$H$33,2,FALSE)</f>
        <v>1.5879849999999998E-7</v>
      </c>
      <c r="E47" s="69">
        <f>SUM(C47:D47)</f>
        <v>9.622974060456646E-6</v>
      </c>
    </row>
    <row r="48" spans="1:10" x14ac:dyDescent="0.45">
      <c r="B48" s="37" t="s">
        <v>561</v>
      </c>
      <c r="C48" s="69">
        <f>VLOOKUP("Impact "&amp;C$37&amp;" terminaux - "&amp;$B48,'Base de données'!$G$22:$H$33,2,FALSE)</f>
        <v>1.3199005172124458E-5</v>
      </c>
      <c r="D48" s="69">
        <f>VLOOKUP("Impact "&amp;D$37&amp;" terminaux - "&amp;$B48&amp;" - Europe",'Base de données'!$G$22:$H$33,2,FALSE)</f>
        <v>1.8840499999999998E-6</v>
      </c>
      <c r="E48" s="69">
        <f t="shared" ref="E48:E50" si="1">SUM(C48:D48)</f>
        <v>1.5083055172124457E-5</v>
      </c>
    </row>
    <row r="49" spans="2:5" x14ac:dyDescent="0.45">
      <c r="B49" s="37" t="s">
        <v>562</v>
      </c>
      <c r="C49" s="69">
        <f>VLOOKUP("Impact "&amp;C$37&amp;" terminaux - "&amp;$B49,'Base de données'!$G$22:$H$33,2,FALSE)</f>
        <v>1.2827337947118921E-5</v>
      </c>
      <c r="D49" s="69">
        <f>VLOOKUP("Impact "&amp;D$37&amp;" terminaux - "&amp;$B49&amp;" - Europe",'Base de données'!$G$22:$H$33,2,FALSE)</f>
        <v>1.8840499999999998E-6</v>
      </c>
      <c r="E49" s="69">
        <f t="shared" si="1"/>
        <v>1.471138794711892E-5</v>
      </c>
    </row>
    <row r="50" spans="2:5" x14ac:dyDescent="0.45">
      <c r="B50" s="37" t="s">
        <v>563</v>
      </c>
      <c r="C50" s="69">
        <f>VLOOKUP("Impact "&amp;C$37&amp;" terminaux - "&amp;$B50,'Base de données'!$G$22:$H$33,2,FALSE)</f>
        <v>8.8891259322470818E-6</v>
      </c>
      <c r="D50" s="69">
        <f>VLOOKUP("Impact "&amp;D$37&amp;" terminaux - "&amp;$B50&amp;" - Europe",'Base de données'!$G$22:$H$33,2,FALSE)</f>
        <v>5.2291999999999998E-6</v>
      </c>
      <c r="E50" s="69">
        <f t="shared" si="1"/>
        <v>1.4118325932247083E-5</v>
      </c>
    </row>
  </sheetData>
  <mergeCells count="6">
    <mergeCell ref="B45:B46"/>
    <mergeCell ref="C45:E45"/>
    <mergeCell ref="A1:T2"/>
    <mergeCell ref="C36:E36"/>
    <mergeCell ref="A5:F9"/>
    <mergeCell ref="B36:B37"/>
  </mergeCells>
  <conditionalFormatting sqref="E38:E41">
    <cfRule type="colorScale" priority="6">
      <colorScale>
        <cfvo type="min"/>
        <cfvo type="max"/>
        <color rgb="FFFCFCFF"/>
        <color rgb="FFF8696B"/>
      </colorScale>
    </cfRule>
  </conditionalFormatting>
  <conditionalFormatting sqref="E47:E50">
    <cfRule type="colorScale" priority="10">
      <colorScale>
        <cfvo type="min"/>
        <cfvo type="max"/>
        <color rgb="FFFCFCFF"/>
        <color rgb="FFF8696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D3549-23F9-441A-B4E6-049D36D4D35D}">
  <sheetPr>
    <tabColor theme="5" tint="0.79998168889431442"/>
  </sheetPr>
  <dimension ref="A1:Z173"/>
  <sheetViews>
    <sheetView showGridLines="0" topLeftCell="A156" zoomScale="40" zoomScaleNormal="40" workbookViewId="0">
      <selection activeCell="I161" sqref="I161"/>
    </sheetView>
  </sheetViews>
  <sheetFormatPr baseColWidth="10" defaultRowHeight="14.25" x14ac:dyDescent="0.45"/>
  <cols>
    <col min="3" max="3" width="48.265625" customWidth="1"/>
    <col min="4" max="4" width="22.46484375" customWidth="1"/>
    <col min="5" max="5" width="33.1328125" customWidth="1"/>
    <col min="6" max="6" width="17.1328125" bestFit="1" customWidth="1"/>
    <col min="7" max="7" width="23.1328125" bestFit="1" customWidth="1"/>
    <col min="8" max="8" width="149.1328125" customWidth="1"/>
    <col min="9" max="9" width="22.265625" bestFit="1" customWidth="1"/>
    <col min="10" max="10" width="71.3984375" customWidth="1"/>
    <col min="11" max="11" width="57.73046875" customWidth="1"/>
    <col min="12" max="12" width="48.265625" customWidth="1"/>
    <col min="13" max="13" width="75.86328125" customWidth="1"/>
    <col min="14" max="14" width="48.265625" customWidth="1"/>
  </cols>
  <sheetData>
    <row r="1" spans="1:26" ht="14.25" customHeight="1" x14ac:dyDescent="0.45">
      <c r="A1" s="246" t="s">
        <v>528</v>
      </c>
      <c r="B1" s="234"/>
      <c r="C1" s="234"/>
      <c r="D1" s="234"/>
      <c r="E1" s="234"/>
      <c r="F1" s="234"/>
      <c r="G1" s="234"/>
      <c r="H1" s="234"/>
      <c r="I1" s="234"/>
      <c r="J1" s="234"/>
      <c r="K1" s="234"/>
      <c r="L1" s="234"/>
      <c r="M1" s="234"/>
      <c r="N1" s="234"/>
      <c r="O1" s="234"/>
      <c r="P1" s="234"/>
      <c r="Q1" s="234"/>
      <c r="R1" s="234"/>
      <c r="S1" s="234"/>
      <c r="T1" s="235"/>
      <c r="U1" s="9"/>
      <c r="V1" s="9"/>
      <c r="W1" s="9"/>
      <c r="X1" s="9"/>
      <c r="Y1" s="9"/>
      <c r="Z1" s="9"/>
    </row>
    <row r="2" spans="1:26" ht="21" customHeight="1" x14ac:dyDescent="0.45">
      <c r="A2" s="236"/>
      <c r="B2" s="237"/>
      <c r="C2" s="237"/>
      <c r="D2" s="237"/>
      <c r="E2" s="237"/>
      <c r="F2" s="237"/>
      <c r="G2" s="237"/>
      <c r="H2" s="237"/>
      <c r="I2" s="237"/>
      <c r="J2" s="237"/>
      <c r="K2" s="237"/>
      <c r="L2" s="237"/>
      <c r="M2" s="237"/>
      <c r="N2" s="237"/>
      <c r="O2" s="237"/>
      <c r="P2" s="237"/>
      <c r="Q2" s="237"/>
      <c r="R2" s="237"/>
      <c r="S2" s="237"/>
      <c r="T2" s="238"/>
      <c r="U2" s="9"/>
      <c r="V2" s="9"/>
      <c r="W2" s="9"/>
      <c r="X2" s="9"/>
      <c r="Y2" s="9"/>
      <c r="Z2" s="9"/>
    </row>
    <row r="3" spans="1:26" ht="14.25" customHeight="1" x14ac:dyDescent="0.45"/>
    <row r="4" spans="1:26" ht="14.25" customHeight="1" x14ac:dyDescent="0.45">
      <c r="B4" s="285" t="s">
        <v>524</v>
      </c>
      <c r="C4" s="285"/>
      <c r="D4" s="285"/>
      <c r="E4" s="285"/>
      <c r="F4" s="285"/>
      <c r="G4" s="285"/>
      <c r="H4" s="285"/>
      <c r="I4" s="285"/>
      <c r="J4" s="285"/>
      <c r="K4" s="285"/>
      <c r="L4" s="285"/>
      <c r="M4" s="285"/>
    </row>
    <row r="5" spans="1:26" ht="14.25" customHeight="1" x14ac:dyDescent="0.45">
      <c r="B5" s="285"/>
      <c r="C5" s="285"/>
      <c r="D5" s="285"/>
      <c r="E5" s="285"/>
      <c r="F5" s="285"/>
      <c r="G5" s="285"/>
      <c r="H5" s="285"/>
      <c r="I5" s="285"/>
      <c r="J5" s="285"/>
      <c r="K5" s="285"/>
      <c r="L5" s="285"/>
      <c r="M5" s="285"/>
    </row>
    <row r="6" spans="1:26" x14ac:dyDescent="0.45">
      <c r="B6" s="285"/>
      <c r="C6" s="285"/>
      <c r="D6" s="285"/>
      <c r="E6" s="285"/>
      <c r="F6" s="285"/>
      <c r="G6" s="285"/>
      <c r="H6" s="285"/>
      <c r="I6" s="285"/>
      <c r="J6" s="285"/>
      <c r="K6" s="285"/>
      <c r="L6" s="285"/>
      <c r="M6" s="285"/>
    </row>
    <row r="7" spans="1:26" x14ac:dyDescent="0.45">
      <c r="B7" s="285"/>
      <c r="C7" s="285"/>
      <c r="D7" s="285"/>
      <c r="E7" s="285"/>
      <c r="F7" s="285"/>
      <c r="G7" s="285"/>
      <c r="H7" s="285"/>
      <c r="I7" s="285"/>
      <c r="J7" s="285"/>
      <c r="K7" s="285"/>
      <c r="L7" s="285"/>
      <c r="M7" s="285"/>
    </row>
    <row r="8" spans="1:26" x14ac:dyDescent="0.45">
      <c r="B8" s="285"/>
      <c r="C8" s="285"/>
      <c r="D8" s="285"/>
      <c r="E8" s="285"/>
      <c r="F8" s="285"/>
      <c r="G8" s="285"/>
      <c r="H8" s="285"/>
      <c r="I8" s="285"/>
      <c r="J8" s="285"/>
      <c r="K8" s="285"/>
      <c r="L8" s="285"/>
      <c r="M8" s="285"/>
    </row>
    <row r="24" spans="2:13" x14ac:dyDescent="0.45">
      <c r="C24" s="152" t="s">
        <v>361</v>
      </c>
    </row>
    <row r="28" spans="2:13" ht="14.25" customHeight="1" x14ac:dyDescent="0.55000000000000004">
      <c r="B28" s="286" t="s">
        <v>525</v>
      </c>
      <c r="C28" s="286"/>
      <c r="D28" s="286"/>
      <c r="E28" s="286"/>
      <c r="F28" s="286"/>
      <c r="G28" s="286"/>
      <c r="H28" s="286"/>
      <c r="I28" s="169"/>
      <c r="J28" s="169"/>
      <c r="K28" s="169"/>
      <c r="L28" s="169"/>
      <c r="M28" s="169"/>
    </row>
    <row r="29" spans="2:13" ht="14.25" customHeight="1" x14ac:dyDescent="0.55000000000000004">
      <c r="B29" s="286"/>
      <c r="C29" s="286"/>
      <c r="D29" s="286"/>
      <c r="E29" s="286"/>
      <c r="F29" s="286"/>
      <c r="G29" s="286"/>
      <c r="H29" s="286"/>
      <c r="I29" s="169"/>
      <c r="J29" s="169"/>
      <c r="K29" s="169"/>
      <c r="L29" s="169"/>
      <c r="M29" s="169"/>
    </row>
    <row r="30" spans="2:13" ht="14.25" customHeight="1" x14ac:dyDescent="0.55000000000000004">
      <c r="B30" s="286"/>
      <c r="C30" s="286"/>
      <c r="D30" s="286"/>
      <c r="E30" s="286"/>
      <c r="F30" s="286"/>
      <c r="G30" s="286"/>
      <c r="H30" s="286"/>
      <c r="I30" s="169"/>
      <c r="J30" s="169"/>
      <c r="K30" s="169"/>
      <c r="L30" s="169"/>
      <c r="M30" s="169"/>
    </row>
    <row r="31" spans="2:13" ht="14.25" customHeight="1" x14ac:dyDescent="0.55000000000000004">
      <c r="B31" s="286"/>
      <c r="C31" s="286"/>
      <c r="D31" s="286"/>
      <c r="E31" s="286"/>
      <c r="F31" s="286"/>
      <c r="G31" s="286"/>
      <c r="H31" s="286"/>
      <c r="I31" s="169"/>
      <c r="J31" s="169"/>
      <c r="K31" s="169"/>
      <c r="L31" s="169"/>
      <c r="M31" s="169"/>
    </row>
    <row r="32" spans="2:13" ht="14.25" customHeight="1" x14ac:dyDescent="0.55000000000000004">
      <c r="B32" s="169"/>
      <c r="C32" s="169"/>
      <c r="D32" s="169"/>
      <c r="E32" s="169"/>
      <c r="F32" s="169"/>
      <c r="G32" s="169"/>
      <c r="H32" s="169"/>
      <c r="I32" s="169"/>
      <c r="J32" s="169"/>
      <c r="K32" s="169"/>
      <c r="L32" s="169"/>
      <c r="M32" s="169"/>
    </row>
    <row r="76" spans="2:13" ht="14.25" customHeight="1" x14ac:dyDescent="0.55000000000000004">
      <c r="B76" s="284" t="s">
        <v>526</v>
      </c>
      <c r="C76" s="284"/>
      <c r="D76" s="284"/>
      <c r="E76" s="284"/>
      <c r="F76" s="284"/>
      <c r="G76" s="284"/>
      <c r="H76" s="284"/>
      <c r="I76" s="170"/>
      <c r="J76" s="170"/>
      <c r="K76" s="170"/>
      <c r="L76" s="170"/>
      <c r="M76" s="170"/>
    </row>
    <row r="77" spans="2:13" ht="14.25" customHeight="1" x14ac:dyDescent="0.55000000000000004">
      <c r="B77" s="284"/>
      <c r="C77" s="284"/>
      <c r="D77" s="284"/>
      <c r="E77" s="284"/>
      <c r="F77" s="284"/>
      <c r="G77" s="284"/>
      <c r="H77" s="284"/>
      <c r="I77" s="170"/>
      <c r="J77" s="170"/>
      <c r="K77" s="170"/>
      <c r="L77" s="170"/>
      <c r="M77" s="170"/>
    </row>
    <row r="78" spans="2:13" ht="14.25" customHeight="1" x14ac:dyDescent="0.55000000000000004">
      <c r="B78" s="284"/>
      <c r="C78" s="284"/>
      <c r="D78" s="284"/>
      <c r="E78" s="284"/>
      <c r="F78" s="284"/>
      <c r="G78" s="284"/>
      <c r="H78" s="284"/>
      <c r="I78" s="170"/>
      <c r="J78" s="170"/>
      <c r="K78" s="170"/>
      <c r="L78" s="170"/>
      <c r="M78" s="170"/>
    </row>
    <row r="79" spans="2:13" ht="14.25" customHeight="1" x14ac:dyDescent="0.55000000000000004">
      <c r="B79" s="284"/>
      <c r="C79" s="284"/>
      <c r="D79" s="284"/>
      <c r="E79" s="284"/>
      <c r="F79" s="284"/>
      <c r="G79" s="284"/>
      <c r="H79" s="284"/>
      <c r="I79" s="170"/>
      <c r="J79" s="170"/>
      <c r="K79" s="170"/>
      <c r="L79" s="170"/>
      <c r="M79" s="170"/>
    </row>
    <row r="80" spans="2:13" ht="14.25" customHeight="1" x14ac:dyDescent="0.55000000000000004">
      <c r="B80" s="284"/>
      <c r="C80" s="284"/>
      <c r="D80" s="284"/>
      <c r="E80" s="284"/>
      <c r="F80" s="284"/>
      <c r="G80" s="284"/>
      <c r="H80" s="284"/>
      <c r="I80" s="170"/>
      <c r="J80" s="170"/>
      <c r="K80" s="170"/>
      <c r="L80" s="170"/>
      <c r="M80" s="170"/>
    </row>
    <row r="81" spans="2:13" ht="18" customHeight="1" x14ac:dyDescent="0.55000000000000004">
      <c r="B81" s="284"/>
      <c r="C81" s="284"/>
      <c r="D81" s="284"/>
      <c r="E81" s="284"/>
      <c r="F81" s="284"/>
      <c r="G81" s="284"/>
      <c r="H81" s="284"/>
      <c r="I81" s="170"/>
      <c r="J81" s="170"/>
      <c r="K81" s="170"/>
      <c r="L81" s="170"/>
      <c r="M81" s="170"/>
    </row>
    <row r="82" spans="2:13" ht="18" customHeight="1" x14ac:dyDescent="0.55000000000000004">
      <c r="B82" s="284"/>
      <c r="C82" s="284"/>
      <c r="D82" s="284"/>
      <c r="E82" s="284"/>
      <c r="F82" s="284"/>
      <c r="G82" s="284"/>
      <c r="H82" s="284"/>
      <c r="I82" s="170"/>
      <c r="J82" s="170"/>
      <c r="K82" s="170"/>
      <c r="L82" s="170"/>
      <c r="M82" s="170"/>
    </row>
    <row r="83" spans="2:13" ht="18" customHeight="1" x14ac:dyDescent="0.55000000000000004">
      <c r="B83" s="284"/>
      <c r="C83" s="284"/>
      <c r="D83" s="284"/>
      <c r="E83" s="284"/>
      <c r="F83" s="284"/>
      <c r="G83" s="284"/>
      <c r="H83" s="284"/>
      <c r="I83" s="170"/>
      <c r="J83" s="170"/>
      <c r="K83" s="170"/>
      <c r="L83" s="170"/>
      <c r="M83" s="170"/>
    </row>
    <row r="84" spans="2:13" ht="18" customHeight="1" x14ac:dyDescent="0.55000000000000004">
      <c r="B84" s="284"/>
      <c r="C84" s="284"/>
      <c r="D84" s="284"/>
      <c r="E84" s="284"/>
      <c r="F84" s="284"/>
      <c r="G84" s="284"/>
      <c r="H84" s="284"/>
      <c r="I84" s="170"/>
      <c r="J84" s="170"/>
      <c r="K84" s="170"/>
      <c r="L84" s="170"/>
      <c r="M84" s="170"/>
    </row>
    <row r="85" spans="2:13" ht="18" x14ac:dyDescent="0.55000000000000004">
      <c r="B85" s="284"/>
      <c r="C85" s="284"/>
      <c r="D85" s="284"/>
      <c r="E85" s="284"/>
      <c r="F85" s="284"/>
      <c r="G85" s="284"/>
      <c r="H85" s="284"/>
      <c r="I85" s="148"/>
      <c r="J85" s="148"/>
      <c r="K85" s="148"/>
      <c r="L85" s="148"/>
      <c r="M85" s="148"/>
    </row>
    <row r="86" spans="2:13" ht="18" x14ac:dyDescent="0.55000000000000004">
      <c r="B86" s="284"/>
      <c r="C86" s="284"/>
      <c r="D86" s="284"/>
      <c r="E86" s="284"/>
      <c r="F86" s="284"/>
      <c r="G86" s="284"/>
      <c r="H86" s="284"/>
      <c r="I86" s="148"/>
      <c r="J86" s="148"/>
      <c r="K86" s="148"/>
      <c r="L86" s="148"/>
      <c r="M86" s="148"/>
    </row>
    <row r="87" spans="2:13" ht="18" x14ac:dyDescent="0.55000000000000004">
      <c r="B87" s="284"/>
      <c r="C87" s="284"/>
      <c r="D87" s="284"/>
      <c r="E87" s="284"/>
      <c r="F87" s="284"/>
      <c r="G87" s="284"/>
      <c r="H87" s="284"/>
      <c r="I87" s="148"/>
      <c r="J87" s="148"/>
      <c r="K87" s="148"/>
      <c r="L87" s="148"/>
      <c r="M87" s="148"/>
    </row>
    <row r="88" spans="2:13" ht="18" x14ac:dyDescent="0.55000000000000004">
      <c r="B88" s="284"/>
      <c r="C88" s="284"/>
      <c r="D88" s="284"/>
      <c r="E88" s="284"/>
      <c r="F88" s="284"/>
      <c r="G88" s="284"/>
      <c r="H88" s="284"/>
      <c r="I88" s="148"/>
      <c r="J88" s="148"/>
      <c r="K88" s="148"/>
      <c r="L88" s="148"/>
      <c r="M88" s="148"/>
    </row>
    <row r="89" spans="2:13" ht="18" x14ac:dyDescent="0.55000000000000004">
      <c r="B89" s="284"/>
      <c r="C89" s="284"/>
      <c r="D89" s="284"/>
      <c r="E89" s="284"/>
      <c r="F89" s="284"/>
      <c r="G89" s="284"/>
      <c r="H89" s="284"/>
      <c r="I89" s="148"/>
      <c r="J89" s="148"/>
      <c r="K89" s="148"/>
      <c r="L89" s="148"/>
      <c r="M89" s="148"/>
    </row>
    <row r="90" spans="2:13" ht="18" x14ac:dyDescent="0.55000000000000004">
      <c r="B90" s="284"/>
      <c r="C90" s="284"/>
      <c r="D90" s="284"/>
      <c r="E90" s="284"/>
      <c r="F90" s="284"/>
      <c r="G90" s="284"/>
      <c r="H90" s="284"/>
      <c r="I90" s="148"/>
      <c r="J90" s="148"/>
      <c r="K90" s="148"/>
      <c r="L90" s="148"/>
      <c r="M90" s="148"/>
    </row>
    <row r="91" spans="2:13" ht="18" x14ac:dyDescent="0.55000000000000004">
      <c r="B91" s="284"/>
      <c r="C91" s="284"/>
      <c r="D91" s="284"/>
      <c r="E91" s="284"/>
      <c r="F91" s="284"/>
      <c r="G91" s="284"/>
      <c r="H91" s="284"/>
      <c r="I91" s="148"/>
      <c r="J91" s="148"/>
      <c r="K91" s="148"/>
      <c r="L91" s="148"/>
      <c r="M91" s="148"/>
    </row>
    <row r="92" spans="2:13" ht="18" x14ac:dyDescent="0.55000000000000004">
      <c r="B92" s="284"/>
      <c r="C92" s="284"/>
      <c r="D92" s="284"/>
      <c r="E92" s="284"/>
      <c r="F92" s="284"/>
      <c r="G92" s="284"/>
      <c r="H92" s="284"/>
      <c r="I92" s="148"/>
      <c r="J92" s="148"/>
      <c r="K92" s="148"/>
      <c r="L92" s="148"/>
      <c r="M92" s="148"/>
    </row>
    <row r="93" spans="2:13" ht="18" x14ac:dyDescent="0.55000000000000004">
      <c r="B93" s="284"/>
      <c r="C93" s="284"/>
      <c r="D93" s="284"/>
      <c r="E93" s="284"/>
      <c r="F93" s="284"/>
      <c r="G93" s="284"/>
      <c r="H93" s="284"/>
      <c r="I93" s="148"/>
      <c r="J93" s="148"/>
      <c r="K93" s="148"/>
      <c r="L93" s="148"/>
      <c r="M93" s="148"/>
    </row>
    <row r="94" spans="2:13" ht="18" x14ac:dyDescent="0.55000000000000004">
      <c r="B94" s="284"/>
      <c r="C94" s="284"/>
      <c r="D94" s="284"/>
      <c r="E94" s="284"/>
      <c r="F94" s="284"/>
      <c r="G94" s="284"/>
      <c r="H94" s="284"/>
      <c r="I94" s="148"/>
      <c r="J94" s="148"/>
      <c r="K94" s="148"/>
      <c r="L94" s="148"/>
      <c r="M94" s="148"/>
    </row>
    <row r="95" spans="2:13" ht="16.149999999999999" customHeight="1" x14ac:dyDescent="0.55000000000000004">
      <c r="B95" s="284"/>
      <c r="C95" s="284"/>
      <c r="D95" s="284"/>
      <c r="E95" s="284"/>
      <c r="F95" s="284"/>
      <c r="G95" s="284"/>
      <c r="H95" s="284"/>
      <c r="I95" s="148" t="s">
        <v>86</v>
      </c>
      <c r="J95" s="148"/>
      <c r="K95" s="148"/>
      <c r="L95" s="148"/>
      <c r="M95" s="148"/>
    </row>
    <row r="96" spans="2:13" ht="18" x14ac:dyDescent="0.55000000000000004">
      <c r="B96" s="284"/>
      <c r="C96" s="284"/>
      <c r="D96" s="284"/>
      <c r="E96" s="284"/>
      <c r="F96" s="284"/>
      <c r="G96" s="284"/>
      <c r="H96" s="284"/>
      <c r="I96" s="148"/>
      <c r="J96" s="148"/>
      <c r="K96" s="148"/>
      <c r="L96" s="148"/>
      <c r="M96" s="148"/>
    </row>
    <row r="97" spans="2:13" ht="18" x14ac:dyDescent="0.55000000000000004">
      <c r="B97" s="284"/>
      <c r="C97" s="284"/>
      <c r="D97" s="284"/>
      <c r="E97" s="284"/>
      <c r="F97" s="284"/>
      <c r="G97" s="284"/>
      <c r="H97" s="284"/>
      <c r="I97" s="148"/>
      <c r="J97" s="148"/>
      <c r="K97" s="148"/>
      <c r="L97" s="148"/>
      <c r="M97" s="148"/>
    </row>
    <row r="98" spans="2:13" ht="18" x14ac:dyDescent="0.55000000000000004">
      <c r="B98" s="284"/>
      <c r="C98" s="284"/>
      <c r="D98" s="284"/>
      <c r="E98" s="284"/>
      <c r="F98" s="284"/>
      <c r="G98" s="284"/>
      <c r="H98" s="284"/>
      <c r="I98" s="148"/>
      <c r="J98" s="148"/>
      <c r="K98" s="148"/>
      <c r="L98" s="148"/>
      <c r="M98" s="148"/>
    </row>
    <row r="99" spans="2:13" ht="18" x14ac:dyDescent="0.55000000000000004">
      <c r="B99" s="284"/>
      <c r="C99" s="284"/>
      <c r="D99" s="284"/>
      <c r="E99" s="284"/>
      <c r="F99" s="284"/>
      <c r="G99" s="284"/>
      <c r="H99" s="284"/>
      <c r="I99" s="148"/>
      <c r="J99" s="148"/>
      <c r="K99" s="148"/>
      <c r="L99" s="148"/>
      <c r="M99" s="148"/>
    </row>
    <row r="100" spans="2:13" ht="18" x14ac:dyDescent="0.55000000000000004">
      <c r="B100" s="284"/>
      <c r="C100" s="284"/>
      <c r="D100" s="284"/>
      <c r="E100" s="284"/>
      <c r="F100" s="284"/>
      <c r="G100" s="284"/>
      <c r="H100" s="284"/>
      <c r="I100" s="148"/>
      <c r="J100" s="148"/>
      <c r="K100" s="148"/>
      <c r="L100" s="148"/>
      <c r="M100" s="148"/>
    </row>
    <row r="101" spans="2:13" ht="18" x14ac:dyDescent="0.55000000000000004">
      <c r="B101" s="284"/>
      <c r="C101" s="284"/>
      <c r="D101" s="284"/>
      <c r="E101" s="284"/>
      <c r="F101" s="284"/>
      <c r="G101" s="284"/>
      <c r="H101" s="284"/>
      <c r="I101" s="148"/>
      <c r="J101" s="148"/>
      <c r="K101" s="148"/>
      <c r="L101" s="148"/>
      <c r="M101" s="148"/>
    </row>
    <row r="102" spans="2:13" ht="18" x14ac:dyDescent="0.55000000000000004">
      <c r="B102" s="284"/>
      <c r="C102" s="284"/>
      <c r="D102" s="284"/>
      <c r="E102" s="284"/>
      <c r="F102" s="284"/>
      <c r="G102" s="284"/>
      <c r="H102" s="284"/>
      <c r="I102" s="148"/>
      <c r="J102" s="148"/>
      <c r="K102" s="148"/>
      <c r="L102" s="148"/>
      <c r="M102" s="148"/>
    </row>
    <row r="103" spans="2:13" ht="18" x14ac:dyDescent="0.55000000000000004">
      <c r="B103" s="284"/>
      <c r="C103" s="284"/>
      <c r="D103" s="284"/>
      <c r="E103" s="284"/>
      <c r="F103" s="284"/>
      <c r="G103" s="284"/>
      <c r="H103" s="284"/>
      <c r="I103" s="148"/>
      <c r="J103" s="148"/>
      <c r="K103" s="148"/>
      <c r="L103" s="148"/>
      <c r="M103" s="148"/>
    </row>
    <row r="104" spans="2:13" ht="18" x14ac:dyDescent="0.55000000000000004">
      <c r="B104" s="284"/>
      <c r="C104" s="284"/>
      <c r="D104" s="284"/>
      <c r="E104" s="284"/>
      <c r="F104" s="284"/>
      <c r="G104" s="284"/>
      <c r="H104" s="284"/>
      <c r="I104" s="148"/>
      <c r="J104" s="148"/>
      <c r="K104" s="148"/>
      <c r="L104" s="148"/>
      <c r="M104" s="148"/>
    </row>
    <row r="105" spans="2:13" ht="18" x14ac:dyDescent="0.55000000000000004">
      <c r="B105" s="284"/>
      <c r="C105" s="284"/>
      <c r="D105" s="284"/>
      <c r="E105" s="284"/>
      <c r="F105" s="284"/>
      <c r="G105" s="284"/>
      <c r="H105" s="284"/>
      <c r="I105" s="148"/>
      <c r="J105" s="148"/>
      <c r="K105" s="148"/>
      <c r="L105" s="148"/>
      <c r="M105" s="148"/>
    </row>
    <row r="106" spans="2:13" ht="18" x14ac:dyDescent="0.55000000000000004">
      <c r="B106" s="284"/>
      <c r="C106" s="284"/>
      <c r="D106" s="284"/>
      <c r="E106" s="284"/>
      <c r="F106" s="284"/>
      <c r="G106" s="284"/>
      <c r="H106" s="284"/>
      <c r="I106" s="148"/>
      <c r="J106" s="148"/>
      <c r="K106" s="148"/>
      <c r="L106" s="148"/>
      <c r="M106" s="148"/>
    </row>
    <row r="130" spans="1:26" ht="14.25" customHeight="1" x14ac:dyDescent="0.45">
      <c r="A130" s="246" t="s">
        <v>529</v>
      </c>
      <c r="B130" s="234"/>
      <c r="C130" s="234"/>
      <c r="D130" s="234"/>
      <c r="E130" s="234"/>
      <c r="F130" s="234"/>
      <c r="G130" s="234"/>
      <c r="H130" s="234"/>
      <c r="I130" s="234"/>
      <c r="J130" s="234"/>
      <c r="K130" s="234"/>
      <c r="L130" s="234"/>
      <c r="M130" s="234"/>
      <c r="N130" s="234"/>
      <c r="O130" s="234"/>
      <c r="P130" s="234"/>
      <c r="Q130" s="234"/>
      <c r="R130" s="234"/>
      <c r="S130" s="234"/>
      <c r="T130" s="235"/>
      <c r="U130" s="9"/>
      <c r="V130" s="9"/>
      <c r="W130" s="9"/>
      <c r="X130" s="9"/>
      <c r="Y130" s="9"/>
      <c r="Z130" s="9"/>
    </row>
    <row r="131" spans="1:26" ht="21" customHeight="1" x14ac:dyDescent="0.45">
      <c r="A131" s="236"/>
      <c r="B131" s="237"/>
      <c r="C131" s="237"/>
      <c r="D131" s="237"/>
      <c r="E131" s="237"/>
      <c r="F131" s="237"/>
      <c r="G131" s="237"/>
      <c r="H131" s="237"/>
      <c r="I131" s="237"/>
      <c r="J131" s="237"/>
      <c r="K131" s="237"/>
      <c r="L131" s="237"/>
      <c r="M131" s="237"/>
      <c r="N131" s="237"/>
      <c r="O131" s="237"/>
      <c r="P131" s="237"/>
      <c r="Q131" s="237"/>
      <c r="R131" s="237"/>
      <c r="S131" s="237"/>
      <c r="T131" s="238"/>
      <c r="U131" s="9"/>
      <c r="V131" s="9"/>
      <c r="W131" s="9"/>
      <c r="X131" s="9"/>
      <c r="Y131" s="9"/>
      <c r="Z131" s="9"/>
    </row>
    <row r="134" spans="1:26" ht="36" x14ac:dyDescent="0.45">
      <c r="C134" s="135" t="s">
        <v>51</v>
      </c>
      <c r="D134" s="136" t="s">
        <v>52</v>
      </c>
      <c r="E134" s="136" t="s">
        <v>53</v>
      </c>
      <c r="F134" s="136" t="s">
        <v>54</v>
      </c>
      <c r="G134" s="136" t="s">
        <v>297</v>
      </c>
      <c r="H134" s="136" t="s">
        <v>55</v>
      </c>
      <c r="I134" s="136" t="s">
        <v>56</v>
      </c>
      <c r="J134" s="136" t="s">
        <v>57</v>
      </c>
      <c r="K134" s="136" t="s">
        <v>58</v>
      </c>
      <c r="L134" s="136" t="s">
        <v>59</v>
      </c>
      <c r="M134" s="137" t="s">
        <v>60</v>
      </c>
      <c r="N134" s="138" t="s">
        <v>294</v>
      </c>
    </row>
    <row r="135" spans="1:26" ht="37.25" customHeight="1" x14ac:dyDescent="0.45">
      <c r="C135" s="117" t="s">
        <v>527</v>
      </c>
      <c r="D135" s="119" t="s">
        <v>61</v>
      </c>
      <c r="E135" s="131" t="s">
        <v>295</v>
      </c>
      <c r="F135" s="141" t="s">
        <v>54</v>
      </c>
      <c r="G135" s="142" t="s">
        <v>299</v>
      </c>
      <c r="H135" s="143" t="s">
        <v>530</v>
      </c>
      <c r="I135" s="140">
        <f>'Base de données'!H38*'Base de données'!H39*'Base de données'!H40*'Base de données'!H41*(1+'Base de données'!H42)*SUMPRODUCT('Base de données'!H43:H44,'Base de données'!H45:H46)</f>
        <v>5.2638424859583336E-8</v>
      </c>
      <c r="J135" s="75" t="s">
        <v>319</v>
      </c>
      <c r="K135" s="80"/>
      <c r="L135" s="78"/>
      <c r="M135" s="81"/>
      <c r="N135" s="118"/>
    </row>
    <row r="136" spans="1:26" ht="37.25" customHeight="1" x14ac:dyDescent="0.45">
      <c r="C136" s="117" t="s">
        <v>527</v>
      </c>
      <c r="D136" s="119" t="s">
        <v>61</v>
      </c>
      <c r="E136" s="131" t="s">
        <v>308</v>
      </c>
      <c r="F136" s="141" t="s">
        <v>54</v>
      </c>
      <c r="G136" s="142" t="s">
        <v>299</v>
      </c>
      <c r="H136" s="143" t="s">
        <v>531</v>
      </c>
      <c r="I136" s="140">
        <f>'Base de données'!H47*'Base de données'!H48/'Base de données'!H49*'Base de données'!H50/'Base de données'!H51*(1+'Base de données'!H52)</f>
        <v>1.7396760209901894E-7</v>
      </c>
      <c r="J136" s="75" t="s">
        <v>319</v>
      </c>
      <c r="K136" s="80"/>
      <c r="L136" s="144"/>
      <c r="M136" s="81"/>
      <c r="N136" s="118"/>
    </row>
    <row r="137" spans="1:26" ht="37.25" customHeight="1" x14ac:dyDescent="0.45">
      <c r="C137" s="117" t="s">
        <v>527</v>
      </c>
      <c r="D137" s="119" t="s">
        <v>307</v>
      </c>
      <c r="E137" s="131" t="s">
        <v>295</v>
      </c>
      <c r="F137" s="141" t="s">
        <v>54</v>
      </c>
      <c r="G137" s="142" t="s">
        <v>299</v>
      </c>
      <c r="H137" s="143" t="s">
        <v>532</v>
      </c>
      <c r="I137" s="140">
        <f>'Base de données'!H53*'Base de données'!H54*(1+'Base de données'!H55)*'Base de données'!H56*'Base de données'!H57*'Base de données'!H58*'Base de données'!H59</f>
        <v>1.9717698033287502E-6</v>
      </c>
      <c r="J137" s="75" t="s">
        <v>319</v>
      </c>
      <c r="K137" s="80"/>
      <c r="L137" s="144"/>
      <c r="M137" s="81"/>
      <c r="N137" s="118"/>
    </row>
    <row r="138" spans="1:26" ht="37.25" customHeight="1" x14ac:dyDescent="0.45">
      <c r="C138" s="117" t="s">
        <v>527</v>
      </c>
      <c r="D138" s="119" t="s">
        <v>307</v>
      </c>
      <c r="E138" s="131" t="s">
        <v>308</v>
      </c>
      <c r="F138" s="141" t="s">
        <v>54</v>
      </c>
      <c r="G138" s="142" t="s">
        <v>299</v>
      </c>
      <c r="H138" s="143" t="s">
        <v>533</v>
      </c>
      <c r="I138" s="140">
        <f>'Base de données'!H60*'Base de données'!H61*(1+'Base de données'!H62)*'Base de données'!H63*'Base de données'!H64</f>
        <v>5.7811500000000001E-7</v>
      </c>
      <c r="J138" s="75" t="s">
        <v>319</v>
      </c>
      <c r="K138" s="80"/>
      <c r="L138" s="144"/>
      <c r="M138" s="81"/>
      <c r="N138" s="118"/>
    </row>
    <row r="139" spans="1:26" ht="37.25" customHeight="1" x14ac:dyDescent="0.45">
      <c r="C139" s="117" t="s">
        <v>527</v>
      </c>
      <c r="D139" s="119" t="s">
        <v>61</v>
      </c>
      <c r="E139" s="131" t="s">
        <v>295</v>
      </c>
      <c r="F139" s="141" t="s">
        <v>54</v>
      </c>
      <c r="G139" s="142" t="s">
        <v>299</v>
      </c>
      <c r="H139" s="143" t="s">
        <v>534</v>
      </c>
      <c r="I139" s="140">
        <f>$I135*'Base de données'!$H$65*'Base de données'!$H$68*'Base de données'!$H$69</f>
        <v>1.8423448700854168E-5</v>
      </c>
      <c r="J139" s="75" t="s">
        <v>508</v>
      </c>
      <c r="K139" s="80"/>
      <c r="L139" s="78"/>
      <c r="M139" s="81"/>
      <c r="N139" s="118"/>
    </row>
    <row r="140" spans="1:26" ht="37.25" customHeight="1" x14ac:dyDescent="0.45">
      <c r="C140" s="117" t="s">
        <v>527</v>
      </c>
      <c r="D140" s="119" t="s">
        <v>61</v>
      </c>
      <c r="E140" s="131" t="s">
        <v>308</v>
      </c>
      <c r="F140" s="141" t="s">
        <v>54</v>
      </c>
      <c r="G140" s="142" t="s">
        <v>299</v>
      </c>
      <c r="H140" s="143" t="s">
        <v>535</v>
      </c>
      <c r="I140" s="140">
        <f>$I136*'Base de données'!$H$65*'Base de données'!$H$68*'Base de données'!$H$69</f>
        <v>6.0888660734656628E-5</v>
      </c>
      <c r="J140" s="75" t="s">
        <v>508</v>
      </c>
      <c r="K140" s="80"/>
      <c r="L140" s="78"/>
      <c r="M140" s="81"/>
      <c r="N140" s="118"/>
    </row>
    <row r="141" spans="1:26" ht="37.25" customHeight="1" x14ac:dyDescent="0.45">
      <c r="C141" s="117" t="s">
        <v>527</v>
      </c>
      <c r="D141" s="119" t="s">
        <v>307</v>
      </c>
      <c r="E141" s="131" t="s">
        <v>295</v>
      </c>
      <c r="F141" s="141" t="s">
        <v>54</v>
      </c>
      <c r="G141" s="142" t="s">
        <v>299</v>
      </c>
      <c r="H141" s="143" t="s">
        <v>536</v>
      </c>
      <c r="I141" s="140">
        <f>$I137*'Base de données'!$H$65*'Base de données'!$H$68*'Base de données'!$H$69</f>
        <v>6.9011943116506253E-4</v>
      </c>
      <c r="J141" s="75" t="s">
        <v>508</v>
      </c>
      <c r="K141" s="80"/>
      <c r="L141" s="78"/>
      <c r="M141" s="81"/>
      <c r="N141" s="118"/>
    </row>
    <row r="142" spans="1:26" ht="37.25" customHeight="1" x14ac:dyDescent="0.45">
      <c r="C142" s="117" t="s">
        <v>527</v>
      </c>
      <c r="D142" s="119" t="s">
        <v>307</v>
      </c>
      <c r="E142" s="131" t="s">
        <v>308</v>
      </c>
      <c r="F142" s="141" t="s">
        <v>54</v>
      </c>
      <c r="G142" s="142" t="s">
        <v>299</v>
      </c>
      <c r="H142" s="143" t="s">
        <v>537</v>
      </c>
      <c r="I142" s="140">
        <f>$I138*'Base de données'!$H$65*'Base de données'!$H$68*'Base de données'!$H$69</f>
        <v>2.0234024999999999E-4</v>
      </c>
      <c r="J142" s="75" t="s">
        <v>508</v>
      </c>
      <c r="K142" s="80"/>
      <c r="L142" s="78"/>
      <c r="M142" s="81"/>
      <c r="N142" s="118"/>
    </row>
    <row r="143" spans="1:26" ht="37.25" customHeight="1" x14ac:dyDescent="0.45">
      <c r="C143" s="117" t="s">
        <v>527</v>
      </c>
      <c r="D143" s="119" t="s">
        <v>61</v>
      </c>
      <c r="E143" s="131" t="s">
        <v>295</v>
      </c>
      <c r="F143" s="141" t="s">
        <v>54</v>
      </c>
      <c r="G143" s="142" t="s">
        <v>299</v>
      </c>
      <c r="H143" s="143" t="s">
        <v>538</v>
      </c>
      <c r="I143" s="140">
        <f>$I135*'Base de données'!$H$66*'Base de données'!$H$68*'Base de données'!$H$69</f>
        <v>5.2638424859583332E-6</v>
      </c>
      <c r="J143" s="75" t="s">
        <v>509</v>
      </c>
      <c r="K143" s="80"/>
      <c r="L143" s="78"/>
      <c r="M143" s="81"/>
      <c r="N143" s="118"/>
    </row>
    <row r="144" spans="1:26" ht="37.25" customHeight="1" x14ac:dyDescent="0.45">
      <c r="C144" s="117" t="s">
        <v>527</v>
      </c>
      <c r="D144" s="119" t="s">
        <v>61</v>
      </c>
      <c r="E144" s="131" t="s">
        <v>308</v>
      </c>
      <c r="F144" s="141" t="s">
        <v>54</v>
      </c>
      <c r="G144" s="142" t="s">
        <v>299</v>
      </c>
      <c r="H144" s="143" t="s">
        <v>539</v>
      </c>
      <c r="I144" s="140">
        <f>$I136*'Base de données'!$H$66*'Base de données'!$H$68*'Base de données'!$H$69</f>
        <v>1.7396760209901893E-5</v>
      </c>
      <c r="J144" s="75" t="s">
        <v>509</v>
      </c>
      <c r="K144" s="80"/>
      <c r="L144" s="78"/>
      <c r="M144" s="81"/>
      <c r="N144" s="118"/>
    </row>
    <row r="145" spans="1:26" ht="37.25" customHeight="1" x14ac:dyDescent="0.45">
      <c r="C145" s="117" t="s">
        <v>527</v>
      </c>
      <c r="D145" s="119" t="s">
        <v>307</v>
      </c>
      <c r="E145" s="131" t="s">
        <v>295</v>
      </c>
      <c r="F145" s="141" t="s">
        <v>54</v>
      </c>
      <c r="G145" s="142" t="s">
        <v>299</v>
      </c>
      <c r="H145" s="143" t="s">
        <v>540</v>
      </c>
      <c r="I145" s="140">
        <f>$I137*'Base de données'!$H$66*'Base de données'!$H$68*'Base de données'!$H$69</f>
        <v>1.9717698033287502E-4</v>
      </c>
      <c r="J145" s="75" t="s">
        <v>509</v>
      </c>
      <c r="K145" s="80"/>
      <c r="L145" s="78"/>
      <c r="M145" s="81"/>
      <c r="N145" s="118"/>
    </row>
    <row r="146" spans="1:26" ht="37.25" customHeight="1" x14ac:dyDescent="0.45">
      <c r="C146" s="117" t="s">
        <v>527</v>
      </c>
      <c r="D146" s="119" t="s">
        <v>307</v>
      </c>
      <c r="E146" s="131" t="s">
        <v>308</v>
      </c>
      <c r="F146" s="141" t="s">
        <v>54</v>
      </c>
      <c r="G146" s="142" t="s">
        <v>299</v>
      </c>
      <c r="H146" s="143" t="s">
        <v>541</v>
      </c>
      <c r="I146" s="140">
        <f>$I138*'Base de données'!$H$66*'Base de données'!$H$68*'Base de données'!$H$69</f>
        <v>5.78115E-5</v>
      </c>
      <c r="J146" s="75" t="s">
        <v>509</v>
      </c>
      <c r="K146" s="80"/>
      <c r="L146" s="78"/>
      <c r="M146" s="81"/>
      <c r="N146" s="118"/>
    </row>
    <row r="147" spans="1:26" ht="37.25" customHeight="1" x14ac:dyDescent="0.45">
      <c r="C147" s="117" t="s">
        <v>527</v>
      </c>
      <c r="D147" s="119" t="s">
        <v>61</v>
      </c>
      <c r="E147" s="131" t="s">
        <v>295</v>
      </c>
      <c r="F147" s="141" t="s">
        <v>54</v>
      </c>
      <c r="G147" s="142" t="s">
        <v>299</v>
      </c>
      <c r="H147" s="143" t="s">
        <v>542</v>
      </c>
      <c r="I147" s="140">
        <f>$I135*'Base de données'!$H$67*'Base de données'!$H$68*'Base de données'!$H$69</f>
        <v>5.2638424859583336E-8</v>
      </c>
      <c r="J147" s="75" t="s">
        <v>510</v>
      </c>
      <c r="K147" s="80"/>
      <c r="L147" s="78"/>
      <c r="M147" s="81"/>
      <c r="N147" s="118"/>
    </row>
    <row r="148" spans="1:26" ht="37.25" customHeight="1" x14ac:dyDescent="0.45">
      <c r="C148" s="117" t="s">
        <v>527</v>
      </c>
      <c r="D148" s="119" t="s">
        <v>61</v>
      </c>
      <c r="E148" s="131" t="s">
        <v>308</v>
      </c>
      <c r="F148" s="141" t="s">
        <v>54</v>
      </c>
      <c r="G148" s="142" t="s">
        <v>299</v>
      </c>
      <c r="H148" s="143" t="s">
        <v>543</v>
      </c>
      <c r="I148" s="140">
        <f>$I136*'Base de données'!$H$67*'Base de données'!$H$68*'Base de données'!$H$69</f>
        <v>1.7396760209901894E-7</v>
      </c>
      <c r="J148" s="75" t="s">
        <v>510</v>
      </c>
      <c r="K148" s="80"/>
      <c r="L148" s="78"/>
      <c r="M148" s="81"/>
      <c r="N148" s="118"/>
    </row>
    <row r="149" spans="1:26" ht="37.25" customHeight="1" x14ac:dyDescent="0.45">
      <c r="C149" s="117" t="s">
        <v>527</v>
      </c>
      <c r="D149" s="119" t="s">
        <v>307</v>
      </c>
      <c r="E149" s="131" t="s">
        <v>295</v>
      </c>
      <c r="F149" s="141" t="s">
        <v>54</v>
      </c>
      <c r="G149" s="142" t="s">
        <v>299</v>
      </c>
      <c r="H149" s="143" t="s">
        <v>544</v>
      </c>
      <c r="I149" s="140">
        <f>$I137*'Base de données'!$H$67*'Base de données'!$H$68*'Base de données'!$H$69</f>
        <v>1.9717698033287502E-6</v>
      </c>
      <c r="J149" s="75" t="s">
        <v>510</v>
      </c>
      <c r="K149" s="80"/>
      <c r="L149" s="78"/>
      <c r="M149" s="81"/>
      <c r="N149" s="118"/>
    </row>
    <row r="150" spans="1:26" ht="37.25" customHeight="1" x14ac:dyDescent="0.45">
      <c r="C150" s="117" t="s">
        <v>527</v>
      </c>
      <c r="D150" s="119" t="s">
        <v>307</v>
      </c>
      <c r="E150" s="131" t="s">
        <v>308</v>
      </c>
      <c r="F150" s="141" t="s">
        <v>54</v>
      </c>
      <c r="G150" s="142" t="s">
        <v>299</v>
      </c>
      <c r="H150" s="143" t="s">
        <v>545</v>
      </c>
      <c r="I150" s="140">
        <f>$I138*'Base de données'!$H$67*'Base de données'!$H$68*'Base de données'!$H$69</f>
        <v>5.7811500000000001E-7</v>
      </c>
      <c r="J150" s="75" t="s">
        <v>510</v>
      </c>
      <c r="K150" s="80"/>
      <c r="L150" s="78"/>
      <c r="M150" s="81"/>
      <c r="N150" s="118"/>
    </row>
    <row r="151" spans="1:26" ht="36" customHeight="1" x14ac:dyDescent="0.45"/>
    <row r="152" spans="1:26" ht="14.25" customHeight="1" x14ac:dyDescent="0.45">
      <c r="A152" s="246" t="s">
        <v>546</v>
      </c>
      <c r="B152" s="234"/>
      <c r="C152" s="234"/>
      <c r="D152" s="234"/>
      <c r="E152" s="234"/>
      <c r="F152" s="234"/>
      <c r="G152" s="234"/>
      <c r="H152" s="234"/>
      <c r="I152" s="234"/>
      <c r="J152" s="234"/>
      <c r="K152" s="234"/>
      <c r="L152" s="234"/>
      <c r="M152" s="234"/>
      <c r="N152" s="234"/>
      <c r="O152" s="234"/>
      <c r="P152" s="234"/>
      <c r="Q152" s="234"/>
      <c r="R152" s="234"/>
      <c r="S152" s="234"/>
      <c r="T152" s="235"/>
      <c r="U152" s="9"/>
      <c r="V152" s="9"/>
      <c r="W152" s="9"/>
      <c r="X152" s="9"/>
      <c r="Y152" s="9"/>
      <c r="Z152" s="9"/>
    </row>
    <row r="153" spans="1:26" ht="21" customHeight="1" x14ac:dyDescent="0.45">
      <c r="A153" s="236"/>
      <c r="B153" s="237"/>
      <c r="C153" s="237"/>
      <c r="D153" s="237"/>
      <c r="E153" s="237"/>
      <c r="F153" s="237"/>
      <c r="G153" s="237"/>
      <c r="H153" s="237"/>
      <c r="I153" s="237"/>
      <c r="J153" s="237"/>
      <c r="K153" s="237"/>
      <c r="L153" s="237"/>
      <c r="M153" s="237"/>
      <c r="N153" s="237"/>
      <c r="O153" s="237"/>
      <c r="P153" s="237"/>
      <c r="Q153" s="237"/>
      <c r="R153" s="237"/>
      <c r="S153" s="237"/>
      <c r="T153" s="238"/>
      <c r="U153" s="9"/>
      <c r="V153" s="9"/>
      <c r="W153" s="9"/>
      <c r="X153" s="9"/>
      <c r="Y153" s="9"/>
      <c r="Z153" s="9"/>
    </row>
    <row r="154" spans="1:26" ht="50.25" customHeight="1" x14ac:dyDescent="0.45"/>
    <row r="155" spans="1:26" ht="110.65" customHeight="1" x14ac:dyDescent="0.45">
      <c r="C155" s="283" t="s">
        <v>512</v>
      </c>
      <c r="D155" s="283"/>
      <c r="E155" s="283"/>
      <c r="F155" s="283"/>
      <c r="G155" s="283"/>
      <c r="H155" s="283"/>
      <c r="I155" s="283"/>
    </row>
    <row r="156" spans="1:26" ht="36" customHeight="1" x14ac:dyDescent="0.45"/>
    <row r="157" spans="1:26" ht="37.9" customHeight="1" x14ac:dyDescent="0.45">
      <c r="C157" s="34" t="s">
        <v>51</v>
      </c>
      <c r="D157" s="35" t="s">
        <v>52</v>
      </c>
      <c r="E157" s="35" t="s">
        <v>53</v>
      </c>
      <c r="F157" s="35" t="s">
        <v>54</v>
      </c>
      <c r="G157" s="35" t="s">
        <v>297</v>
      </c>
      <c r="H157" s="35" t="s">
        <v>55</v>
      </c>
      <c r="I157" s="35" t="s">
        <v>56</v>
      </c>
      <c r="J157" s="35" t="s">
        <v>58</v>
      </c>
      <c r="K157" s="35" t="s">
        <v>59</v>
      </c>
    </row>
    <row r="158" spans="1:26" ht="37.9" customHeight="1" x14ac:dyDescent="0.45">
      <c r="C158" s="37" t="s">
        <v>527</v>
      </c>
      <c r="D158" s="37" t="s">
        <v>332</v>
      </c>
      <c r="E158" s="37" t="s">
        <v>318</v>
      </c>
      <c r="F158" s="37" t="s">
        <v>54</v>
      </c>
      <c r="G158" s="37" t="s">
        <v>298</v>
      </c>
      <c r="H158" s="37" t="s">
        <v>315</v>
      </c>
      <c r="I158" s="225">
        <v>1</v>
      </c>
      <c r="J158" s="139" t="s">
        <v>511</v>
      </c>
      <c r="K158" s="39" t="s">
        <v>63</v>
      </c>
    </row>
    <row r="159" spans="1:26" ht="46.5" customHeight="1" x14ac:dyDescent="0.45">
      <c r="C159" s="87" t="s">
        <v>527</v>
      </c>
      <c r="D159" s="87" t="s">
        <v>332</v>
      </c>
      <c r="E159" s="87" t="s">
        <v>318</v>
      </c>
      <c r="F159" s="87" t="s">
        <v>54</v>
      </c>
      <c r="G159" s="87" t="s">
        <v>298</v>
      </c>
      <c r="H159" s="87" t="s">
        <v>316</v>
      </c>
      <c r="I159" s="226">
        <v>1</v>
      </c>
      <c r="J159" s="223" t="s">
        <v>511</v>
      </c>
      <c r="K159" s="224" t="s">
        <v>63</v>
      </c>
    </row>
    <row r="160" spans="1:26" ht="36" customHeight="1" x14ac:dyDescent="0.45"/>
    <row r="161" spans="3:10" ht="36" customHeight="1" x14ac:dyDescent="0.45"/>
    <row r="162" spans="3:10" ht="36" customHeight="1" x14ac:dyDescent="0.45"/>
    <row r="163" spans="3:10" ht="36" customHeight="1" x14ac:dyDescent="0.45">
      <c r="C163" s="34" t="s">
        <v>51</v>
      </c>
      <c r="D163" s="35" t="s">
        <v>52</v>
      </c>
      <c r="E163" s="35" t="s">
        <v>53</v>
      </c>
      <c r="F163" s="35" t="s">
        <v>54</v>
      </c>
      <c r="G163" s="35" t="s">
        <v>297</v>
      </c>
      <c r="H163" s="35" t="s">
        <v>55</v>
      </c>
      <c r="I163" s="35" t="s">
        <v>56</v>
      </c>
      <c r="J163" s="35" t="s">
        <v>57</v>
      </c>
    </row>
    <row r="164" spans="3:10" ht="36" customHeight="1" x14ac:dyDescent="0.45">
      <c r="C164" s="208" t="s">
        <v>527</v>
      </c>
      <c r="D164" s="209" t="s">
        <v>61</v>
      </c>
      <c r="E164" s="210" t="s">
        <v>295</v>
      </c>
      <c r="F164" s="211" t="s">
        <v>54</v>
      </c>
      <c r="G164" s="212" t="s">
        <v>299</v>
      </c>
      <c r="H164" s="213" t="s">
        <v>547</v>
      </c>
      <c r="I164" s="227">
        <f>$I135*'Base de données'!$H$65*$I$158*$I$159</f>
        <v>1.8423448700854168E-5</v>
      </c>
      <c r="J164" s="214" t="s">
        <v>508</v>
      </c>
    </row>
    <row r="165" spans="3:10" ht="36" customHeight="1" x14ac:dyDescent="0.45">
      <c r="C165" s="215" t="s">
        <v>527</v>
      </c>
      <c r="D165" s="119" t="s">
        <v>61</v>
      </c>
      <c r="E165" s="131" t="s">
        <v>308</v>
      </c>
      <c r="F165" s="141" t="s">
        <v>54</v>
      </c>
      <c r="G165" s="142" t="s">
        <v>299</v>
      </c>
      <c r="H165" s="143" t="s">
        <v>548</v>
      </c>
      <c r="I165" s="228">
        <f>$I136*'Base de données'!$H$65*$I$158*$I$159</f>
        <v>6.0888660734656628E-5</v>
      </c>
      <c r="J165" s="216" t="s">
        <v>508</v>
      </c>
    </row>
    <row r="166" spans="3:10" ht="36" customHeight="1" x14ac:dyDescent="0.45">
      <c r="C166" s="215" t="s">
        <v>527</v>
      </c>
      <c r="D166" s="119" t="s">
        <v>307</v>
      </c>
      <c r="E166" s="131" t="s">
        <v>295</v>
      </c>
      <c r="F166" s="141" t="s">
        <v>54</v>
      </c>
      <c r="G166" s="142" t="s">
        <v>299</v>
      </c>
      <c r="H166" s="143" t="s">
        <v>549</v>
      </c>
      <c r="I166" s="228">
        <f>$I137*'Base de données'!$H$65*$I$158*$I$159</f>
        <v>6.9011943116506253E-4</v>
      </c>
      <c r="J166" s="216" t="s">
        <v>508</v>
      </c>
    </row>
    <row r="167" spans="3:10" ht="36" customHeight="1" x14ac:dyDescent="0.45">
      <c r="C167" s="217" t="s">
        <v>527</v>
      </c>
      <c r="D167" s="218" t="s">
        <v>307</v>
      </c>
      <c r="E167" s="219" t="s">
        <v>308</v>
      </c>
      <c r="F167" s="220" t="s">
        <v>54</v>
      </c>
      <c r="G167" s="221" t="s">
        <v>299</v>
      </c>
      <c r="H167" s="220" t="s">
        <v>550</v>
      </c>
      <c r="I167" s="229">
        <f>$I138*'Base de données'!$H$65*$I$158*$I$159</f>
        <v>2.0234024999999999E-4</v>
      </c>
      <c r="J167" s="222" t="s">
        <v>508</v>
      </c>
    </row>
    <row r="168" spans="3:10" ht="36" customHeight="1" x14ac:dyDescent="0.45">
      <c r="C168" s="208" t="s">
        <v>527</v>
      </c>
      <c r="D168" s="209" t="s">
        <v>61</v>
      </c>
      <c r="E168" s="210" t="s">
        <v>295</v>
      </c>
      <c r="F168" s="211" t="s">
        <v>54</v>
      </c>
      <c r="G168" s="212" t="s">
        <v>299</v>
      </c>
      <c r="H168" s="213" t="s">
        <v>551</v>
      </c>
      <c r="I168" s="227">
        <f>$I135*'Base de données'!$H$66*$I$158*$I$159</f>
        <v>5.2638424859583332E-6</v>
      </c>
      <c r="J168" s="214" t="s">
        <v>509</v>
      </c>
    </row>
    <row r="169" spans="3:10" ht="36" customHeight="1" x14ac:dyDescent="0.45">
      <c r="C169" s="215" t="s">
        <v>527</v>
      </c>
      <c r="D169" s="119" t="s">
        <v>61</v>
      </c>
      <c r="E169" s="131" t="s">
        <v>308</v>
      </c>
      <c r="F169" s="141" t="s">
        <v>54</v>
      </c>
      <c r="G169" s="142" t="s">
        <v>299</v>
      </c>
      <c r="H169" s="143" t="s">
        <v>552</v>
      </c>
      <c r="I169" s="228">
        <f>$I136*'Base de données'!$H$66*$I$158*$I$159</f>
        <v>1.7396760209901893E-5</v>
      </c>
      <c r="J169" s="216" t="s">
        <v>509</v>
      </c>
    </row>
    <row r="170" spans="3:10" ht="36" customHeight="1" x14ac:dyDescent="0.45">
      <c r="C170" s="215" t="s">
        <v>527</v>
      </c>
      <c r="D170" s="119" t="s">
        <v>307</v>
      </c>
      <c r="E170" s="131" t="s">
        <v>295</v>
      </c>
      <c r="F170" s="141" t="s">
        <v>54</v>
      </c>
      <c r="G170" s="142" t="s">
        <v>299</v>
      </c>
      <c r="H170" s="143" t="s">
        <v>553</v>
      </c>
      <c r="I170" s="228">
        <f>$I137*'Base de données'!$H$66*$I$158*$I$159</f>
        <v>1.9717698033287502E-4</v>
      </c>
      <c r="J170" s="216" t="s">
        <v>509</v>
      </c>
    </row>
    <row r="171" spans="3:10" ht="36" customHeight="1" x14ac:dyDescent="0.45">
      <c r="C171" s="217" t="s">
        <v>527</v>
      </c>
      <c r="D171" s="218" t="s">
        <v>307</v>
      </c>
      <c r="E171" s="219" t="s">
        <v>308</v>
      </c>
      <c r="F171" s="220" t="s">
        <v>54</v>
      </c>
      <c r="G171" s="221" t="s">
        <v>299</v>
      </c>
      <c r="H171" s="220" t="s">
        <v>554</v>
      </c>
      <c r="I171" s="229">
        <f>$I138*'Base de données'!$H$66*$I$158*$I$159</f>
        <v>5.78115E-5</v>
      </c>
      <c r="J171" s="222" t="s">
        <v>509</v>
      </c>
    </row>
    <row r="172" spans="3:10" ht="36" customHeight="1" x14ac:dyDescent="0.45"/>
    <row r="173" spans="3:10" ht="36" customHeight="1" x14ac:dyDescent="0.45"/>
  </sheetData>
  <mergeCells count="7">
    <mergeCell ref="C155:I155"/>
    <mergeCell ref="B76:H106"/>
    <mergeCell ref="A1:T2"/>
    <mergeCell ref="B4:M8"/>
    <mergeCell ref="A130:T131"/>
    <mergeCell ref="B28:H31"/>
    <mergeCell ref="A152:T153"/>
  </mergeCells>
  <phoneticPr fontId="34"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87932-DA60-4B80-A33B-1DB2CAD85796}">
  <sheetPr>
    <tabColor theme="5" tint="0.79998168889431442"/>
  </sheetPr>
  <dimension ref="A1:E15"/>
  <sheetViews>
    <sheetView zoomScale="70" zoomScaleNormal="70" workbookViewId="0">
      <pane xSplit="3" ySplit="1" topLeftCell="D2" activePane="bottomRight" state="frozen"/>
      <selection pane="topRight" activeCell="E1" sqref="E1"/>
      <selection pane="bottomLeft" activeCell="A2" sqref="A2"/>
      <selection pane="bottomRight" activeCell="C11" sqref="C11"/>
    </sheetView>
  </sheetViews>
  <sheetFormatPr baseColWidth="10" defaultColWidth="9.1328125" defaultRowHeight="14.25" x14ac:dyDescent="0.45"/>
  <cols>
    <col min="1" max="2" width="19.86328125" style="185" customWidth="1"/>
    <col min="3" max="3" width="27.265625" style="185" customWidth="1"/>
    <col min="4" max="4" width="62.53125" style="185" customWidth="1"/>
    <col min="5" max="5" width="47.46484375" style="185" customWidth="1"/>
    <col min="6" max="16384" width="9.1328125" style="185"/>
  </cols>
  <sheetData>
    <row r="1" spans="1:5" ht="31.5" x14ac:dyDescent="0.45">
      <c r="A1" s="183" t="s">
        <v>420</v>
      </c>
      <c r="B1" s="184" t="s">
        <v>421</v>
      </c>
      <c r="C1" s="184" t="s">
        <v>422</v>
      </c>
      <c r="D1" s="291" t="s">
        <v>423</v>
      </c>
      <c r="E1" s="292"/>
    </row>
    <row r="2" spans="1:5" ht="15.75" x14ac:dyDescent="0.45">
      <c r="A2" s="183"/>
      <c r="B2" s="184"/>
      <c r="C2" s="184"/>
      <c r="D2" s="184" t="s">
        <v>424</v>
      </c>
      <c r="E2" s="184" t="s">
        <v>425</v>
      </c>
    </row>
    <row r="3" spans="1:5" ht="28.5" x14ac:dyDescent="0.45">
      <c r="A3" s="287" t="s">
        <v>555</v>
      </c>
      <c r="B3" s="186" t="s">
        <v>426</v>
      </c>
      <c r="C3" s="186" t="s">
        <v>427</v>
      </c>
      <c r="D3" s="187" t="s">
        <v>428</v>
      </c>
      <c r="E3" s="187" t="s">
        <v>427</v>
      </c>
    </row>
    <row r="4" spans="1:5" ht="57" x14ac:dyDescent="0.45">
      <c r="A4" s="293"/>
      <c r="B4" s="287" t="s">
        <v>61</v>
      </c>
      <c r="C4" s="186" t="s">
        <v>429</v>
      </c>
      <c r="D4" s="188" t="s">
        <v>430</v>
      </c>
      <c r="E4" s="189" t="s">
        <v>431</v>
      </c>
    </row>
    <row r="5" spans="1:5" ht="42.75" x14ac:dyDescent="0.45">
      <c r="A5" s="293"/>
      <c r="B5" s="288"/>
      <c r="C5" s="186" t="s">
        <v>295</v>
      </c>
      <c r="D5" s="188" t="s">
        <v>432</v>
      </c>
      <c r="E5" s="189" t="s">
        <v>433</v>
      </c>
    </row>
    <row r="6" spans="1:5" ht="51" customHeight="1" x14ac:dyDescent="0.45">
      <c r="A6" s="293"/>
      <c r="B6" s="287" t="s">
        <v>307</v>
      </c>
      <c r="C6" s="186" t="s">
        <v>429</v>
      </c>
      <c r="D6" s="294" t="s">
        <v>513</v>
      </c>
      <c r="E6" s="230" t="s">
        <v>514</v>
      </c>
    </row>
    <row r="7" spans="1:5" ht="42.75" x14ac:dyDescent="0.45">
      <c r="A7" s="288"/>
      <c r="B7" s="288"/>
      <c r="C7" s="186" t="s">
        <v>295</v>
      </c>
      <c r="D7" s="295"/>
      <c r="E7" s="230" t="s">
        <v>514</v>
      </c>
    </row>
    <row r="8" spans="1:5" ht="57" x14ac:dyDescent="0.45">
      <c r="A8" s="287" t="s">
        <v>304</v>
      </c>
      <c r="B8" s="287" t="s">
        <v>61</v>
      </c>
      <c r="C8" s="186" t="s">
        <v>429</v>
      </c>
      <c r="D8" s="188" t="s">
        <v>434</v>
      </c>
      <c r="E8" s="188" t="s">
        <v>435</v>
      </c>
    </row>
    <row r="9" spans="1:5" x14ac:dyDescent="0.45">
      <c r="A9" s="293"/>
      <c r="B9" s="288"/>
      <c r="C9" s="186" t="s">
        <v>295</v>
      </c>
      <c r="D9" s="188" t="s">
        <v>436</v>
      </c>
      <c r="E9" s="188" t="s">
        <v>437</v>
      </c>
    </row>
    <row r="10" spans="1:5" ht="42.75" customHeight="1" x14ac:dyDescent="0.45">
      <c r="A10" s="293"/>
      <c r="B10" s="287" t="s">
        <v>307</v>
      </c>
      <c r="C10" s="186" t="s">
        <v>429</v>
      </c>
      <c r="D10" s="296" t="s">
        <v>438</v>
      </c>
      <c r="E10" s="296" t="s">
        <v>439</v>
      </c>
    </row>
    <row r="11" spans="1:5" ht="78" customHeight="1" x14ac:dyDescent="0.45">
      <c r="A11" s="293"/>
      <c r="B11" s="293"/>
      <c r="C11" s="190" t="s">
        <v>295</v>
      </c>
      <c r="D11" s="295"/>
      <c r="E11" s="295"/>
    </row>
    <row r="12" spans="1:5" s="191" customFormat="1" ht="71.25" x14ac:dyDescent="0.45">
      <c r="A12" s="293"/>
      <c r="B12" s="287" t="s">
        <v>440</v>
      </c>
      <c r="C12" s="190" t="s">
        <v>429</v>
      </c>
      <c r="D12" s="189" t="s">
        <v>441</v>
      </c>
      <c r="E12" s="232" t="s">
        <v>515</v>
      </c>
    </row>
    <row r="13" spans="1:5" ht="42.75" x14ac:dyDescent="0.45">
      <c r="A13" s="293"/>
      <c r="B13" s="288"/>
      <c r="C13" s="186" t="s">
        <v>295</v>
      </c>
      <c r="D13" s="192" t="s">
        <v>442</v>
      </c>
      <c r="E13" s="231" t="s">
        <v>443</v>
      </c>
    </row>
    <row r="14" spans="1:5" ht="28.5" x14ac:dyDescent="0.45">
      <c r="A14" s="288"/>
      <c r="B14" s="186" t="s">
        <v>444</v>
      </c>
      <c r="C14" s="186" t="s">
        <v>427</v>
      </c>
      <c r="D14" s="187" t="s">
        <v>428</v>
      </c>
      <c r="E14" s="187"/>
    </row>
    <row r="15" spans="1:5" ht="117.75" customHeight="1" x14ac:dyDescent="0.45">
      <c r="A15" s="193" t="s">
        <v>445</v>
      </c>
      <c r="B15" s="289"/>
      <c r="C15" s="290"/>
      <c r="D15" s="192" t="s">
        <v>446</v>
      </c>
      <c r="E15" s="192" t="s">
        <v>447</v>
      </c>
    </row>
  </sheetData>
  <mergeCells count="12">
    <mergeCell ref="B12:B13"/>
    <mergeCell ref="B15:C15"/>
    <mergeCell ref="D1:E1"/>
    <mergeCell ref="A3:A7"/>
    <mergeCell ref="B4:B5"/>
    <mergeCell ref="B6:B7"/>
    <mergeCell ref="D6:D7"/>
    <mergeCell ref="A8:A14"/>
    <mergeCell ref="B8:B9"/>
    <mergeCell ref="B10:B11"/>
    <mergeCell ref="D10:D11"/>
    <mergeCell ref="E10:E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Crédit</vt:lpstr>
      <vt:lpstr>Introduction</vt:lpstr>
      <vt:lpstr>Mécanique de calcul</vt:lpstr>
      <vt:lpstr>Matrice de collecte</vt:lpstr>
      <vt:lpstr>Base de données</vt:lpstr>
      <vt:lpstr>FE Electricité</vt:lpstr>
      <vt:lpstr>Hierarchie des terminaux</vt:lpstr>
      <vt:lpstr>Programmatique &amp; gré à gré</vt:lpstr>
      <vt:lpstr>Détails des modélisations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Thibaud Hugard</dc:creator>
  <cp:lastModifiedBy>Maël Levet</cp:lastModifiedBy>
  <dcterms:created xsi:type="dcterms:W3CDTF">2015-06-05T18:19:34Z</dcterms:created>
  <dcterms:modified xsi:type="dcterms:W3CDTF">2023-05-12T11:11:13Z</dcterms:modified>
</cp:coreProperties>
</file>