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mbc/SRI Dropbox/Dossier de l'équipe SRI/RSE/V2 REF/V anglais/"/>
    </mc:Choice>
  </mc:AlternateContent>
  <xr:revisionPtr revIDLastSave="0" documentId="13_ncr:1_{1AD417C4-58D4-D841-9226-5C3B53DD43C4}" xr6:coauthVersionLast="47" xr6:coauthVersionMax="47" xr10:uidLastSave="{00000000-0000-0000-0000-000000000000}"/>
  <bookViews>
    <workbookView xWindow="0" yWindow="0" windowWidth="28800" windowHeight="16900" activeTab="8" xr2:uid="{00000000-000D-0000-FFFF-FFFF00000000}"/>
  </bookViews>
  <sheets>
    <sheet name="Credit" sheetId="1" r:id="rId1"/>
    <sheet name="Introduction" sheetId="2" r:id="rId2"/>
    <sheet name="Calculation mechanism" sheetId="3" r:id="rId3"/>
    <sheet name="Collection matrix" sheetId="4" r:id="rId4"/>
    <sheet name="Database" sheetId="5" r:id="rId5"/>
    <sheet name="Electricity EF" sheetId="9" r:id="rId6"/>
    <sheet name="Hierarchy of terminals" sheetId="12" r:id="rId7"/>
    <sheet name="Programmatic &amp; direct" sheetId="10" r:id="rId8"/>
    <sheet name="Modelling details" sheetId="11" r:id="rId9"/>
  </sheets>
  <definedNames>
    <definedName name="_xlnm._FilterDatabase" localSheetId="4" hidden="1">Database!$B$3:$M$126</definedName>
    <definedName name="_xlnm._FilterDatabase" localSheetId="5" hidden="1">'Electricity EF'!$B$3:$D$153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9" i="5" l="1"/>
  <c r="H40" i="5"/>
  <c r="H125" i="5"/>
  <c r="I136" i="10"/>
  <c r="I148" i="10" s="1"/>
  <c r="H14" i="5" s="1"/>
  <c r="E50" i="12"/>
  <c r="E49" i="12"/>
  <c r="E48" i="12"/>
  <c r="E47" i="12"/>
  <c r="E41" i="12"/>
  <c r="E40" i="12"/>
  <c r="E39" i="12"/>
  <c r="E38" i="12"/>
  <c r="H124" i="5"/>
  <c r="H123" i="5"/>
  <c r="H31" i="5" s="1"/>
  <c r="H122" i="5"/>
  <c r="H30" i="5" s="1"/>
  <c r="H121" i="5"/>
  <c r="H120" i="5"/>
  <c r="H119" i="5"/>
  <c r="H118" i="5"/>
  <c r="H112" i="5"/>
  <c r="H25" i="5" s="1"/>
  <c r="H111" i="5"/>
  <c r="H29" i="5" s="1"/>
  <c r="H110" i="5"/>
  <c r="H32" i="5" s="1"/>
  <c r="H106" i="5"/>
  <c r="H105" i="5"/>
  <c r="H97" i="5"/>
  <c r="H96" i="5"/>
  <c r="H91" i="5"/>
  <c r="N85" i="5" s="1"/>
  <c r="H88" i="5"/>
  <c r="H87" i="5"/>
  <c r="H82" i="5"/>
  <c r="H83" i="5" s="1"/>
  <c r="H81" i="5"/>
  <c r="H80" i="5"/>
  <c r="H19" i="5" s="1"/>
  <c r="H78" i="5"/>
  <c r="H77" i="5"/>
  <c r="H92" i="5" s="1"/>
  <c r="H74" i="5"/>
  <c r="H73" i="5"/>
  <c r="H64" i="5"/>
  <c r="H61" i="5"/>
  <c r="I138" i="10" s="1"/>
  <c r="H57" i="5"/>
  <c r="H54" i="5"/>
  <c r="H51" i="5"/>
  <c r="H50" i="5"/>
  <c r="H46" i="5"/>
  <c r="H45" i="5"/>
  <c r="H33" i="5"/>
  <c r="H21" i="5"/>
  <c r="I16" i="5"/>
  <c r="G16" i="5"/>
  <c r="I15" i="5"/>
  <c r="G15" i="5"/>
  <c r="I14" i="5"/>
  <c r="G14" i="5"/>
  <c r="I13" i="5"/>
  <c r="G13" i="5"/>
  <c r="I12" i="5"/>
  <c r="G12" i="5"/>
  <c r="I11" i="5"/>
  <c r="G11" i="5"/>
  <c r="I10" i="5"/>
  <c r="G10" i="5"/>
  <c r="I9" i="5"/>
  <c r="G9" i="5"/>
  <c r="I8" i="5"/>
  <c r="G8" i="5"/>
  <c r="I7" i="5"/>
  <c r="G7" i="5"/>
  <c r="I6" i="5"/>
  <c r="G6" i="5"/>
  <c r="I5" i="5"/>
  <c r="G5" i="5"/>
  <c r="I135" i="10" l="1"/>
  <c r="I164" i="10" s="1"/>
  <c r="H59" i="5"/>
  <c r="H26" i="5"/>
  <c r="I137" i="10"/>
  <c r="I166" i="10" s="1"/>
  <c r="H18" i="5"/>
  <c r="H20" i="5"/>
  <c r="I171" i="10"/>
  <c r="I167" i="10"/>
  <c r="I150" i="10"/>
  <c r="H16" i="5" s="1"/>
  <c r="I146" i="10"/>
  <c r="H12" i="5" s="1"/>
  <c r="I142" i="10"/>
  <c r="H8" i="5" s="1"/>
  <c r="I168" i="10"/>
  <c r="I147" i="10"/>
  <c r="H13" i="5" s="1"/>
  <c r="I143" i="10"/>
  <c r="H9" i="5" s="1"/>
  <c r="I139" i="10"/>
  <c r="H5" i="5" s="1"/>
  <c r="I140" i="10"/>
  <c r="H6" i="5" s="1"/>
  <c r="I144" i="10"/>
  <c r="H10" i="5" s="1"/>
  <c r="I165" i="10"/>
  <c r="I169" i="10"/>
  <c r="H23" i="5"/>
  <c r="H27" i="5"/>
  <c r="H22" i="5"/>
  <c r="H24" i="5"/>
  <c r="H28" i="5"/>
  <c r="I145" i="10" l="1"/>
  <c r="H11" i="5" s="1"/>
  <c r="I149" i="10"/>
  <c r="H15" i="5" s="1"/>
  <c r="I170" i="10"/>
  <c r="I141" i="10"/>
  <c r="H7" i="5" s="1"/>
</calcChain>
</file>

<file path=xl/sharedStrings.xml><?xml version="1.0" encoding="utf-8"?>
<sst xmlns="http://schemas.openxmlformats.org/spreadsheetml/2006/main" count="1817" uniqueCount="594">
  <si>
    <t>BL Evolution</t>
  </si>
  <si>
    <t>Common base database</t>
  </si>
  <si>
    <t>Production</t>
  </si>
  <si>
    <t>Versions</t>
  </si>
  <si>
    <t>Version</t>
  </si>
  <si>
    <t>Date of modification</t>
  </si>
  <si>
    <t>By</t>
  </si>
  <si>
    <t>Data source (and colour code according to source hierarchy)</t>
  </si>
  <si>
    <t>1.1</t>
  </si>
  <si>
    <t xml:space="preserve">Shared at: </t>
  </si>
  <si>
    <t>Unit</t>
  </si>
  <si>
    <t>Objective of the methodological base:</t>
  </si>
  <si>
    <t>Content of the Excel file:</t>
  </si>
  <si>
    <t>Scope of the study and hierarchy of sources used</t>
  </si>
  <si>
    <t>Calculation mechanism</t>
  </si>
  <si>
    <r>
      <rPr>
        <sz val="11"/>
        <color rgb="FF000000"/>
        <rFont val="Calibri"/>
        <family val="2"/>
      </rPr>
      <t xml:space="preserve">This table can be filled in </t>
    </r>
    <r>
      <rPr>
        <b/>
        <sz val="11"/>
        <color theme="1"/>
        <rFont val="Calibri"/>
        <family val="2"/>
      </rPr>
      <t>thanks to a study of all the advertisements broadcast over a given representative period</t>
    </r>
    <r>
      <rPr>
        <sz val="11"/>
        <color theme="1"/>
        <rFont val="Calibri"/>
        <family val="2"/>
      </rPr>
      <t xml:space="preserve"> in order to determine mean values; or future formats under consideration</t>
    </r>
  </si>
  <si>
    <t>Data value</t>
  </si>
  <si>
    <t>Scope of the base to date</t>
  </si>
  <si>
    <t>Hierarchy of sources of emission and conversion factors used</t>
  </si>
  <si>
    <t>Private studies with scientific advice / LCA</t>
  </si>
  <si>
    <t>Estimates</t>
  </si>
  <si>
    <t>Details of necessary data and calculation mechanism</t>
  </si>
  <si>
    <t xml:space="preserve">This tab outlines how the different data should be arranged to calculate the carbon impact of campaigns. </t>
  </si>
  <si>
    <t>Level 2 - data for refinement</t>
  </si>
  <si>
    <t>Formats used</t>
  </si>
  <si>
    <t>Audience terminal type ***</t>
  </si>
  <si>
    <r>
      <rPr>
        <b/>
        <sz val="11"/>
        <color theme="1"/>
        <rFont val="Calibri"/>
        <family val="2"/>
      </rPr>
      <t xml:space="preserve">Share of fixed networks (fibre, ADSL, etc.) </t>
    </r>
    <r>
      <rPr>
        <b/>
        <sz val="11"/>
        <color theme="1"/>
        <rFont val="Calibri"/>
        <family val="2"/>
      </rPr>
      <t>(%)</t>
    </r>
  </si>
  <si>
    <t>Format name*</t>
  </si>
  <si>
    <t>Average file size (specify unit - e.g. MB) **</t>
  </si>
  <si>
    <t>Average viewing/exposure time (in seconds)</t>
  </si>
  <si>
    <t>Desktop (%)</t>
  </si>
  <si>
    <t>Tablet (%)</t>
  </si>
  <si>
    <t>Mobile (%)</t>
  </si>
  <si>
    <t>Share of mobile networks (3G, 4G, etc.) (%)</t>
  </si>
  <si>
    <t>Audience share in France (%)</t>
  </si>
  <si>
    <t>International audience share (%)</t>
  </si>
  <si>
    <t>Video</t>
  </si>
  <si>
    <t>Classic</t>
  </si>
  <si>
    <t>Native</t>
  </si>
  <si>
    <t>Audio</t>
  </si>
  <si>
    <t>Others</t>
  </si>
  <si>
    <t>kgCO2e / direct impression</t>
  </si>
  <si>
    <t>Proportion of potential paths activated on each impression (publisher)</t>
  </si>
  <si>
    <t>kWh/kB</t>
  </si>
  <si>
    <t>Conversion factor</t>
  </si>
  <si>
    <t>Level 2</t>
  </si>
  <si>
    <t>Average power of a virtual server (VM)</t>
  </si>
  <si>
    <t>ADEME Conso IT 2016 study</t>
  </si>
  <si>
    <r>
      <rPr>
        <sz val="11"/>
        <color rgb="FF000000"/>
        <rFont val="Calibri"/>
        <family val="2"/>
      </rPr>
      <t xml:space="preserve">This emission factor must be modified according to the location of the audience </t>
    </r>
    <r>
      <rPr>
        <i/>
        <sz val="11"/>
        <color rgb="FF000000"/>
        <rFont val="Calibri"/>
        <family val="2"/>
      </rPr>
      <t>(see next tab for table of electricity emission factors by country and source)</t>
    </r>
    <r>
      <rPr>
        <sz val="11"/>
        <color rgb="FF000000"/>
        <rFont val="Calibri"/>
        <family val="2"/>
      </rPr>
      <t>. The France factor is given here as an example. It can be used for an audience that is 100% located in France.</t>
    </r>
  </si>
  <si>
    <t>Base Empreinte, ADEME</t>
  </si>
  <si>
    <t>Share of network traffic in country where content is viewed</t>
  </si>
  <si>
    <t>Share of network traffic in the country of the data center</t>
  </si>
  <si>
    <t>Data updated with a more recent source that is consistent across terminals</t>
  </si>
  <si>
    <t>eMarketer, Average Time Spent with Media in France, 2021</t>
  </si>
  <si>
    <r>
      <rPr>
        <sz val="11"/>
        <color rgb="FF000000"/>
        <rFont val="Calibri"/>
        <family val="2"/>
      </rPr>
      <t xml:space="preserve">This emission factor can be refined according to the location of the data centers where the formats are stored </t>
    </r>
    <r>
      <rPr>
        <i/>
        <sz val="11"/>
        <color rgb="FF000000"/>
        <rFont val="Calibri"/>
        <family val="2"/>
      </rPr>
      <t>(see below the table of electricity emission factors according to country and source)</t>
    </r>
  </si>
  <si>
    <t>years</t>
  </si>
  <si>
    <t>Share of display on smartphone</t>
  </si>
  <si>
    <t>Share of display on computer</t>
  </si>
  <si>
    <t>Share of display on tablet</t>
  </si>
  <si>
    <t>Average smartphone lifespan</t>
  </si>
  <si>
    <t>Data updated with the work of Négaoctet</t>
  </si>
  <si>
    <t>Average computer lifespan</t>
  </si>
  <si>
    <t>Average tablet lifespan</t>
  </si>
  <si>
    <t>TV and TV decoder daily usage time</t>
  </si>
  <si>
    <t>Laptop daily usage time</t>
  </si>
  <si>
    <t>Smartphone daily usage time</t>
  </si>
  <si>
    <t>Table daily usage time</t>
  </si>
  <si>
    <t>Ember Climate, 2020</t>
  </si>
  <si>
    <t>Country</t>
  </si>
  <si>
    <t>Emission factor for the electricity of the network (kgCOe/kWh)</t>
  </si>
  <si>
    <t>Electricity production method</t>
  </si>
  <si>
    <t>Emission factor
(kgCOe/kWh)</t>
  </si>
  <si>
    <t>Offshore wind</t>
  </si>
  <si>
    <t>27-member European Union</t>
  </si>
  <si>
    <t>Onshore wind</t>
  </si>
  <si>
    <t>Worldwide</t>
  </si>
  <si>
    <t>AIE</t>
  </si>
  <si>
    <t>Geothermal</t>
  </si>
  <si>
    <t>St Pierre and Miquelon</t>
  </si>
  <si>
    <t>Hydraulic</t>
  </si>
  <si>
    <t>St Martin</t>
  </si>
  <si>
    <t>Photovoltaic (produced in China - default value France)</t>
  </si>
  <si>
    <t>St Barthélémy</t>
  </si>
  <si>
    <t>Photovoltaic (made in Europe)</t>
  </si>
  <si>
    <t>Réunion</t>
  </si>
  <si>
    <t>Photovoltaic (made in France)</t>
  </si>
  <si>
    <t>Mayotte</t>
  </si>
  <si>
    <t>Guadeloupe</t>
  </si>
  <si>
    <t>Martinique</t>
  </si>
  <si>
    <t>Guyana</t>
  </si>
  <si>
    <t>Corsica</t>
  </si>
  <si>
    <t>Tahiti</t>
  </si>
  <si>
    <t>French Polynesia - excluding Tahiti</t>
  </si>
  <si>
    <t>South Africa</t>
  </si>
  <si>
    <t>Albania</t>
  </si>
  <si>
    <t>Algeria</t>
  </si>
  <si>
    <t>Germany</t>
  </si>
  <si>
    <t>Angola</t>
  </si>
  <si>
    <t>Netherlands Antilles</t>
  </si>
  <si>
    <t>Saudi Arabia</t>
  </si>
  <si>
    <t>Argentina</t>
  </si>
  <si>
    <t>Armenia</t>
  </si>
  <si>
    <t>Australia</t>
  </si>
  <si>
    <t>Austria</t>
  </si>
  <si>
    <t>Azerbaijan</t>
  </si>
  <si>
    <t>Bahrain</t>
  </si>
  <si>
    <t>Bangladesh</t>
  </si>
  <si>
    <t>Belgium</t>
  </si>
  <si>
    <t>Benin</t>
  </si>
  <si>
    <t>Burma</t>
  </si>
  <si>
    <t>Bolivia</t>
  </si>
  <si>
    <t>Bosnia and Herzegovina</t>
  </si>
  <si>
    <t>Botswana</t>
  </si>
  <si>
    <t>Brazil</t>
  </si>
  <si>
    <t>Bulgaria</t>
  </si>
  <si>
    <t>Cambodia</t>
  </si>
  <si>
    <t>Cameroon</t>
  </si>
  <si>
    <t>Canada</t>
  </si>
  <si>
    <t>Chile</t>
  </si>
  <si>
    <t>China</t>
  </si>
  <si>
    <t>Cyprus</t>
  </si>
  <si>
    <t>Colombia</t>
  </si>
  <si>
    <t>Congo</t>
  </si>
  <si>
    <t>North Korea</t>
  </si>
  <si>
    <t>South Korea</t>
  </si>
  <si>
    <t>Costa Rica</t>
  </si>
  <si>
    <t>Ivory Coast</t>
  </si>
  <si>
    <t>Croatia</t>
  </si>
  <si>
    <t>Cuba</t>
  </si>
  <si>
    <t>Denmark</t>
  </si>
  <si>
    <t>Egypt</t>
  </si>
  <si>
    <t>United Arab Emirates</t>
  </si>
  <si>
    <t>Ecuador</t>
  </si>
  <si>
    <t>Eritrea</t>
  </si>
  <si>
    <t>Spain</t>
  </si>
  <si>
    <t>Estonia</t>
  </si>
  <si>
    <t>United States</t>
  </si>
  <si>
    <t>Ethiopia</t>
  </si>
  <si>
    <t>Finland</t>
  </si>
  <si>
    <t>Gabon</t>
  </si>
  <si>
    <t>Georgia</t>
  </si>
  <si>
    <t>Ghana</t>
  </si>
  <si>
    <t>Gibraltar</t>
  </si>
  <si>
    <t>Greece</t>
  </si>
  <si>
    <t>Haiti</t>
  </si>
  <si>
    <t>Honduras</t>
  </si>
  <si>
    <t>Hungary</t>
  </si>
  <si>
    <t>India</t>
  </si>
  <si>
    <t>Indonesia</t>
  </si>
  <si>
    <t>Ireland</t>
  </si>
  <si>
    <t>Iceland</t>
  </si>
  <si>
    <t>Israel</t>
  </si>
  <si>
    <t>Italy</t>
  </si>
  <si>
    <t>Jamaica</t>
  </si>
  <si>
    <t>Japan</t>
  </si>
  <si>
    <t>Jordan</t>
  </si>
  <si>
    <t>Kosovo</t>
  </si>
  <si>
    <t>Kuwait</t>
  </si>
  <si>
    <t>Latvia</t>
  </si>
  <si>
    <t>Lebanon</t>
  </si>
  <si>
    <t>Libya</t>
  </si>
  <si>
    <t>Lithuania</t>
  </si>
  <si>
    <t>Luxembourg</t>
  </si>
  <si>
    <t>Malaysia</t>
  </si>
  <si>
    <t>Malta</t>
  </si>
  <si>
    <t>Morocco</t>
  </si>
  <si>
    <t>Mexico</t>
  </si>
  <si>
    <t>Moldova</t>
  </si>
  <si>
    <t>Mongolia</t>
  </si>
  <si>
    <t>Mozambique</t>
  </si>
  <si>
    <t>Namibia</t>
  </si>
  <si>
    <t>Nepal</t>
  </si>
  <si>
    <t>Nicaragua</t>
  </si>
  <si>
    <t>Nigeria</t>
  </si>
  <si>
    <t>Norway</t>
  </si>
  <si>
    <t>New Zealand</t>
  </si>
  <si>
    <t>Oman</t>
  </si>
  <si>
    <t>Uzbekistan</t>
  </si>
  <si>
    <t>Pakistan</t>
  </si>
  <si>
    <t>Panama</t>
  </si>
  <si>
    <t>Netherlands</t>
  </si>
  <si>
    <t>Peru</t>
  </si>
  <si>
    <t>Philippines</t>
  </si>
  <si>
    <t>Poland</t>
  </si>
  <si>
    <t>Portugal</t>
  </si>
  <si>
    <t>Qatar</t>
  </si>
  <si>
    <t>Romania</t>
  </si>
  <si>
    <t>United Kingdom</t>
  </si>
  <si>
    <t>Russia</t>
  </si>
  <si>
    <t>Senegal</t>
  </si>
  <si>
    <t>Serbia</t>
  </si>
  <si>
    <t>Singapore</t>
  </si>
  <si>
    <t>Slovakia</t>
  </si>
  <si>
    <t>Slovenia</t>
  </si>
  <si>
    <t>Sudan</t>
  </si>
  <si>
    <t>Sri Lanka</t>
  </si>
  <si>
    <t>Sweden</t>
  </si>
  <si>
    <t>Switzerland</t>
  </si>
  <si>
    <t>Syria</t>
  </si>
  <si>
    <t>Tajikistan</t>
  </si>
  <si>
    <t>Tanzania</t>
  </si>
  <si>
    <t>Thailand</t>
  </si>
  <si>
    <t>Togo</t>
  </si>
  <si>
    <t>Trinidad and Tobago</t>
  </si>
  <si>
    <t>Tunisia</t>
  </si>
  <si>
    <t>Turkmenistan</t>
  </si>
  <si>
    <t>Turkey</t>
  </si>
  <si>
    <t>Ukraine</t>
  </si>
  <si>
    <t>Uruguay</t>
  </si>
  <si>
    <t>Yemen</t>
  </si>
  <si>
    <t>Zambia</t>
  </si>
  <si>
    <t>1.2</t>
  </si>
  <si>
    <t>Average energy efficiency of a server abroad</t>
  </si>
  <si>
    <t>Average energy efficiency of a server in France</t>
  </si>
  <si>
    <r>
      <rPr>
        <sz val="11"/>
        <color rgb="FF000000"/>
        <rFont val="Calibri"/>
        <family val="2"/>
      </rPr>
      <t xml:space="preserve">These emission factors can be refined according to the location of the data centers where the formats are stored, and possibly the proportion of renewable energy they use </t>
    </r>
    <r>
      <rPr>
        <i/>
        <sz val="11"/>
        <color rgb="FF000000"/>
        <rFont val="Calibri"/>
        <family val="2"/>
      </rPr>
      <t>(see next tab for a table of electricity emission factors by country and source)</t>
    </r>
    <r>
      <rPr>
        <sz val="11"/>
        <color rgb="FF000000"/>
        <rFont val="Calibri"/>
        <family val="2"/>
      </rPr>
      <t>. The France and international factors are to be used by default according to the average distribution of data center locations shown above.</t>
    </r>
  </si>
  <si>
    <t>Whole of France (including Corsica and DROM)</t>
  </si>
  <si>
    <t>Average viewing time by format</t>
  </si>
  <si>
    <t>Conversion factor hour &lt;&gt; second</t>
  </si>
  <si>
    <t>h/s</t>
  </si>
  <si>
    <t>Addition of the conversion factor</t>
  </si>
  <si>
    <t>European Commission, ICT Impact study, Final report, July 2020, p.80</t>
  </si>
  <si>
    <t>Average power of a switched-on TV</t>
  </si>
  <si>
    <t>Average lifespan of a TV</t>
  </si>
  <si>
    <t>Data updated with source EU ICT impact study report (main source of the ADEME-ARCEP study)</t>
  </si>
  <si>
    <t>Zimbabwe</t>
  </si>
  <si>
    <t>Vietnam</t>
  </si>
  <si>
    <t>Venezuela</t>
  </si>
  <si>
    <t>Taiwan</t>
  </si>
  <si>
    <t>Czech Republic</t>
  </si>
  <si>
    <t>Democratic Republic of Congo</t>
  </si>
  <si>
    <t>Montenegro</t>
  </si>
  <si>
    <t>North Macedonia</t>
  </si>
  <si>
    <t>Kazakhstan</t>
  </si>
  <si>
    <t>Kenya</t>
  </si>
  <si>
    <t>Kirghizstan</t>
  </si>
  <si>
    <t>Iraq</t>
  </si>
  <si>
    <t>Guatemala</t>
  </si>
  <si>
    <t>Salvador</t>
  </si>
  <si>
    <t>Dominican Republic</t>
  </si>
  <si>
    <t>Brunei</t>
  </si>
  <si>
    <t>Belarus</t>
  </si>
  <si>
    <t>Official reports / peer-reviewed scientific studies</t>
  </si>
  <si>
    <t>Source to be integrated as a priority. Regular monitoring to incorporate factors arising from the most recent studies. High to very high level of reliability</t>
  </si>
  <si>
    <t>- recent</t>
  </si>
  <si>
    <t>+ recent</t>
  </si>
  <si>
    <t>The most recent sources have been prioritised at each level of the source hierarchy, taking into account the rapid variations in the performance of terminals, networks and servers.</t>
  </si>
  <si>
    <t>If the factor cannot be found in the literature, as a last resort, carry out a business estimate. Low to medium level of reliability</t>
  </si>
  <si>
    <t>Other (%)</t>
  </si>
  <si>
    <t>kgCO2e / activated path</t>
  </si>
  <si>
    <t>Electricity emission factors</t>
  </si>
  <si>
    <t>Manufacture, use and end of life</t>
  </si>
  <si>
    <t>EEA, 2020</t>
  </si>
  <si>
    <t>1 path = 1 SSP / 1 DSP</t>
  </si>
  <si>
    <t>Estimates by members of the SRI x IAB programmatic WG</t>
  </si>
  <si>
    <r>
      <rPr>
        <sz val="11"/>
        <color rgb="FF000000"/>
        <rFont val="Calibri"/>
        <family val="2"/>
      </rPr>
      <t xml:space="preserve">Default value - </t>
    </r>
    <r>
      <rPr>
        <b/>
        <u/>
        <sz val="11"/>
        <color rgb="FF000000"/>
        <rFont val="Calibri"/>
        <family val="2"/>
      </rPr>
      <t>customisable</t>
    </r>
  </si>
  <si>
    <t>kgCO2e / programmatic display impression</t>
  </si>
  <si>
    <t>Data updated with the work of Negaoctet</t>
  </si>
  <si>
    <t>2.0</t>
  </si>
  <si>
    <t>Syndicat des Régies Internet</t>
  </si>
  <si>
    <t>kgCO2e</t>
  </si>
  <si>
    <t>Estimates by members of the SRI x IAB programmatic WG based on real data (Adomik, Hubvisor)</t>
  </si>
  <si>
    <t>Impact of the average use of a server over one year, including manufacture, transport and end-of-life, Megabyte, PEF-GWP, List of data ADEME_220830_v1.3.1</t>
  </si>
  <si>
    <t xml:space="preserve">As the servers used in ad tech are highly virtualised, it is preferable to consider the impact at the level of a virtual machine rather than a physical server. </t>
  </si>
  <si>
    <t>Number of hours per year</t>
  </si>
  <si>
    <t>kW</t>
  </si>
  <si>
    <t>Estimates by members of the SRI x IAB programmatic WG based on infrastructure costs, approximately 30% of the total, i.e. the addition of 50% of the calculated share.</t>
  </si>
  <si>
    <t>Number of virtual servers (VM) per physical server</t>
  </si>
  <si>
    <t>Annual carbon impact - manufacture and end-of-life of an average physical server</t>
  </si>
  <si>
    <t>IBM Whitepaper, Virtual Machines versus containers, 2021.</t>
  </si>
  <si>
    <t>Simplified modelling:* User to SSP 
* SSP to DSP (bid request)
* DSP to SSP (bid response)</t>
  </si>
  <si>
    <t>Business estimates</t>
  </si>
  <si>
    <t>Equivalent to the calculation for an activated path - see Programmatic &amp; direct tab</t>
  </si>
  <si>
    <t>Alliance digitale</t>
  </si>
  <si>
    <r>
      <rPr>
        <sz val="12"/>
        <color rgb="FF000000"/>
        <rFont val="Calibri"/>
        <family val="2"/>
      </rPr>
      <t xml:space="preserve">For greater precision, they can also be monitored and entered for each carbon impact calculation for a campaign as </t>
    </r>
    <r>
      <rPr>
        <b/>
        <sz val="12"/>
        <color rgb="FF2F748A"/>
        <rFont val="Calibri"/>
        <family val="2"/>
      </rPr>
      <t>calculator input data</t>
    </r>
    <r>
      <rPr>
        <sz val="12"/>
        <color rgb="FF000000"/>
        <rFont val="Calibri"/>
        <family val="2"/>
      </rPr>
      <t>.</t>
    </r>
  </si>
  <si>
    <r>
      <rPr>
        <sz val="11"/>
        <color rgb="FF000000"/>
        <rFont val="Calibri"/>
        <family val="2"/>
      </rPr>
      <t xml:space="preserve">Lastly, </t>
    </r>
    <r>
      <rPr>
        <b/>
        <sz val="11"/>
        <color rgb="FF000000"/>
        <rFont val="Calibri"/>
        <family val="2"/>
      </rPr>
      <t xml:space="preserve">market data </t>
    </r>
    <r>
      <rPr>
        <sz val="11"/>
        <color rgb="FF000000"/>
        <rFont val="Calibri"/>
        <family val="2"/>
      </rPr>
      <t>must be taken over as they stand by the advertising networks, since they do not depend on their operation. They are available in the database.</t>
    </r>
  </si>
  <si>
    <t>Default data is provided in the database for levels 2 and 3 if the advertising network chooses not to collect them specifically.</t>
  </si>
  <si>
    <t>Associated impact</t>
  </si>
  <si>
    <t>The following table gives you a complete overview of the formats used by your advertising network. This is the first step in creating your calculator.</t>
  </si>
  <si>
    <t>Impact category</t>
  </si>
  <si>
    <t>Audience share country 1 (%)</t>
  </si>
  <si>
    <t>Audience share country 2 (%)</t>
  </si>
  <si>
    <t>Audience share country 3 (%)</t>
  </si>
  <si>
    <t>…</t>
  </si>
  <si>
    <t>Format category</t>
  </si>
  <si>
    <r>
      <rPr>
        <sz val="11"/>
        <color rgb="FF000000"/>
        <rFont val="Calibri"/>
        <family val="2"/>
      </rPr>
      <t>***</t>
    </r>
    <r>
      <rPr>
        <b/>
        <sz val="11"/>
        <color theme="1"/>
        <rFont val="Calibri"/>
        <family val="2"/>
      </rPr>
      <t>Type of terminal</t>
    </r>
    <r>
      <rPr>
        <sz val="11"/>
        <color theme="1"/>
        <rFont val="Calibri"/>
        <family val="2"/>
      </rPr>
      <t>: To be filled in if a format is reserved for a particular type of terminal or with a breakdown of impressions by type of terminal.</t>
    </r>
  </si>
  <si>
    <t>Broadcast stages</t>
  </si>
  <si>
    <r>
      <rPr>
        <sz val="11"/>
        <color rgb="FF000000"/>
        <rFont val="Calibri"/>
        <family val="2"/>
      </rPr>
      <t>*****</t>
    </r>
    <r>
      <rPr>
        <b/>
        <sz val="11"/>
        <color rgb="FF000000"/>
        <rFont val="Calibri"/>
        <family val="2"/>
      </rPr>
      <t>Audience location</t>
    </r>
    <r>
      <rPr>
        <sz val="11"/>
        <color rgb="FF000000"/>
        <rFont val="Calibri"/>
        <family val="2"/>
      </rPr>
      <t>: have at least the French/foreign breakdown; To go further (level 2), fill in the audience breakdown by country of broadcast.</t>
    </r>
  </si>
  <si>
    <t>Contributions</t>
  </si>
  <si>
    <t>1 path = 1 SSP / 1 DSP (simplified)</t>
  </si>
  <si>
    <t>Programmatic - Display - number of potential active paths</t>
  </si>
  <si>
    <t>Programmatic - Video instream &amp; other modes - number of potential active paths</t>
  </si>
  <si>
    <t>Direct without competition - number of potential active paths</t>
  </si>
  <si>
    <t>Estimates by members of the SRI x IAB programmatic WG, when direct is not in competition with programmatic</t>
  </si>
  <si>
    <t>* "Other" servers refer to server resources used for purposes other than bidding and broadcasting (reporting, machine learning, back-end, etc.)</t>
  </si>
  <si>
    <t>Server output bandwidth</t>
  </si>
  <si>
    <t>Connection 1 Gbps
Infomaniak, configurations
Lafibre.info, 2017. Which server to choose to test an FTTH connection at 1 Gb/s?</t>
  </si>
  <si>
    <t>kB/s</t>
  </si>
  <si>
    <t>Number of seconds per year</t>
  </si>
  <si>
    <t>Server usage time when sending content (for allocation of the manufacture phase and end-of-life)</t>
  </si>
  <si>
    <t>Average smartphone consumption online - average browser</t>
  </si>
  <si>
    <t>This data must be converted to take into account a priori exposure time in seconds (and not in hours).</t>
  </si>
  <si>
    <t xml:space="preserve">Updating the data with a more recent source to distinguish web browsing. </t>
  </si>
  <si>
    <t xml:space="preserve">Updating the data with a more recent source to distinguish browsing on social media apps. </t>
  </si>
  <si>
    <t>Average smartphone power online - average social media app</t>
  </si>
  <si>
    <t>Greenspector, Atos, 2019. Top 30 energy consumption figures for the world's most popular mobile applications - Average battery drain on browser.The battery drain (mAh) measured over 1min30 is averaged per second, and converted into Wh with an average voltage of 4.2 V.</t>
  </si>
  <si>
    <t>Greenspector, Atos, 2019. Top 30 energy consumption figures for the world's most popular mobile applications - Average battery drain on a social media app.The battery drain (mAh) measured over 1min30 is averaged per second, and converted into Wh with an average voltage of 4.2 V.</t>
  </si>
  <si>
    <t>Average tablet power in active mode</t>
  </si>
  <si>
    <t>Average computer power in active mode</t>
  </si>
  <si>
    <t>W</t>
  </si>
  <si>
    <t>Network manufacture &amp; end-of-life impact - broadcast of the campaign</t>
  </si>
  <si>
    <t>kgCO2e/kB</t>
  </si>
  <si>
    <t>User terminals</t>
  </si>
  <si>
    <t xml:space="preserve">The period of use of the physical server is calculated by dividing the size of the advertising content by the broadcast rate. </t>
  </si>
  <si>
    <t>Server manufacture &amp; end-of-life impact - broadcast of the campaign</t>
  </si>
  <si>
    <t>Disaggregated factor</t>
  </si>
  <si>
    <t>Number of programmatic impressions - display</t>
  </si>
  <si>
    <t>Number of impressions by direct without competition - display</t>
  </si>
  <si>
    <t>Number of programmatic impressions - video instream and other modes</t>
  </si>
  <si>
    <t>To estimate the internet box usage rate</t>
  </si>
  <si>
    <t>2.1</t>
  </si>
  <si>
    <t>Mainland France, 2022</t>
  </si>
  <si>
    <t>Calculation based on French population distribution data (Insee data) and electricity mix by region (Average Factors Overseas, Base Empreinte, ADEME &amp; Average Factor Mainland France, 2022, Base Empreinte ADEME)</t>
  </si>
  <si>
    <t>Base Empreinte, ADEME, 2022</t>
  </si>
  <si>
    <t>Programmatic &amp; direct</t>
  </si>
  <si>
    <t>The database needed to calculate the carbon footprint of a campaign. Aggregate factors with explicit calculations are also included</t>
  </si>
  <si>
    <t>Details of the main modelling assumptions</t>
  </si>
  <si>
    <t>Electricity EF</t>
  </si>
  <si>
    <t>Database of emission factors for electricity</t>
  </si>
  <si>
    <t xml:space="preserve">Two main sources of uncertainty in calculating emissions </t>
  </si>
  <si>
    <t>Data taken into account for modelling</t>
  </si>
  <si>
    <t>Level of aggregation</t>
  </si>
  <si>
    <t>Taken into account</t>
  </si>
  <si>
    <t xml:space="preserve">0 - Input data / Level 1 calculated on an average - average values for levels 2 &amp; 3 </t>
  </si>
  <si>
    <t xml:space="preserve">1 - Level 1 as input data for calculations - average values for levels 2 &amp; 3 </t>
  </si>
  <si>
    <t>0 - Factors and modelling based on estimates</t>
  </si>
  <si>
    <t>1 - Factor &amp; modelling from private studies with scientific advice / old LCAs</t>
  </si>
  <si>
    <t>2 - Factors &amp; models from private studies with scientific advice / recent LCAs</t>
  </si>
  <si>
    <t>4 - Factors &amp; models taken from recent official reports / peer-reviewed scientific studies</t>
  </si>
  <si>
    <t>The uncertainties of each calculation can therefore be modelled qualitatively as follows:</t>
  </si>
  <si>
    <t>Stage in the digital chain</t>
  </si>
  <si>
    <t>Source of impact taken into account</t>
  </si>
  <si>
    <t>Lifecycle stage</t>
  </si>
  <si>
    <t>SRI x Alliance Digitale V2.1</t>
  </si>
  <si>
    <t>Modelling</t>
  </si>
  <si>
    <t>Data source</t>
  </si>
  <si>
    <t>Modelling of the average number of servers requested during the auction based on the number of potential active paths. Allocation of the impact of manufacture, end-of-life &amp; transport of a server according to the calculation time over the useful life of a server. Inclusion of non-auction servers.</t>
  </si>
  <si>
    <t>Number of servers solicited: Business estimates
Server impact estimate: Négaoctet, 2022, IBM, 2021</t>
  </si>
  <si>
    <t>Modelling of server calculations via the computing power mobilised (based on the average number of servers solicited during the auction) and server response time. Inclusion of non-auction servers.</t>
  </si>
  <si>
    <t>Number of servers solicited: Business estimates
Server impact estimate: ADEME, 2016 - ADEME-ARCEP, 2022 &amp; Senate report 2020</t>
  </si>
  <si>
    <t>Allocation of the impact of a server's manufacture, end-of-life &amp; transport based on the time the server is required to send content (calculated from the server's output bandwidth and the size of the content) over the useful life of a server.</t>
  </si>
  <si>
    <t>Lafibre.info, 2017 &amp; Négaoctet, 2022</t>
  </si>
  <si>
    <t>Modelling of server calculations via server output bandwidth</t>
  </si>
  <si>
    <t>ADEME-ARCEP, 2022 &amp; Senate report 2020</t>
  </si>
  <si>
    <t xml:space="preserve">Modelling of the network impact proportional to the GB transmitted (size of advertising displayed). </t>
  </si>
  <si>
    <t>Négaoctet, 2022 &amp; Senate report, 2020</t>
  </si>
  <si>
    <t>Allocation of the manufacture &amp; end-of-life impact based on the viewing time for video and exposure time for display over the total useful life of the terminals.The distribution of viewing terminals is input data / to be collected by the advertising network</t>
  </si>
  <si>
    <t>Modelling of terminal consumption based on terminal power in active mode, multiplied by viewing time for video formats and exposure time for static formats</t>
  </si>
  <si>
    <t>Power: Greenspector, Atos 2019; Fnac-Darty, 2019; European Commission, 2020; RTE, 2019; ADEME-ARCEP, 2022</t>
  </si>
  <si>
    <t>Emission factor taken into account for electricity</t>
  </si>
  <si>
    <t>Factor to be specified by the advertising network according to the location of its audience (terminal impact &amp; partial network) and servers
use of annual average emission factor by country
No recommendation on location based / market based modelling
For networks, emission factor split between the server country / viewing country mix</t>
  </si>
  <si>
    <t>ADEME, 2021 (France) &amp; EEA, 2020 (Europe) &amp; Ember Climate, 2020-2021 (Others)</t>
  </si>
  <si>
    <t>Modelling details</t>
  </si>
  <si>
    <t>Computer (personal use), Négaoctet, PEF-GWP, List of data ADEME_220830_v1.4</t>
  </si>
  <si>
    <t>Television (personal use), Négaoctet, PEF-GWP, List of data ADEME_220830_v1.4</t>
  </si>
  <si>
    <t>Tablet, Négaoctet, PEF-GWP, List of data ADEME_220830_v1.4</t>
  </si>
  <si>
    <t>Smartphone, Négaoctet, PEF-GWP, List of data ADEME_220830_v1.4</t>
  </si>
  <si>
    <t>Smartphone (recalculated over the entire lifespan), Négaoctet, PEF-GWP, List of data ADEME_220830_v1.4</t>
  </si>
  <si>
    <t>Computer (personal use) (recalculated over the entire lifespan), Négaoctet, PEF-GWP, List of data ADEME_220830_v1.4</t>
  </si>
  <si>
    <t>Tablet (recalculated over the entire lifespan), Négaoctet, PEF-GWP, List of data ADEME_220830_v1.4</t>
  </si>
  <si>
    <t>Television (personal use) (recalculated over the entire lifespan), Négaoctet, PEF-GWP, List of data ADEME_220830_v1.4</t>
  </si>
  <si>
    <t>Average impact of a tablet, including manufacture, transport and end-of-life over its lifespan (excluding use)</t>
  </si>
  <si>
    <t>Average impact of a laptop, including manufacture, transport and end-of-life for personal use over its lifespan (excluding use)</t>
  </si>
  <si>
    <t>Average impact of a television, including manufacture, transport and end-of-life for personal use over its lifespan (excluding use)</t>
  </si>
  <si>
    <t>Average impact of a smartphone, including manufacture, transport and end-of-life over its lifespan (excluding use)</t>
  </si>
  <si>
    <t>Impact of transporting 1GB of data over a fixed network, Négaoctet, PEF-GWP, List of data ADEME_220830_v1.4</t>
  </si>
  <si>
    <t>Impact of transporting 1 kB of data via a mobile network, including manufacture, transport and end-of-life (excluding use)</t>
  </si>
  <si>
    <t>Impact of transporting 1GB of data over a mobile network, Négaoctet, PEF-GWP, List of data ADEME_220830_v1.4</t>
  </si>
  <si>
    <t>Share of display on TV</t>
  </si>
  <si>
    <t>Average energy efficiency of the mobile network in use phase</t>
  </si>
  <si>
    <t>Impact of transporting 1 kB of data over a mobile network, Megabyte, Amount of electricity required for the process (kWh) recalculated per kB, List of data ADEME_220830_v1.4</t>
  </si>
  <si>
    <t>Estimate of uncertainties</t>
  </si>
  <si>
    <r>
      <rPr>
        <sz val="11"/>
        <color rgb="FF000000"/>
        <rFont val="Calibri"/>
        <family val="2"/>
      </rPr>
      <t>****</t>
    </r>
    <r>
      <rPr>
        <b/>
        <sz val="11"/>
        <color rgb="FF000000"/>
        <rFont val="Calibri"/>
        <family val="2"/>
      </rPr>
      <t xml:space="preserve">Type of network: </t>
    </r>
    <r>
      <rPr>
        <sz val="11"/>
        <color rgb="FF000000"/>
        <rFont val="Calibri"/>
        <family val="2"/>
      </rPr>
      <t>To be filled optionally (level 2) if you have an idea of how impressions are distributed according to the type of network used for the user connection (fixed or mobile). Failing that, a hypothesis on this distribution based on national data is available in the database</t>
    </r>
  </si>
  <si>
    <t xml:space="preserve">Hierarchy of the carbon impact of terminals per second of viewing </t>
  </si>
  <si>
    <t>2020 - average mix, 27-member Europe, EEA</t>
  </si>
  <si>
    <t>Emission factor for electricity consumed by the audience (to be adapted according to location - here Europe)</t>
  </si>
  <si>
    <t>Terminal (France scenario)</t>
  </si>
  <si>
    <t>Terminal (Europe scenario)</t>
  </si>
  <si>
    <t>Average viewing time (video format)</t>
  </si>
  <si>
    <t>Average viewing time (display format)</t>
  </si>
  <si>
    <t>Impact of the average use of a server over one year of use, including manufacture, transport and end-of-life, Megabyte, PEF-GWP, List of data ADEME_220830_v1.4</t>
  </si>
  <si>
    <t>Factor added in V2 - broadens the scope taken into account.</t>
  </si>
  <si>
    <t>Production and end-of-life</t>
  </si>
  <si>
    <t>Disaggregated data relating to broadcast</t>
  </si>
  <si>
    <t>Aggregate data relating to broadcast</t>
  </si>
  <si>
    <t xml:space="preserve">This figure is probably an underestimate given the likely containerisation of the servers under consideration, but it is a conservative figure given the hierarchy of the source. In the same way as electricity consumption (use phase), the impact of a physical server is prorated in relation to the number of virtual servers, given the modelling by server uptime.  </t>
  </si>
  <si>
    <t xml:space="preserve">Outgoing bandwidth is used to estimate the time taken by a physical server to send a file. Unlike programmatic modelling, virtualisation is not considered here, given the allocation factor estimated via the server's total outgoing throughput (the entire server mobilised during the sending period). </t>
  </si>
  <si>
    <t>Data added following the work of the SRI x IAB WG, making it possible to broaden the scope considered</t>
  </si>
  <si>
    <t>Estimates by members of the SRI x IAB programmatic WG based on infrastructure costs, approximately 30% of the total, i.e. an addition of 50% of the calculated share.</t>
  </si>
  <si>
    <t>Factor added in V2 as a result of Négaoctet's latest work. It broadens the scope taken into account.</t>
  </si>
  <si>
    <t>Share of network traffic in the country of the data center in programmatic</t>
  </si>
  <si>
    <t>Proportion of potential paths activated on each impression (SSP)</t>
  </si>
  <si>
    <t>Broadcast of the campaign</t>
  </si>
  <si>
    <t>As indicated above, it is possible for a player in the digital chain to enhance the actions implemented to optimise the use of active paths:* At the level of the user's connection to the site, if in particular all the access paths to the inventory are not systematically called (supply path optimization or SPO) 
* At the level of the SSPs calling up the DSPs (bid throttling)
The number of paths, market average, is not intended to be changed, but these two activation percentages should make it possible to get as close as possible to the actual number of paths activated per impression. 
Regarding factors linked to direct, they should be used (default value equivalent to the activation of a single path) when this management is "tight" with programmatic (no competition between direct and programmatic).</t>
  </si>
  <si>
    <t xml:space="preserve">Modelling of the number of requests transmitted during the sale according to the average number of potential paths. The sync cookie is not taken into account.
Modelling of the network impact proportional to the GB transmitted (size of requests transmitted). </t>
  </si>
  <si>
    <t>Lifespan: Négaoctet 2022 &amp; ADEME-ARCEP, 2022
Use: eMarketer 2021 &amp; ADEME-ARCEP, 2022
Impact: Négaoctet 2022</t>
  </si>
  <si>
    <t>Aggregate allocation data (programmatic, direct, non-reporting resources)</t>
  </si>
  <si>
    <t>Modelling, assumptions and data specific to the allocation part. Aggregate factors with explicit calculations are also included</t>
  </si>
  <si>
    <t>Disaggregated allocation data (programmatic, direct, non-reporting resources)</t>
  </si>
  <si>
    <t>kB</t>
  </si>
  <si>
    <t>Production, use and end-of-life</t>
  </si>
  <si>
    <t xml:space="preserve">This emission factor can be modified depending on the location of the data centers involved in space allocation (see next tab for table of electricity emission factors by country and source). If the location of the servers is not known, the factor opposite should be taken into account.During the allocation phase, requests are exchanged server-to-server, so the audience's electricity mix is not taken into account in the calculation. </t>
  </si>
  <si>
    <t xml:space="preserve">Allocation of advertising space &amp; analytics - modelling principles </t>
  </si>
  <si>
    <t>Allocation of advertising space &amp; analytics - intermediate calculations by default</t>
  </si>
  <si>
    <t>Server usage impact - by activated path - Allocation of advertising space &amp; analytics</t>
  </si>
  <si>
    <t>Server manufacture &amp; end-of-life impact - by activated path - Allocation of advertising space &amp; analytics</t>
  </si>
  <si>
    <t>Impact of network usage - by activated path - Allocation of advertising space &amp; analytics</t>
  </si>
  <si>
    <t>Network manufacture &amp; end-of-life impact - by activated path - Allocation of advertising space &amp; analytics</t>
  </si>
  <si>
    <t>Server usage impact - by impression (programmatic display average) - Allocation of advertising space &amp; analytics</t>
  </si>
  <si>
    <t>Server manufacture &amp; end-of-life impact - by impression (programmatic display average) - Allocation of advertising space &amp; analytics</t>
  </si>
  <si>
    <t>Network usage impact - by impression (programmatic display average) - Allocation of advertising space &amp; analytics</t>
  </si>
  <si>
    <t>Network manufacture &amp; end-of-life impact - by impression (programmatic display average) - Allocation of advertising space &amp; analytics</t>
  </si>
  <si>
    <t>Server usage impact - by impression (average programmatic video instream and other modes) - Allocation of advertising space &amp; analytics</t>
  </si>
  <si>
    <t>Server manufacture &amp; end-of-life impact - by impression (average programmatic video instream and other modes) - Allocation of advertising space &amp; analytics</t>
  </si>
  <si>
    <t>Network usage impact - by impression (average programmatic video instream and other modes) - Allocation of advertising space &amp; analytics</t>
  </si>
  <si>
    <t>Network manufacture &amp; end-of-life impact - by impression (average programmatic video instream and other modes) - Allocation of advertising space &amp; analytics</t>
  </si>
  <si>
    <t>Server usage impact - by impression (direct without competition) - Allocation of advertising space &amp; analytics</t>
  </si>
  <si>
    <t>Server manufacture &amp; end-of-life impact - by impression (direct without competition) - Allocation of advertising space &amp; analytics</t>
  </si>
  <si>
    <t>Network usage impact - by impression (direct without competition) - Allocation of advertising space &amp; analytics</t>
  </si>
  <si>
    <t>Network manufacture &amp; end-of-life impact - by impression (direct without competition) - Allocation of advertising space &amp; analytics</t>
  </si>
  <si>
    <t>Allocation of advertising space &amp; analytics - customisable calculations</t>
  </si>
  <si>
    <t>Server usage impact - by impression (customisable programmatic display) - Allocation of advertising space &amp; analytics</t>
  </si>
  <si>
    <t>Server manufacture &amp; end-of-life impact - by impression (customisable programmatic display) - Allocation of advertising space &amp; analytics</t>
  </si>
  <si>
    <t>Network usage impact - by impression (customisable programmatic display) - Allocation of advertising space &amp; analytics</t>
  </si>
  <si>
    <t>Network manufacture &amp; end-of-life impact - by impression (customisable programmatic display) - Allocation of advertising space &amp; analytics</t>
  </si>
  <si>
    <t>Server usage impact - by impression (customisable programmatic video instream and other) - Allocation of advertising space &amp; analytics</t>
  </si>
  <si>
    <t>Server manufacture &amp; end-of-life impact - by impression (customisable programmatic video instream and other) - Allocation of advertising space &amp; analytics</t>
  </si>
  <si>
    <t>Network usage impact - by impression (customisable programmatic video instream and other) - Allocation of advertising space &amp; analytics</t>
  </si>
  <si>
    <t>Network manufacture &amp; end-of-life impact - by impression (customisable programmatic video instream and other) - Allocation of advertising space &amp; analytics</t>
  </si>
  <si>
    <t>Addition of an average exposure time</t>
  </si>
  <si>
    <t>Impact of terminal usage - smartphone - France</t>
  </si>
  <si>
    <t>Impact of terminal usage - computer - France</t>
  </si>
  <si>
    <t>Impact of terminal usage - tablet - France</t>
  </si>
  <si>
    <t>Impact of terminal usage - TV - France</t>
  </si>
  <si>
    <t>Impact of terminal usage - smartphone - Europe</t>
  </si>
  <si>
    <t>Impact of terminal usage - computer - Europe</t>
  </si>
  <si>
    <t>Impact of terminal usage - tablet - Europe</t>
  </si>
  <si>
    <t>Impact of terminal usage - TV - Europe</t>
  </si>
  <si>
    <t xml:space="preserve">Terminal manufacture &amp; end-of-life impact - smartphone </t>
  </si>
  <si>
    <t xml:space="preserve">Terminal manufacture &amp; end-of-life impact - computer </t>
  </si>
  <si>
    <t xml:space="preserve">Terminal manufacture &amp; end-of-life impact - tablet </t>
  </si>
  <si>
    <t xml:space="preserve">Terminal manufacture &amp; end-of-life impact - TV </t>
  </si>
  <si>
    <t>Manufacture &amp; End-of-life</t>
  </si>
  <si>
    <t>Adtech operation</t>
  </si>
  <si>
    <t>Advertising network operation</t>
  </si>
  <si>
    <t>Database</t>
  </si>
  <si>
    <t>Correspondence with the collection level of the methodological base</t>
  </si>
  <si>
    <t>Introduction</t>
  </si>
  <si>
    <t>Collection matrix</t>
  </si>
  <si>
    <t>- precise</t>
  </si>
  <si>
    <t>+ precise</t>
  </si>
  <si>
    <t>Robustness of the sources used</t>
  </si>
  <si>
    <t>Audience location *****</t>
  </si>
  <si>
    <t>Comments</t>
  </si>
  <si>
    <t>Comments on the V2 update</t>
  </si>
  <si>
    <t>Aggregate factor added</t>
  </si>
  <si>
    <t>Level 1</t>
  </si>
  <si>
    <t>Servers and networks</t>
  </si>
  <si>
    <t>Level 3</t>
  </si>
  <si>
    <t>s</t>
  </si>
  <si>
    <t>%</t>
  </si>
  <si>
    <t>Number of servers requested per active path</t>
  </si>
  <si>
    <t xml:space="preserve">The servers in blue on the diagram are not modelled here (before activation of the programmatic chain), but they are partly included in the broadcast section. </t>
  </si>
  <si>
    <t>Server calculation time during an auction</t>
  </si>
  <si>
    <t>Data updated to take account of the specificities of programmatic</t>
  </si>
  <si>
    <t>20 ms - Business estimates</t>
  </si>
  <si>
    <t>Average PUE of a data center</t>
  </si>
  <si>
    <t>Environmental assessment of digital equipment and infrastructures in France (2nd part), ADEME-ARCEP, 2022, (p. 87) (average France)</t>
  </si>
  <si>
    <t>Data updated with the work of ADEME and ARCEP. This average relates to the French scope of the study, but the order of magnitude is consistent with other European studies.</t>
  </si>
  <si>
    <t xml:space="preserve">Modelling of server consumption linked to uses other than auctions and broadcasting (reporting, machine learning, back-end, etc.) </t>
  </si>
  <si>
    <t xml:space="preserve">A large proportion of the server consumption of ad tech players is not directly linked to the allocation of space or distribution of the advertising itself, but to a range of "support" operations. A proxy has been adopted based on the proportion of infrastructure costs. </t>
  </si>
  <si>
    <t>Share of servers in France</t>
  </si>
  <si>
    <t>Share of international servers</t>
  </si>
  <si>
    <t>Emission factor for electricity in mainland France</t>
  </si>
  <si>
    <r>
      <rPr>
        <sz val="11"/>
        <color rgb="FF000000"/>
        <rFont val="Calibri"/>
        <family val="2"/>
      </rPr>
      <t xml:space="preserve">This emission factor must be modified according to the location of the audience </t>
    </r>
    <r>
      <rPr>
        <i/>
        <sz val="11"/>
        <color theme="1"/>
        <rFont val="Calibri"/>
        <family val="2"/>
      </rPr>
      <t>(see next tab for table of electricity emission factors by country and source)</t>
    </r>
    <r>
      <rPr>
        <sz val="11"/>
        <color theme="1"/>
        <rFont val="Calibri"/>
        <family val="2"/>
      </rPr>
      <t>. The France factor is given here as an example. It can be used for an audience that is 100% located in France.For server-to-client broadcast, the use of networks is a combination of:•        the network impact on the server side, the impact of which is estimated according to the different locations
•        the network impact on the user side, by default France</t>
    </r>
  </si>
  <si>
    <r>
      <rPr>
        <sz val="11"/>
        <color rgb="FF000000"/>
        <rFont val="Calibri"/>
        <family val="2"/>
      </rPr>
      <t xml:space="preserve">Average impact of a server </t>
    </r>
    <r>
      <rPr>
        <b/>
        <sz val="11"/>
        <color rgb="FF000000"/>
        <rFont val="Calibri"/>
        <family val="2"/>
      </rPr>
      <t>over one year of use</t>
    </r>
    <r>
      <rPr>
        <sz val="11"/>
        <color rgb="FF000000"/>
        <rFont val="Calibri"/>
        <family val="2"/>
      </rPr>
      <t>, including manufacture, transport and end-of-life (excluding use)</t>
    </r>
  </si>
  <si>
    <t>International electricity emission factor for IT uses (US electricity emission factor)</t>
  </si>
  <si>
    <t>Senate report r19-5551, 2020, updated with US emission factor 2021</t>
  </si>
  <si>
    <t>Number of requests per active path</t>
  </si>
  <si>
    <t xml:space="preserve">Average size of an HTTP request </t>
  </si>
  <si>
    <t>HTTP Archive, State of the Web, 2022</t>
  </si>
  <si>
    <t>Data updated with another source taking into account the entire request</t>
  </si>
  <si>
    <t>Margin of uncertainty</t>
  </si>
  <si>
    <t xml:space="preserve">This safety margin concerns the size of programmatic requests (bid request / bid response), for which no market data could be collected. </t>
  </si>
  <si>
    <t>Average share of fixed network usage in programmatic</t>
  </si>
  <si>
    <r>
      <rPr>
        <sz val="11"/>
        <color rgb="FF000000"/>
        <rFont val="Calibri"/>
        <family val="2"/>
      </rPr>
      <t xml:space="preserve">This emission factor must be modified according to the location of the audience </t>
    </r>
    <r>
      <rPr>
        <i/>
        <sz val="11"/>
        <color rgb="FF000000"/>
        <rFont val="Calibri"/>
        <family val="2"/>
      </rPr>
      <t>(see next tab for table of electricity emission factors by country and source)</t>
    </r>
    <r>
      <rPr>
        <sz val="11"/>
        <color rgb="FF000000"/>
        <rFont val="Calibri"/>
        <family val="2"/>
      </rPr>
      <t>. The World factor is given here as an example for the international audience. It can be used for an audience that is 100% located in Europe.</t>
    </r>
  </si>
  <si>
    <t xml:space="preserve">During the allocation phase, requests are exchanged server-to-server, so only the fixed network is used. Furthermore, this figure may be overestimated in cases where these infrastructures are co-located (DSP providers are also SSP providers). </t>
  </si>
  <si>
    <t>Average energy efficiency of the fixed network in use phase</t>
  </si>
  <si>
    <t>Impact of transporting 1 kB of data over a fixed network, Megabyte, Amount of electricity required for the process (kWh) recalculated per kB, List of data ADEME_220830_v1.4</t>
  </si>
  <si>
    <t>Emission factor for electricity consumed by servers (to be adapted according to server location)</t>
  </si>
  <si>
    <t>Modelling based on average server location data from Senate Report r19-5551, 2020</t>
  </si>
  <si>
    <t>Impact of transporting 1 kB of data over a fixed network, including manufacture, transport and end-of-life (excluding use)</t>
  </si>
  <si>
    <t>Impact of transporting 1GB of data via fixed network, Négaoctet, PEF-GWP, List of data ADEME_220830_v1.4</t>
  </si>
  <si>
    <t>Default value - customisable</t>
  </si>
  <si>
    <t>Ad content size by format</t>
  </si>
  <si>
    <t>Average share of fixed network usage (wifi)</t>
  </si>
  <si>
    <t>Ember Climate, 2021</t>
  </si>
  <si>
    <t>Estimated according to Senate report r19-5551, 2020</t>
  </si>
  <si>
    <t>Average share of mobile network usage (4G)</t>
  </si>
  <si>
    <t xml:space="preserve">In accordance with the latest ADEME-ARCEP work, the internet box is integrated into third-party networks for fixed networks. Unless otherwise indicated, the box is considered included in the Négaoctet data (consistent with the ADEME-ARCEP study). </t>
  </si>
  <si>
    <t>Emission factor for electricity consumed by the audience (to be adapted according to location - here France)</t>
  </si>
  <si>
    <t>Wh/s</t>
  </si>
  <si>
    <t>This data makes it possible to directly take into account a priori exposure time in seconds (and not in hours).</t>
  </si>
  <si>
    <t>PRE-DEPLOYMENT PROJECT FOR ENVIRONMENTAL DISPLAY IN THE ELECTRONIC PRODUCTS SECTOR (FNAC-DARTY, ADEME), May 2019.</t>
  </si>
  <si>
    <t>Data updated with a more recent source.</t>
  </si>
  <si>
    <t>h/day, 365 days/year</t>
  </si>
  <si>
    <t>Source</t>
  </si>
  <si>
    <t>EEA, 2019</t>
  </si>
  <si>
    <t>Terminals</t>
  </si>
  <si>
    <t>Lifecycle phase (kgCO2e/s viewing)</t>
  </si>
  <si>
    <t>Total</t>
  </si>
  <si>
    <t xml:space="preserve">Smartphone </t>
  </si>
  <si>
    <t xml:space="preserve">Computer </t>
  </si>
  <si>
    <t xml:space="preserve">Tablet </t>
  </si>
  <si>
    <t xml:space="preserve">TV </t>
  </si>
  <si>
    <r>
      <rPr>
        <b/>
        <sz val="11"/>
        <color theme="1"/>
        <rFont val="Calibri"/>
        <family val="2"/>
      </rPr>
      <t xml:space="preserve">Modelling principle: </t>
    </r>
    <r>
      <rPr>
        <b/>
        <sz val="11"/>
        <color theme="1"/>
        <rFont val="Calibri"/>
        <family val="2"/>
      </rPr>
      <t xml:space="preserve">each impression potentially calls on different modes of space allocation (deals, open, etc.), regardless of the winning mode. </t>
    </r>
    <r>
      <rPr>
        <b/>
        <sz val="11"/>
        <color theme="1"/>
        <rFont val="Calibri"/>
        <family val="2"/>
      </rPr>
      <t xml:space="preserve">Each path to a DSP is called an "active path". </t>
    </r>
    <r>
      <rPr>
        <b/>
        <sz val="11"/>
        <color theme="1"/>
        <rFont val="Calibri"/>
        <family val="2"/>
      </rPr>
      <t>If this path is implemented, it is "potentially activated".</t>
    </r>
  </si>
  <si>
    <t>kgCO2e / programmatic video impression and others (native, etc.)</t>
  </si>
  <si>
    <t>-</t>
  </si>
  <si>
    <t>Not modelled</t>
  </si>
  <si>
    <t>Manufacture &amp; end-of-life</t>
  </si>
  <si>
    <t>Number of paths: Business estimates
Network impact: HTTP Archive, Négaoctet, 2022 &amp; Senate report, 2020</t>
  </si>
  <si>
    <r>
      <rPr>
        <b/>
        <sz val="11"/>
        <color theme="1"/>
        <rFont val="Calibri"/>
        <family val="2"/>
      </rPr>
      <t>Reference framework for calculating the carbon footprint of digital campaigns:</t>
    </r>
    <r>
      <rPr>
        <sz val="11"/>
        <color theme="1"/>
        <rFont val="Calibri"/>
        <family val="2"/>
      </rPr>
      <t xml:space="preserve"> </t>
    </r>
    <r>
      <rPr>
        <b/>
        <sz val="11"/>
        <color theme="1"/>
        <rFont val="Calibri"/>
        <family val="2"/>
      </rPr>
      <t>Step by step</t>
    </r>
  </si>
  <si>
    <t>Allocation of advertising space &amp; analytics</t>
  </si>
  <si>
    <t>Servers</t>
  </si>
  <si>
    <t>Use</t>
  </si>
  <si>
    <t>Aggregate factor</t>
  </si>
  <si>
    <t>Aggregate factor added - see Programmatic &amp; direct tab</t>
  </si>
  <si>
    <t>Manufacture and end-of-life</t>
  </si>
  <si>
    <t>Networks</t>
  </si>
  <si>
    <t>kgCO2e/s viewing</t>
  </si>
  <si>
    <t>h</t>
  </si>
  <si>
    <t>Senate report r19-5551, 2020</t>
  </si>
  <si>
    <t>kgCO2e/kWh</t>
  </si>
  <si>
    <t>2022- average mix, continental France, Base Empreinte, ADEME</t>
  </si>
  <si>
    <t>Updated data</t>
  </si>
  <si>
    <t>Common base data</t>
  </si>
  <si>
    <t>2.1.1</t>
  </si>
  <si>
    <t>1.2.1</t>
  </si>
  <si>
    <t>Sources to integrate if the factors do not exist in previous sources
Medium to high level of reliability</t>
  </si>
  <si>
    <t>3 - Factors &amp; models taken from old official reports / peer-reviewed scientific studies</t>
  </si>
  <si>
    <r>
      <rPr>
        <b/>
        <sz val="11"/>
        <color theme="4" tint="-0.249977111117893"/>
        <rFont val="Calibri"/>
        <family val="2"/>
      </rPr>
      <t>Level 1</t>
    </r>
    <r>
      <rPr>
        <sz val="11"/>
        <color theme="1"/>
        <rFont val="Calibri"/>
        <family val="2"/>
      </rPr>
      <t xml:space="preserve"> data can be obtained from a study of all the advertisements broadcast over a representative period (e.g.: one month of advertising) in order to determine average values by standard format.</t>
    </r>
  </si>
  <si>
    <r>
      <rPr>
        <b/>
        <sz val="11"/>
        <color theme="9"/>
        <rFont val="Calibri"/>
        <family val="2"/>
      </rPr>
      <t>Level 2</t>
    </r>
    <r>
      <rPr>
        <sz val="11"/>
        <color theme="1"/>
        <rFont val="Calibri"/>
        <family val="2"/>
      </rPr>
      <t xml:space="preserve"> and </t>
    </r>
    <r>
      <rPr>
        <b/>
        <sz val="11"/>
        <color theme="5"/>
        <rFont val="Calibri"/>
        <family val="2"/>
      </rPr>
      <t>level 3</t>
    </r>
    <r>
      <rPr>
        <b/>
        <sz val="11"/>
        <color theme="1"/>
        <rFont val="Calibri"/>
        <family val="2"/>
      </rPr>
      <t xml:space="preserve"> </t>
    </r>
    <r>
      <rPr>
        <sz val="11"/>
        <color theme="1"/>
        <rFont val="Calibri"/>
        <family val="2"/>
      </rPr>
      <t>data are more detailed data relating to the audience and the servers that the advertising network can collect thanks to a study of all the advertisements broadcast over a representative period as well as a collection of specific internal data (technical stack, data hosts, etc.)</t>
    </r>
  </si>
  <si>
    <r>
      <rPr>
        <b/>
        <i/>
        <sz val="11"/>
        <color theme="4"/>
        <rFont val="Calibri"/>
        <family val="2"/>
      </rPr>
      <t>Level 1 - key data to be collected</t>
    </r>
    <r>
      <rPr>
        <b/>
        <i/>
        <sz val="11"/>
        <color theme="1"/>
        <rFont val="Calibri"/>
        <family val="2"/>
      </rPr>
      <t xml:space="preserve"> </t>
    </r>
  </si>
  <si>
    <t>Audience location</t>
  </si>
  <si>
    <t>File format 
(image, video, text, other)</t>
  </si>
  <si>
    <r>
      <rPr>
        <sz val="11"/>
        <color rgb="FF000000"/>
        <rFont val="Calibri"/>
        <family val="2"/>
      </rPr>
      <t xml:space="preserve">* </t>
    </r>
    <r>
      <rPr>
        <b/>
        <sz val="11"/>
        <color theme="1"/>
        <rFont val="Calibri"/>
        <family val="2"/>
      </rPr>
      <t>Format name:</t>
    </r>
    <r>
      <rPr>
        <sz val="11"/>
        <color theme="1"/>
        <rFont val="Calibri"/>
        <family val="2"/>
      </rPr>
      <t xml:space="preserve"> The names entered here must be spoken internally, as they will be one of the items to be selected by your teams as input to your calculator. Try to match a format with a broad format category (Video, Classic, Native, Audio, Other). You can specify the type of format or even the {format + brand} combination if this is relevant </t>
    </r>
  </si>
  <si>
    <r>
      <rPr>
        <sz val="11"/>
        <color rgb="FF000000"/>
        <rFont val="Calibri"/>
        <family val="2"/>
      </rPr>
      <t xml:space="preserve">** </t>
    </r>
    <r>
      <rPr>
        <b/>
        <sz val="11"/>
        <color theme="1"/>
        <rFont val="Calibri"/>
        <family val="2"/>
      </rPr>
      <t>Average file size:</t>
    </r>
    <r>
      <rPr>
        <sz val="11"/>
        <color theme="1"/>
        <rFont val="Calibri"/>
        <family val="2"/>
      </rPr>
      <t xml:space="preserve"> Here you can enter the average weight of the ads displayed, according to the file size and format. To do this, you can enter the maximum recommended size for each format, or carry out a study over one year, for example, of the average size of ads sold on this type of space. Please specify the hypotheses in the comments.</t>
    </r>
  </si>
  <si>
    <t>Audience network type****</t>
  </si>
  <si>
    <t>0.0156</t>
  </si>
  <si>
    <t>0.0141</t>
  </si>
  <si>
    <t>0.045</t>
  </si>
  <si>
    <t>0.006</t>
  </si>
  <si>
    <t>0.0439</t>
  </si>
  <si>
    <t>0.0323</t>
  </si>
  <si>
    <t>0.0252</t>
  </si>
  <si>
    <t>Sale house data</t>
  </si>
  <si>
    <t xml:space="preserve">2 - Level 2 specified by the sale house - average values for level 3 </t>
  </si>
  <si>
    <t>Provide advertising sales houses with the first common, reliable and transparent industry framework with calculation methods, a scope and certain modelling assumptions already defined, enabling them to make an ambitious and consistent commitment across the entire sector.</t>
  </si>
  <si>
    <t>Diagram of the calculation mechanism and the data to be entered by the advertising sales houses at each level</t>
  </si>
  <si>
    <t>Example of a sales house data collection matrix for levels 1 and 2 of data collection</t>
  </si>
  <si>
    <t>3 - Level 3 specified by the sales house - no average values used</t>
  </si>
  <si>
    <t>Data entered by the sales house</t>
  </si>
  <si>
    <t>Level of input data retained by the advertising sales houses</t>
  </si>
  <si>
    <t>Out of scope</t>
  </si>
  <si>
    <t>Consideration of use only</t>
  </si>
  <si>
    <t>Consideration of the entire life cycle</t>
  </si>
  <si>
    <r>
      <t xml:space="preserve">An essential element of the carbon footprint of the broadcast of digital campaigns is the </t>
    </r>
    <r>
      <rPr>
        <b/>
        <sz val="11"/>
        <color rgb="FF000000"/>
        <rFont val="Calibri"/>
        <family val="2"/>
      </rPr>
      <t>hierarchy of terminals per second of viewing</t>
    </r>
    <r>
      <rPr>
        <sz val="11"/>
        <color rgb="FF000000"/>
        <rFont val="Calibri"/>
        <family val="2"/>
      </rPr>
      <t xml:space="preserve">.This value is the combination of several data and appears in the aggregated data: it is essential that all the calculators are aligned with the orders of magnitude of the impact per second and the hierarchy of impacts that guides the recommendations. </t>
    </r>
  </si>
  <si>
    <t>Terminal Modelling</t>
  </si>
  <si>
    <t>Programmatic modelling: as the variety of paths activated is more complex for display (more players involved) compared with other modes, two main ad stack profiles are distinguished, with the default parameters below.
Direct modelling: 2 cases have been identified by the working group, direct in competition with programmatic which will therefore have the same impact (depending on the number of active paths) and direct not in competition / "tight", where only one active path is solicited. Possible customisation elements - see calculator below (from line 148 of this tab) - it is possible for a player in the digital chain to customise: 
* % of activation on the advertising network/publisher side (SPO) compared with the theoretical number of paths
*% activation on the SSP side (bid throttling) 
* Selection of the direct without competition factor where applicable (corresponds to a single activated path) 
Conclusion: What factors should I use for the space allocation part? 
Advertising networks: several cases depending on your technical implementation:
•        For direct impressions: 
1/ If direct impression is not in competition with programmatic =&gt; take direct without competition factors into account (lines 142 to 145 of this tab, included in lines 13 to 16 of the Database tab)
2/ If direct is in competition with programmatic =&gt; consider direct impressions identical to programmatic (see below)
•        For programmatic impressions:
 1/ If you cannot measure activation percentages =&gt; you must take into account a default activation value of 100%, to be distinguished between formats. Take into account the factors of average programmatic display / average instream video and other formats (native, etc.) (lines 134 to 141 of this tab, included in lines 5 to 12 of the Database tab)
2/ If you can measure activation percentages =&gt; you can calculate your own activation percentages by specifying cells I153 and I154 and then take into account the factors personalised programmatic display / personalised video instream and other formats (native, etc.) (lines 159 to 166 of this tab)
Media buyers: 
•         By default: you must take into account a programmatic activation value of 100% by default, to be distinguished between formats. Take into account the factors of average programmatic display / average instream video and other formats (native, etc.) (lines 134 to 141 of this tab, included in lines 5 to 12 of the Database tab)
•         For a video instream purchase, ask the advertising networks whether direct is in competition with programmatic =&gt; if not, take into account the direct without competition factors (lines 142 to 145 of this tab, included in lines 13 to 16 of the Database tab)
•        To go further: you can ask your advertising network partners for their own activation parameters, specify them in cells I153 and I154 and then take into account programmatic factors such as personalised display / personalised video instream and other formats (native, etc.) (lines 159 to 166 of this tab)</t>
  </si>
  <si>
    <t xml:space="preserve">This tab details the models used to calculate the impact of the allocation of advertising through programmatic or direct sales. It is the synthesis of the SRI x Alliance Digitale working group on the subject. It models servers and networks throughout their lifecycle.  </t>
  </si>
  <si>
    <r>
      <rPr>
        <sz val="11"/>
        <color rgb="FF000000"/>
        <rFont val="Calibri"/>
        <family val="2"/>
      </rPr>
      <t xml:space="preserve">Server usage impact - broadcast of the campaign - </t>
    </r>
    <r>
      <rPr>
        <b/>
        <sz val="11"/>
        <color rgb="FF000000"/>
        <rFont val="Calibri"/>
        <family val="2"/>
      </rPr>
      <t>audience in France</t>
    </r>
  </si>
  <si>
    <r>
      <rPr>
        <sz val="11"/>
        <color rgb="FF000000"/>
        <rFont val="Calibri"/>
        <family val="2"/>
      </rPr>
      <t xml:space="preserve">Impact of network usage - broadcast of the campaign - </t>
    </r>
    <r>
      <rPr>
        <b/>
        <sz val="11"/>
        <color rgb="FF000000"/>
        <rFont val="Calibri"/>
        <family val="2"/>
      </rPr>
      <t>audience in France</t>
    </r>
  </si>
  <si>
    <t>Simplified modelling: 
* User to SSP 
* SSP to DSP (bid request)
* DSP to SSP (bid response)</t>
  </si>
  <si>
    <t>sales house data</t>
  </si>
  <si>
    <t>This data must be collected by the advertising sales house according to the formats proposed.</t>
  </si>
  <si>
    <t xml:space="preserve">New V2 granularity for programmatic - As this data on the distribution of space allocation/marketing methods is crucial to the footprint, it has been moved up to Level 1. As indicated in the Calculation mechanism tab, this data can be entered in one of two ways by the advertising sales houses: for the campaign (input data) or as an average over a sample. Granularity by campaign is ideally preferred. </t>
  </si>
  <si>
    <t>This data must be collected by the advertising sales house according to the formats proposed. As a first approach, it can refer to the maximum technical specifications for its spaces.</t>
  </si>
  <si>
    <t xml:space="preserve">This data depends on the data centers where the formats are hosted. The advertising sales house can collect dedicated information on performance, PUE, location and type of electricity used for the servers where the formats are stored to refine this data.By default, an estimate is made in terms of the proportion of servers located in France and abroad, based on the share of sales house traffic.Today, it is still difficult to reconcile this footprint with the measurements provided by the major cloud providers (AWS, GCP, Azure, etc.) whose methodology varies considerably, particularly for scope 2. </t>
  </si>
  <si>
    <t>Allocation calculated on the basis of the size of advertising content (advertising sales house data)</t>
  </si>
  <si>
    <t>Advertising sales house data - video length x completion (quartile)</t>
  </si>
  <si>
    <t xml:space="preserve">This data must be collected by the advertising sales house for video formats (real exposure time taking completion into account): video length and completion rate are generally tracked. </t>
  </si>
  <si>
    <t>Advertising sales house data, otherwise 3s</t>
  </si>
  <si>
    <t>Advertising sales house data - exposure time. In the absence of measurements, the average data can be used: 3 seconds (business estimates consistent with various sources)</t>
  </si>
  <si>
    <t xml:space="preserve">This data should ideally be collected by the advertising sales house for display formats (real exposure time): in practice, however, this information is not generally monitored by the advertising sales houses. In order to harmonise the value considered, we propose an average exposure time. </t>
  </si>
  <si>
    <t xml:space="preserve">As this terminal distribution data is crucial to the footprint, it has been moved up to Level 1. As indicated in the Calculation mechanism tab, this data can be entered in one of two ways by the advertising sales houses: for the campaign (input data) or as an average over a sample. Granularity by campaign is ideally preferred.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</si>
</sst>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 &quot;€&quot;_-;\-* #,##0\ &quot;€&quot;_-;_-* &quot;-&quot;\ &quot;€&quot;_-;_-@_-"/>
    <numFmt numFmtId="165" formatCode="_-* #,##0_-;\-* #,##0_-;_-* &quot;-&quot;_-;_-@_-"/>
    <numFmt numFmtId="166" formatCode="_-* #,##0.00\ &quot;€&quot;_-;\-* #,##0.00\ &quot;€&quot;_-;_-* &quot;-&quot;??\ &quot;€&quot;_-;_-@_-"/>
    <numFmt numFmtId="167" formatCode="_-* #,##0.00_-;\-* #,##0.00_-;_-* &quot;-&quot;??_-;_-@_-"/>
    <numFmt numFmtId="168" formatCode="0.0E+00"/>
    <numFmt numFmtId="169" formatCode="0.00000E+00"/>
    <numFmt numFmtId="170" formatCode="0.000000"/>
    <numFmt numFmtId="171" formatCode="0.000"/>
  </numFmts>
  <fonts count="48" x14ac:knownFonts="1">
    <font>
      <sz val="11"/>
      <color theme="1"/>
      <name val="Calibri"/>
      <family val="2"/>
      <scheme val="minor"/>
    </font>
    <font>
      <sz val="10"/>
      <color theme="1"/>
      <name val="Arial"/>
      <family val="2"/>
    </font>
    <font>
      <sz val="11"/>
      <color theme="1"/>
      <name val="Calibri"/>
      <family val="2"/>
    </font>
    <font>
      <b/>
      <sz val="14"/>
      <color theme="1"/>
      <name val="Calibri"/>
      <family val="2"/>
    </font>
    <font>
      <sz val="11"/>
      <name val="Calibri"/>
      <family val="2"/>
    </font>
    <font>
      <b/>
      <i/>
      <sz val="11"/>
      <color theme="1"/>
      <name val="Calibri"/>
      <family val="2"/>
    </font>
    <font>
      <b/>
      <u/>
      <sz val="11"/>
      <color theme="1"/>
      <name val="Calibri"/>
      <family val="2"/>
    </font>
    <font>
      <b/>
      <sz val="20"/>
      <color theme="0"/>
      <name val="Calibri"/>
      <family val="2"/>
    </font>
    <font>
      <b/>
      <sz val="12"/>
      <color theme="1"/>
      <name val="Calibri"/>
      <family val="2"/>
    </font>
    <font>
      <b/>
      <sz val="11"/>
      <color theme="1"/>
      <name val="Calibri"/>
      <family val="2"/>
    </font>
    <font>
      <u/>
      <sz val="11"/>
      <color theme="10"/>
      <name val="Calibri"/>
      <family val="2"/>
    </font>
    <font>
      <sz val="12"/>
      <color rgb="FF000000"/>
      <name val="Calibri"/>
      <family val="2"/>
    </font>
    <font>
      <b/>
      <i/>
      <sz val="11"/>
      <color theme="4"/>
      <name val="Calibri"/>
      <family val="2"/>
    </font>
    <font>
      <b/>
      <i/>
      <sz val="11"/>
      <color rgb="FF92D050"/>
      <name val="Calibri"/>
      <family val="2"/>
    </font>
    <font>
      <sz val="11"/>
      <color theme="5"/>
      <name val="Calibri"/>
      <family val="2"/>
    </font>
    <font>
      <i/>
      <sz val="11"/>
      <color theme="1"/>
      <name val="Calibri"/>
      <family val="2"/>
    </font>
    <font>
      <i/>
      <sz val="14"/>
      <color rgb="FF000000"/>
      <name val="Calibri"/>
      <family val="2"/>
      <scheme val="minor"/>
    </font>
    <font>
      <b/>
      <sz val="11"/>
      <color theme="1"/>
      <name val="Calibri"/>
      <family val="2"/>
      <scheme val="minor"/>
    </font>
    <font>
      <sz val="14"/>
      <color theme="1"/>
      <name val="Calibri"/>
      <family val="2"/>
    </font>
    <font>
      <b/>
      <sz val="14"/>
      <name val="Calibri"/>
      <family val="2"/>
      <scheme val="minor"/>
    </font>
    <font>
      <sz val="14"/>
      <name val="Calibri"/>
      <family val="2"/>
      <scheme val="minor"/>
    </font>
    <font>
      <sz val="12"/>
      <color theme="1"/>
      <name val="Calibri"/>
      <family val="2"/>
      <scheme val="minor"/>
    </font>
    <font>
      <u/>
      <sz val="11"/>
      <color theme="10"/>
      <name val="Calibri"/>
      <family val="2"/>
      <scheme val="minor"/>
    </font>
    <font>
      <b/>
      <sz val="12"/>
      <color rgb="FFFFFFFF"/>
      <name val="Calibri"/>
      <family val="2"/>
    </font>
    <font>
      <sz val="11"/>
      <color rgb="FF000000"/>
      <name val="Calibri"/>
      <family val="2"/>
      <scheme val="minor"/>
    </font>
    <font>
      <b/>
      <sz val="11"/>
      <color rgb="FFFFFFFF"/>
      <name val="Calibri"/>
      <family val="2"/>
      <scheme val="minor"/>
    </font>
    <font>
      <b/>
      <i/>
      <sz val="18"/>
      <color theme="0"/>
      <name val="Calibri"/>
      <family val="2"/>
    </font>
    <font>
      <i/>
      <sz val="18"/>
      <color theme="1"/>
      <name val="Calibri"/>
      <family val="2"/>
      <scheme val="minor"/>
    </font>
    <font>
      <b/>
      <i/>
      <sz val="18"/>
      <color theme="1"/>
      <name val="Calibri"/>
      <family val="2"/>
      <scheme val="minor"/>
    </font>
    <font>
      <sz val="11"/>
      <color rgb="FF000000"/>
      <name val="Calibri"/>
      <family val="2"/>
    </font>
    <font>
      <sz val="11"/>
      <color rgb="FFED7D31"/>
      <name val="Calibri"/>
      <family val="2"/>
    </font>
    <font>
      <sz val="14"/>
      <color rgb="FF000000"/>
      <name val="Calibri"/>
      <family val="2"/>
    </font>
    <font>
      <sz val="11"/>
      <color rgb="FF70AD47"/>
      <name val="Calibri"/>
      <family val="2"/>
    </font>
    <font>
      <sz val="11"/>
      <color rgb="FF5B9BD5"/>
      <name val="Calibri"/>
      <family val="2"/>
    </font>
    <font>
      <u/>
      <sz val="11"/>
      <color theme="1"/>
      <name val="Calibri"/>
      <family val="2"/>
    </font>
    <font>
      <sz val="11"/>
      <color rgb="FFFFFFFF"/>
      <name val="Calibri"/>
      <family val="2"/>
    </font>
    <font>
      <b/>
      <u/>
      <sz val="11"/>
      <color rgb="FF000000"/>
      <name val="Calibri"/>
      <family val="2"/>
    </font>
    <font>
      <b/>
      <sz val="11"/>
      <color rgb="FF000000"/>
      <name val="Calibri"/>
      <family val="2"/>
    </font>
    <font>
      <i/>
      <sz val="11"/>
      <color rgb="FF000000"/>
      <name val="Calibri"/>
      <family val="2"/>
    </font>
    <font>
      <b/>
      <sz val="12"/>
      <color rgb="FF2F748A"/>
      <name val="Calibri"/>
      <family val="2"/>
    </font>
    <font>
      <sz val="11"/>
      <color theme="1"/>
      <name val="Calibri"/>
      <family val="2"/>
      <scheme val="minor"/>
    </font>
    <font>
      <b/>
      <sz val="11"/>
      <color theme="4" tint="-0.249977111117893"/>
      <name val="Calibri"/>
      <family val="2"/>
    </font>
    <font>
      <b/>
      <sz val="11"/>
      <color theme="5"/>
      <name val="Calibri"/>
      <family val="2"/>
    </font>
    <font>
      <b/>
      <sz val="11"/>
      <color theme="9"/>
      <name val="Calibri"/>
      <family val="2"/>
    </font>
    <font>
      <b/>
      <i/>
      <sz val="11"/>
      <color theme="9"/>
      <name val="Calibri"/>
      <family val="2"/>
    </font>
    <font>
      <b/>
      <i/>
      <sz val="20"/>
      <color theme="0"/>
      <name val="Calibri"/>
      <family val="2"/>
    </font>
    <font>
      <b/>
      <sz val="11"/>
      <color theme="0"/>
      <name val="Calibri"/>
      <family val="2"/>
    </font>
    <font>
      <b/>
      <sz val="18"/>
      <color theme="1"/>
      <name val="Calibri"/>
      <family val="2"/>
      <scheme val="minor"/>
    </font>
  </fonts>
  <fills count="20">
    <fill>
      <patternFill patternType="none"/>
    </fill>
    <fill>
      <patternFill patternType="gray125"/>
    </fill>
    <fill>
      <patternFill patternType="solid">
        <fgColor theme="0"/>
        <bgColor indexed="64"/>
      </patternFill>
    </fill>
    <fill>
      <patternFill patternType="solid">
        <fgColor rgb="FF3F9AB8"/>
        <bgColor indexed="64"/>
      </patternFill>
    </fill>
    <fill>
      <patternFill patternType="solid">
        <fgColor rgb="FFDEEAF6"/>
        <bgColor indexed="64"/>
      </patternFill>
    </fill>
    <fill>
      <patternFill patternType="solid">
        <fgColor rgb="FFE2EFD9"/>
        <bgColor indexed="64"/>
      </patternFill>
    </fill>
    <fill>
      <patternFill patternType="solid">
        <fgColor rgb="FFF7CAAC"/>
        <bgColor indexed="64"/>
      </patternFill>
    </fill>
    <fill>
      <patternFill patternType="solid">
        <fgColor rgb="FFC5E0B3"/>
        <bgColor indexed="64"/>
      </patternFill>
    </fill>
    <fill>
      <patternFill patternType="solid">
        <fgColor rgb="FFFEF2CB"/>
        <bgColor indexed="64"/>
      </patternFill>
    </fill>
    <fill>
      <patternFill patternType="solid">
        <fgColor rgb="FFBFBFBF"/>
        <bgColor indexed="64"/>
      </patternFill>
    </fill>
    <fill>
      <patternFill patternType="solid">
        <fgColor theme="9" tint="0.59996337778862885"/>
        <bgColor indexed="64"/>
      </patternFill>
    </fill>
    <fill>
      <patternFill patternType="solid">
        <fgColor theme="8" tint="0.79995117038483843"/>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0" tint="-4.9958800012207406E-2"/>
        <bgColor indexed="64"/>
      </patternFill>
    </fill>
    <fill>
      <patternFill patternType="solid">
        <fgColor rgb="FFFFFF00"/>
        <bgColor indexed="64"/>
      </patternFill>
    </fill>
    <fill>
      <patternFill patternType="solid">
        <fgColor rgb="FFFFFFFF"/>
        <bgColor indexed="64"/>
      </patternFill>
    </fill>
    <fill>
      <patternFill patternType="solid">
        <fgColor rgb="FFDAE3F3"/>
        <bgColor indexed="64"/>
      </patternFill>
    </fill>
    <fill>
      <patternFill patternType="solid">
        <fgColor rgb="FF00C8BA"/>
        <bgColor indexed="64"/>
      </patternFill>
    </fill>
    <fill>
      <patternFill patternType="solid">
        <fgColor theme="5"/>
        <bgColor indexed="64"/>
      </patternFill>
    </fill>
  </fills>
  <borders count="70">
    <border>
      <left/>
      <right/>
      <top/>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thin">
        <color rgb="FF000000"/>
      </top>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bottom style="hair">
        <color rgb="FF000000"/>
      </bottom>
      <diagonal/>
    </border>
    <border>
      <left style="hair">
        <color rgb="FF000000"/>
      </left>
      <right style="thin">
        <color rgb="FF000000"/>
      </right>
      <top style="hair">
        <color rgb="FF000000"/>
      </top>
      <bottom/>
      <diagonal/>
    </border>
    <border>
      <left style="thin">
        <color rgb="FF000000"/>
      </left>
      <right style="hair">
        <color rgb="FF000000"/>
      </right>
      <top style="hair">
        <color rgb="FF000000"/>
      </top>
      <bottom style="thin">
        <color auto="1"/>
      </bottom>
      <diagonal/>
    </border>
    <border>
      <left style="hair">
        <color rgb="FF000000"/>
      </left>
      <right style="hair">
        <color rgb="FF000000"/>
      </right>
      <top style="hair">
        <color rgb="FF000000"/>
      </top>
      <bottom style="thin">
        <color auto="1"/>
      </bottom>
      <diagonal/>
    </border>
    <border>
      <left style="hair">
        <color rgb="FF000000"/>
      </left>
      <right style="thin">
        <color rgb="FF000000"/>
      </right>
      <top style="thin">
        <color auto="1"/>
      </top>
      <bottom style="hair">
        <color rgb="FF000000"/>
      </bottom>
      <diagonal/>
    </border>
    <border>
      <left style="thin">
        <color rgb="FF000000"/>
      </left>
      <right style="thin">
        <color auto="1"/>
      </right>
      <top style="thin">
        <color rgb="FF000000"/>
      </top>
      <bottom style="thin">
        <color rgb="FF000000"/>
      </bottom>
      <diagonal/>
    </border>
    <border>
      <left style="thin">
        <color rgb="FF000000"/>
      </left>
      <right style="thin">
        <color auto="1"/>
      </right>
      <top style="hair">
        <color rgb="FF000000"/>
      </top>
      <bottom style="hair">
        <color rgb="FF000000"/>
      </bottom>
      <diagonal/>
    </border>
    <border>
      <left style="thin">
        <color rgb="FF000000"/>
      </left>
      <right style="thin">
        <color auto="1"/>
      </right>
      <top style="hair">
        <color rgb="FF000000"/>
      </top>
      <bottom/>
      <diagonal/>
    </border>
    <border>
      <left style="hair">
        <color rgb="FF000000"/>
      </left>
      <right style="hair">
        <color rgb="FF000000"/>
      </right>
      <top/>
      <bottom/>
      <diagonal/>
    </border>
    <border>
      <left style="hair">
        <color rgb="FF000000"/>
      </left>
      <right/>
      <top/>
      <bottom/>
      <diagonal/>
    </border>
    <border>
      <left/>
      <right style="hair">
        <color rgb="FF000000"/>
      </right>
      <top/>
      <bottom/>
      <diagonal/>
    </border>
    <border>
      <left style="hair">
        <color rgb="FF000000"/>
      </left>
      <right style="hair">
        <color rgb="FF000000"/>
      </right>
      <top style="hair">
        <color rgb="FF000000"/>
      </top>
      <bottom/>
      <diagonal/>
    </border>
    <border>
      <left style="thin">
        <color rgb="FF000000"/>
      </left>
      <right style="hair">
        <color rgb="FF000000"/>
      </right>
      <top/>
      <bottom/>
      <diagonal/>
    </border>
    <border>
      <left style="thin">
        <color rgb="FF000000"/>
      </left>
      <right style="hair">
        <color rgb="FF000000"/>
      </right>
      <top style="hair">
        <color rgb="FF000000"/>
      </top>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000000"/>
      </left>
      <right style="thin">
        <color rgb="FF000000"/>
      </right>
      <top/>
      <bottom style="thin">
        <color rgb="FF000000"/>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hair">
        <color rgb="FF000000"/>
      </left>
      <right style="thin">
        <color rgb="FF000000"/>
      </right>
      <top style="hair">
        <color rgb="FF000000"/>
      </top>
      <bottom style="thin">
        <color auto="1"/>
      </bottom>
      <diagonal/>
    </border>
    <border>
      <left style="thin">
        <color auto="1"/>
      </left>
      <right style="thin">
        <color auto="1"/>
      </right>
      <top style="thin">
        <color auto="1"/>
      </top>
      <bottom/>
      <diagonal/>
    </border>
    <border>
      <left style="thin">
        <color auto="1"/>
      </left>
      <right style="hair">
        <color rgb="FF000000"/>
      </right>
      <top style="thin">
        <color auto="1"/>
      </top>
      <bottom/>
      <diagonal/>
    </border>
    <border>
      <left style="hair">
        <color rgb="FF000000"/>
      </left>
      <right style="hair">
        <color rgb="FF000000"/>
      </right>
      <top style="thin">
        <color auto="1"/>
      </top>
      <bottom/>
      <diagonal/>
    </border>
    <border>
      <left style="hair">
        <color rgb="FF000000"/>
      </left>
      <right style="hair">
        <color rgb="FF000000"/>
      </right>
      <top style="thin">
        <color auto="1"/>
      </top>
      <bottom style="hair">
        <color rgb="FF000000"/>
      </bottom>
      <diagonal/>
    </border>
    <border>
      <left style="hair">
        <color rgb="FF000000"/>
      </left>
      <right style="thin">
        <color auto="1"/>
      </right>
      <top style="thin">
        <color auto="1"/>
      </top>
      <bottom style="hair">
        <color rgb="FF000000"/>
      </bottom>
      <diagonal/>
    </border>
    <border>
      <left style="thin">
        <color auto="1"/>
      </left>
      <right style="hair">
        <color rgb="FF000000"/>
      </right>
      <top/>
      <bottom/>
      <diagonal/>
    </border>
    <border>
      <left style="hair">
        <color rgb="FF000000"/>
      </left>
      <right style="thin">
        <color auto="1"/>
      </right>
      <top style="hair">
        <color rgb="FF000000"/>
      </top>
      <bottom style="hair">
        <color rgb="FF000000"/>
      </bottom>
      <diagonal/>
    </border>
    <border>
      <left style="thin">
        <color auto="1"/>
      </left>
      <right style="hair">
        <color rgb="FF000000"/>
      </right>
      <top/>
      <bottom style="thin">
        <color auto="1"/>
      </bottom>
      <diagonal/>
    </border>
    <border>
      <left style="hair">
        <color rgb="FF000000"/>
      </left>
      <right style="hair">
        <color rgb="FF000000"/>
      </right>
      <top/>
      <bottom style="thin">
        <color auto="1"/>
      </bottom>
      <diagonal/>
    </border>
    <border>
      <left style="hair">
        <color rgb="FF000000"/>
      </left>
      <right style="thin">
        <color auto="1"/>
      </right>
      <top style="hair">
        <color rgb="FF000000"/>
      </top>
      <bottom style="thin">
        <color auto="1"/>
      </bottom>
      <diagonal/>
    </border>
    <border>
      <left style="thin">
        <color auto="1"/>
      </left>
      <right style="hair">
        <color rgb="FF000000"/>
      </right>
      <top style="hair">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bottom/>
      <diagonal/>
    </border>
    <border>
      <left style="thin">
        <color rgb="FF000000"/>
      </left>
      <right style="thin">
        <color auto="1"/>
      </right>
      <top/>
      <bottom style="hair">
        <color rgb="FF000000"/>
      </bottom>
      <diagonal/>
    </border>
    <border>
      <left style="hair">
        <color rgb="FF000000"/>
      </left>
      <right style="thin">
        <color rgb="FF000000"/>
      </right>
      <top/>
      <bottom/>
      <diagonal/>
    </border>
    <border>
      <left style="hair">
        <color rgb="FF000000"/>
      </left>
      <right style="hair">
        <color rgb="FF000000"/>
      </right>
      <top style="thin">
        <color rgb="FF000000"/>
      </top>
      <bottom/>
      <diagonal/>
    </border>
    <border>
      <left/>
      <right/>
      <top style="thin">
        <color rgb="FF000000"/>
      </top>
      <bottom/>
      <diagonal/>
    </border>
    <border>
      <left/>
      <right style="hair">
        <color rgb="FF000000"/>
      </right>
      <top style="thin">
        <color rgb="FF000000"/>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rgb="FF000000"/>
      </right>
      <top style="thin">
        <color auto="1"/>
      </top>
      <bottom style="thin">
        <color auto="1"/>
      </bottom>
      <diagonal/>
    </border>
    <border>
      <left style="thin">
        <color rgb="FF000000"/>
      </left>
      <right style="thin">
        <color rgb="FF000000"/>
      </right>
      <top style="thin">
        <color auto="1"/>
      </top>
      <bottom style="thin">
        <color auto="1"/>
      </bottom>
      <diagonal/>
    </border>
    <border>
      <left style="thin">
        <color rgb="FF000000"/>
      </left>
      <right style="thin">
        <color auto="1"/>
      </right>
      <top style="thin">
        <color auto="1"/>
      </top>
      <bottom style="thin">
        <color auto="1"/>
      </bottom>
      <diagonal/>
    </border>
    <border>
      <left style="hair">
        <color rgb="FF000000"/>
      </left>
      <right style="thin">
        <color rgb="FF000000"/>
      </right>
      <top style="thin">
        <color rgb="FF000000"/>
      </top>
      <bottom style="thin">
        <color auto="1"/>
      </bottom>
      <diagonal/>
    </border>
    <border>
      <left style="hair">
        <color rgb="FF000000"/>
      </left>
      <right style="thin">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thin">
        <color rgb="FF000000"/>
      </left>
      <right style="thin">
        <color auto="1"/>
      </right>
      <top style="thin">
        <color rgb="FF000000"/>
      </top>
      <bottom style="hair">
        <color rgb="FF000000"/>
      </bottom>
      <diagonal/>
    </border>
    <border>
      <left/>
      <right style="thin">
        <color auto="1"/>
      </right>
      <top/>
      <bottom/>
      <diagonal/>
    </border>
  </borders>
  <cellStyleXfs count="11">
    <xf numFmtId="0" fontId="0" fillId="0" borderId="0"/>
    <xf numFmtId="9"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0" fontId="40" fillId="0" borderId="0"/>
    <xf numFmtId="9" fontId="40" fillId="0" borderId="0" applyFont="0" applyFill="0" applyBorder="0" applyAlignment="0" applyProtection="0"/>
    <xf numFmtId="0" fontId="22" fillId="0" borderId="0" applyNumberFormat="0" applyFill="0" applyBorder="0" applyAlignment="0" applyProtection="0"/>
    <xf numFmtId="0" fontId="40" fillId="0" borderId="0"/>
    <xf numFmtId="167" fontId="40" fillId="0" borderId="0" applyFont="0" applyFill="0" applyBorder="0" applyAlignment="0" applyProtection="0"/>
  </cellStyleXfs>
  <cellXfs count="303">
    <xf numFmtId="0" fontId="0" fillId="0" borderId="0" xfId="0"/>
    <xf numFmtId="0" fontId="2" fillId="2" borderId="0" xfId="0" applyFont="1" applyFill="1" applyAlignment="1">
      <alignment vertical="center"/>
    </xf>
    <xf numFmtId="0" fontId="5" fillId="0" borderId="0" xfId="0" applyFont="1"/>
    <xf numFmtId="0" fontId="6" fillId="0" borderId="0" xfId="0" applyFont="1"/>
    <xf numFmtId="0" fontId="2" fillId="0" borderId="1" xfId="0" applyFont="1" applyBorder="1" applyAlignment="1">
      <alignment horizontal="center"/>
    </xf>
    <xf numFmtId="14" fontId="2" fillId="0" borderId="1" xfId="0" applyNumberFormat="1" applyFont="1" applyBorder="1" applyAlignment="1">
      <alignment horizontal="center"/>
    </xf>
    <xf numFmtId="0" fontId="7" fillId="3" borderId="0" xfId="0" applyFont="1" applyFill="1" applyAlignment="1">
      <alignment vertical="center"/>
    </xf>
    <xf numFmtId="0" fontId="8" fillId="2" borderId="0" xfId="0" applyFont="1" applyFill="1" applyAlignment="1">
      <alignment vertical="center"/>
    </xf>
    <xf numFmtId="0" fontId="9" fillId="2" borderId="0" xfId="0" applyFont="1" applyFill="1" applyAlignment="1">
      <alignment vertical="center"/>
    </xf>
    <xf numFmtId="0" fontId="10" fillId="2" borderId="0" xfId="0" applyFont="1" applyFill="1" applyAlignment="1">
      <alignment vertical="center"/>
    </xf>
    <xf numFmtId="0" fontId="2" fillId="0" borderId="0" xfId="0" applyFont="1"/>
    <xf numFmtId="0" fontId="2" fillId="3" borderId="0" xfId="0" applyFont="1" applyFill="1" applyAlignment="1">
      <alignment vertical="center"/>
    </xf>
    <xf numFmtId="0" fontId="10" fillId="3" borderId="0" xfId="0" applyFont="1" applyFill="1" applyAlignment="1">
      <alignment vertical="center"/>
    </xf>
    <xf numFmtId="0" fontId="2" fillId="3" borderId="0" xfId="0" applyFont="1" applyFill="1"/>
    <xf numFmtId="0" fontId="5" fillId="0" borderId="0" xfId="0" applyFont="1" applyAlignment="1">
      <alignment vertical="center"/>
    </xf>
    <xf numFmtId="0" fontId="2" fillId="0" borderId="0" xfId="0" applyFont="1" applyAlignment="1">
      <alignment vertical="center"/>
    </xf>
    <xf numFmtId="0" fontId="11" fillId="0" borderId="0" xfId="0" applyFont="1" applyAlignment="1">
      <alignment horizontal="left" vertical="center" wrapText="1" readingOrder="1"/>
    </xf>
    <xf numFmtId="0" fontId="2" fillId="0" borderId="0" xfId="0" applyFont="1" applyAlignment="1">
      <alignment horizontal="right" vertical="center"/>
    </xf>
    <xf numFmtId="0" fontId="9" fillId="0" borderId="0" xfId="0" applyFont="1" applyAlignment="1">
      <alignment vertical="center"/>
    </xf>
    <xf numFmtId="0" fontId="3" fillId="0" borderId="0" xfId="0" applyFont="1"/>
    <xf numFmtId="0" fontId="9" fillId="0" borderId="0" xfId="0" applyFont="1"/>
    <xf numFmtId="0" fontId="10" fillId="0" borderId="0" xfId="0" applyFont="1"/>
    <xf numFmtId="14" fontId="2" fillId="0" borderId="0" xfId="0" applyNumberFormat="1" applyFont="1" applyAlignment="1">
      <alignment wrapText="1"/>
    </xf>
    <xf numFmtId="0" fontId="9" fillId="0" borderId="2" xfId="0" applyFont="1" applyBorder="1" applyAlignment="1">
      <alignment horizontal="center" vertical="center" wrapText="1"/>
    </xf>
    <xf numFmtId="0" fontId="2" fillId="4" borderId="2" xfId="0" applyFont="1" applyFill="1" applyBorder="1" applyAlignment="1">
      <alignment horizontal="left" vertical="center"/>
    </xf>
    <xf numFmtId="0" fontId="2" fillId="5" borderId="2" xfId="0" applyFont="1" applyFill="1" applyBorder="1" applyAlignment="1">
      <alignment horizontal="left" vertical="center"/>
    </xf>
    <xf numFmtId="0" fontId="2" fillId="5" borderId="4" xfId="0" applyFont="1" applyFill="1" applyBorder="1" applyAlignment="1">
      <alignment horizontal="left" vertical="center"/>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xf>
    <xf numFmtId="0" fontId="2" fillId="0" borderId="8" xfId="0" applyFont="1" applyBorder="1" applyAlignment="1">
      <alignment vertical="center" wrapText="1"/>
    </xf>
    <xf numFmtId="0" fontId="2" fillId="0" borderId="0" xfId="0" applyFont="1" applyAlignment="1">
      <alignment vertical="center" wrapText="1"/>
    </xf>
    <xf numFmtId="11" fontId="2" fillId="0" borderId="1" xfId="0" applyNumberFormat="1" applyFont="1" applyBorder="1" applyAlignment="1">
      <alignment horizontal="right" vertical="center"/>
    </xf>
    <xf numFmtId="0" fontId="2" fillId="0" borderId="1" xfId="0" applyFont="1" applyBorder="1" applyAlignment="1">
      <alignment horizontal="right" vertical="center" wrapText="1"/>
    </xf>
    <xf numFmtId="9" fontId="2" fillId="0" borderId="1" xfId="0" applyNumberFormat="1" applyFont="1" applyBorder="1" applyAlignment="1">
      <alignment horizontal="right" vertical="center" wrapText="1"/>
    </xf>
    <xf numFmtId="11" fontId="2" fillId="0" borderId="1" xfId="0" applyNumberFormat="1" applyFont="1" applyBorder="1" applyAlignment="1">
      <alignment horizontal="right" vertical="center" wrapText="1"/>
    </xf>
    <xf numFmtId="168" fontId="2" fillId="0" borderId="1" xfId="0" applyNumberFormat="1" applyFont="1" applyBorder="1" applyAlignment="1">
      <alignment horizontal="right" vertical="center" wrapText="1"/>
    </xf>
    <xf numFmtId="0" fontId="2" fillId="0" borderId="1" xfId="0" applyFont="1" applyBorder="1" applyAlignment="1">
      <alignment horizontal="left" vertical="center" wrapText="1"/>
    </xf>
    <xf numFmtId="0" fontId="2" fillId="0" borderId="11" xfId="0" applyFont="1" applyBorder="1" applyAlignment="1">
      <alignment vertical="center"/>
    </xf>
    <xf numFmtId="11" fontId="2" fillId="0" borderId="1" xfId="0" applyNumberFormat="1" applyFont="1" applyBorder="1" applyAlignment="1">
      <alignment vertical="center" wrapText="1"/>
    </xf>
    <xf numFmtId="0" fontId="15" fillId="0" borderId="1" xfId="0" applyFont="1" applyBorder="1" applyAlignment="1">
      <alignment horizontal="center" vertical="center" wrapText="1"/>
    </xf>
    <xf numFmtId="0" fontId="8" fillId="0" borderId="0" xfId="0" applyFont="1"/>
    <xf numFmtId="0" fontId="16" fillId="0" borderId="0" xfId="0" applyFont="1" applyAlignment="1">
      <alignment horizontal="left" vertical="center" readingOrder="1"/>
    </xf>
    <xf numFmtId="0" fontId="2" fillId="11" borderId="1" xfId="0" applyFont="1" applyFill="1" applyBorder="1" applyAlignment="1">
      <alignment vertical="center" wrapText="1"/>
    </xf>
    <xf numFmtId="11" fontId="2" fillId="11" borderId="1" xfId="0" applyNumberFormat="1" applyFont="1" applyFill="1" applyBorder="1" applyAlignment="1">
      <alignment horizontal="right" vertical="center" wrapText="1"/>
    </xf>
    <xf numFmtId="9" fontId="2" fillId="11" borderId="1" xfId="0" applyNumberFormat="1" applyFont="1" applyFill="1" applyBorder="1" applyAlignment="1">
      <alignment horizontal="left" vertical="center" wrapText="1"/>
    </xf>
    <xf numFmtId="0" fontId="14" fillId="11" borderId="1" xfId="0" applyFont="1" applyFill="1" applyBorder="1" applyAlignment="1">
      <alignment horizontal="center" vertical="center" wrapText="1"/>
    </xf>
    <xf numFmtId="0" fontId="2" fillId="11" borderId="8" xfId="0" applyFont="1" applyFill="1" applyBorder="1" applyAlignment="1">
      <alignment vertical="center" wrapText="1"/>
    </xf>
    <xf numFmtId="0" fontId="2" fillId="11" borderId="1" xfId="0" applyFont="1" applyFill="1" applyBorder="1" applyAlignment="1">
      <alignment horizontal="left" vertical="center" wrapText="1"/>
    </xf>
    <xf numFmtId="0" fontId="4" fillId="11" borderId="16" xfId="0" applyFont="1" applyFill="1" applyBorder="1" applyAlignment="1">
      <alignment vertical="center"/>
    </xf>
    <xf numFmtId="0" fontId="15" fillId="11" borderId="1" xfId="0" applyFont="1" applyFill="1" applyBorder="1" applyAlignment="1">
      <alignment horizontal="left" vertical="center" wrapText="1"/>
    </xf>
    <xf numFmtId="0" fontId="2" fillId="0" borderId="17" xfId="0" applyFont="1" applyBorder="1" applyAlignment="1">
      <alignment vertical="center" wrapText="1"/>
    </xf>
    <xf numFmtId="0" fontId="7" fillId="3" borderId="0" xfId="0" applyFont="1" applyFill="1" applyAlignment="1">
      <alignment horizontal="left" vertical="center"/>
    </xf>
    <xf numFmtId="0" fontId="9" fillId="0" borderId="0" xfId="0" quotePrefix="1" applyFont="1" applyAlignment="1">
      <alignment vertical="center"/>
    </xf>
    <xf numFmtId="0" fontId="9" fillId="0" borderId="0" xfId="0" quotePrefix="1" applyFont="1" applyAlignment="1">
      <alignment horizontal="right" vertical="center"/>
    </xf>
    <xf numFmtId="0" fontId="2" fillId="0" borderId="0" xfId="0" applyFont="1" applyAlignment="1">
      <alignment horizontal="center" vertical="center"/>
    </xf>
    <xf numFmtId="0" fontId="2" fillId="0" borderId="0" xfId="0" applyFont="1" applyAlignment="1">
      <alignment horizontal="left" vertical="center" indent="1"/>
    </xf>
    <xf numFmtId="0" fontId="0" fillId="0" borderId="0" xfId="0" applyAlignment="1">
      <alignment wrapText="1"/>
    </xf>
    <xf numFmtId="0" fontId="9"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2" xfId="0" applyFont="1" applyBorder="1" applyAlignment="1">
      <alignment vertical="center" wrapText="1"/>
    </xf>
    <xf numFmtId="0" fontId="2" fillId="0" borderId="23" xfId="0" applyFont="1" applyBorder="1" applyAlignment="1">
      <alignment horizontal="left" vertical="center" wrapText="1"/>
    </xf>
    <xf numFmtId="0" fontId="2" fillId="0" borderId="23" xfId="0" applyFont="1" applyBorder="1" applyAlignment="1">
      <alignment vertical="center" wrapText="1"/>
    </xf>
    <xf numFmtId="0" fontId="0" fillId="0" borderId="0" xfId="0" applyAlignment="1">
      <alignment vertical="center"/>
    </xf>
    <xf numFmtId="0" fontId="17" fillId="0" borderId="0" xfId="0" applyFont="1" applyAlignment="1">
      <alignment vertical="center"/>
    </xf>
    <xf numFmtId="168" fontId="2" fillId="0" borderId="0" xfId="0" applyNumberFormat="1" applyFont="1" applyAlignment="1">
      <alignment vertical="center"/>
    </xf>
    <xf numFmtId="11" fontId="2" fillId="0" borderId="0" xfId="0" applyNumberFormat="1" applyFont="1" applyAlignment="1">
      <alignment vertical="center"/>
    </xf>
    <xf numFmtId="0" fontId="14" fillId="0" borderId="0" xfId="0" applyFont="1" applyAlignment="1">
      <alignment horizontal="center" vertical="center"/>
    </xf>
    <xf numFmtId="0" fontId="2" fillId="11" borderId="23" xfId="0" applyFont="1" applyFill="1" applyBorder="1" applyAlignment="1">
      <alignment vertical="center" wrapText="1"/>
    </xf>
    <xf numFmtId="9" fontId="2" fillId="11" borderId="11" xfId="0" applyNumberFormat="1" applyFont="1" applyFill="1" applyBorder="1" applyAlignment="1">
      <alignment horizontal="left" vertical="center" wrapText="1"/>
    </xf>
    <xf numFmtId="0" fontId="14" fillId="11" borderId="11" xfId="0" applyFont="1" applyFill="1" applyBorder="1" applyAlignment="1">
      <alignment horizontal="center" vertical="center" wrapText="1"/>
    </xf>
    <xf numFmtId="0" fontId="2" fillId="11" borderId="16" xfId="0" applyFont="1" applyFill="1" applyBorder="1" applyAlignment="1">
      <alignment vertical="center" wrapText="1"/>
    </xf>
    <xf numFmtId="0" fontId="15" fillId="11" borderId="11" xfId="0" applyFont="1" applyFill="1" applyBorder="1" applyAlignment="1">
      <alignment horizontal="left" vertical="center" wrapText="1"/>
    </xf>
    <xf numFmtId="0" fontId="2" fillId="0" borderId="16" xfId="0" applyFont="1" applyBorder="1" applyAlignment="1">
      <alignment vertical="center" wrapText="1"/>
    </xf>
    <xf numFmtId="11" fontId="2" fillId="6" borderId="1" xfId="0" applyNumberFormat="1" applyFont="1" applyFill="1" applyBorder="1" applyAlignment="1">
      <alignment horizontal="left" vertical="center" wrapText="1"/>
    </xf>
    <xf numFmtId="11" fontId="9" fillId="11" borderId="1" xfId="0" applyNumberFormat="1" applyFont="1" applyFill="1" applyBorder="1" applyAlignment="1">
      <alignment horizontal="right" vertical="center" wrapText="1"/>
    </xf>
    <xf numFmtId="0" fontId="9" fillId="11" borderId="27" xfId="0" applyFont="1" applyFill="1" applyBorder="1" applyAlignment="1">
      <alignment vertical="center" wrapText="1"/>
    </xf>
    <xf numFmtId="0" fontId="9" fillId="11" borderId="1" xfId="0" applyFont="1" applyFill="1" applyBorder="1" applyAlignment="1">
      <alignment vertical="center" wrapText="1"/>
    </xf>
    <xf numFmtId="9" fontId="14" fillId="11" borderId="1" xfId="7" applyFont="1" applyFill="1" applyBorder="1" applyAlignment="1">
      <alignment horizontal="center" vertical="center" wrapText="1"/>
    </xf>
    <xf numFmtId="11" fontId="2" fillId="0" borderId="1" xfId="0" applyNumberFormat="1" applyFont="1" applyBorder="1" applyAlignment="1">
      <alignment horizontal="left" vertical="center" wrapText="1"/>
    </xf>
    <xf numFmtId="11" fontId="2" fillId="0" borderId="16" xfId="0" applyNumberFormat="1" applyFont="1" applyBorder="1" applyAlignment="1">
      <alignment vertical="center" wrapText="1"/>
    </xf>
    <xf numFmtId="169" fontId="2" fillId="0" borderId="1" xfId="0" applyNumberFormat="1" applyFont="1" applyBorder="1" applyAlignment="1">
      <alignment vertical="center" wrapText="1"/>
    </xf>
    <xf numFmtId="0" fontId="19" fillId="0" borderId="0" xfId="0" applyFont="1" applyAlignment="1">
      <alignment horizontal="left" wrapText="1"/>
    </xf>
    <xf numFmtId="0" fontId="2" fillId="13" borderId="2" xfId="0" applyFont="1" applyFill="1" applyBorder="1" applyAlignment="1">
      <alignment horizontal="left" vertical="center"/>
    </xf>
    <xf numFmtId="0" fontId="2" fillId="13" borderId="4" xfId="0" applyFont="1" applyFill="1" applyBorder="1" applyAlignment="1">
      <alignment horizontal="left" vertical="center"/>
    </xf>
    <xf numFmtId="0" fontId="2" fillId="5" borderId="3" xfId="0" applyFont="1" applyFill="1" applyBorder="1" applyAlignment="1">
      <alignment horizontal="left" vertical="center"/>
    </xf>
    <xf numFmtId="0" fontId="2" fillId="5" borderId="32" xfId="0" applyFont="1" applyFill="1" applyBorder="1" applyAlignment="1">
      <alignment horizontal="left" vertical="center"/>
    </xf>
    <xf numFmtId="0" fontId="9" fillId="0" borderId="34" xfId="0" applyFont="1" applyBorder="1" applyAlignment="1">
      <alignment horizontal="center" vertical="center" wrapText="1"/>
    </xf>
    <xf numFmtId="0" fontId="4" fillId="0" borderId="16" xfId="0" applyFont="1" applyBorder="1" applyAlignment="1">
      <alignment vertical="center"/>
    </xf>
    <xf numFmtId="9" fontId="2" fillId="0" borderId="1" xfId="0" applyNumberFormat="1" applyFont="1" applyBorder="1" applyAlignment="1">
      <alignment horizontal="right" vertical="center"/>
    </xf>
    <xf numFmtId="170" fontId="2" fillId="0" borderId="1" xfId="0" applyNumberFormat="1" applyFont="1" applyBorder="1" applyAlignment="1">
      <alignment vertical="center" wrapText="1"/>
    </xf>
    <xf numFmtId="11" fontId="0" fillId="0" borderId="0" xfId="0" applyNumberFormat="1" applyAlignment="1">
      <alignment vertical="center"/>
    </xf>
    <xf numFmtId="0" fontId="19" fillId="0" borderId="0" xfId="0" applyFont="1" applyAlignment="1">
      <alignment wrapText="1"/>
    </xf>
    <xf numFmtId="0" fontId="20" fillId="0" borderId="0" xfId="0" applyFont="1" applyAlignment="1">
      <alignment wrapText="1"/>
    </xf>
    <xf numFmtId="11" fontId="2" fillId="11" borderId="11" xfId="0" applyNumberFormat="1" applyFont="1" applyFill="1" applyBorder="1" applyAlignment="1">
      <alignment horizontal="right" vertical="center" wrapText="1"/>
    </xf>
    <xf numFmtId="9" fontId="2" fillId="0" borderId="1" xfId="0" applyNumberFormat="1" applyFont="1" applyBorder="1" applyAlignment="1">
      <alignment vertical="center" wrapText="1"/>
    </xf>
    <xf numFmtId="0" fontId="2" fillId="0" borderId="0" xfId="0" applyFont="1" applyAlignment="1">
      <alignment horizontal="center"/>
    </xf>
    <xf numFmtId="14" fontId="2" fillId="0" borderId="0" xfId="0" applyNumberFormat="1" applyFont="1" applyAlignment="1">
      <alignment horizontal="center"/>
    </xf>
    <xf numFmtId="0" fontId="23" fillId="3" borderId="0" xfId="9" applyFont="1" applyFill="1" applyAlignment="1">
      <alignment horizontal="center" vertical="center" wrapText="1" readingOrder="1"/>
    </xf>
    <xf numFmtId="0" fontId="23" fillId="3" borderId="34" xfId="9" applyFont="1" applyFill="1" applyBorder="1" applyAlignment="1">
      <alignment horizontal="center" vertical="center" wrapText="1" readingOrder="1"/>
    </xf>
    <xf numFmtId="0" fontId="40" fillId="0" borderId="0" xfId="9" applyAlignment="1">
      <alignment vertical="center"/>
    </xf>
    <xf numFmtId="0" fontId="40" fillId="14" borderId="34" xfId="9" applyFill="1" applyBorder="1" applyAlignment="1">
      <alignment horizontal="left" vertical="center" wrapText="1" readingOrder="1"/>
    </xf>
    <xf numFmtId="0" fontId="40" fillId="0" borderId="0" xfId="9" applyAlignment="1">
      <alignment vertical="center" wrapText="1"/>
    </xf>
    <xf numFmtId="2" fontId="2" fillId="0" borderId="1" xfId="0" applyNumberFormat="1" applyFont="1" applyBorder="1" applyAlignment="1">
      <alignment horizontal="right" vertical="center"/>
    </xf>
    <xf numFmtId="11" fontId="2" fillId="11" borderId="11" xfId="10" applyNumberFormat="1" applyFont="1" applyFill="1" applyBorder="1" applyAlignment="1">
      <alignment horizontal="right" vertical="center" wrapText="1"/>
    </xf>
    <xf numFmtId="11" fontId="0" fillId="0" borderId="0" xfId="0" applyNumberFormat="1"/>
    <xf numFmtId="11" fontId="9" fillId="2" borderId="1" xfId="0" applyNumberFormat="1" applyFont="1" applyFill="1" applyBorder="1" applyAlignment="1">
      <alignment vertical="center" wrapText="1"/>
    </xf>
    <xf numFmtId="167" fontId="2" fillId="0" borderId="1" xfId="10" applyFont="1" applyBorder="1" applyAlignment="1">
      <alignment vertical="center" wrapText="1"/>
    </xf>
    <xf numFmtId="0" fontId="0" fillId="0" borderId="0" xfId="0" applyAlignment="1">
      <alignment horizontal="center" vertical="top" wrapText="1"/>
    </xf>
    <xf numFmtId="0" fontId="0" fillId="0" borderId="0" xfId="0" applyAlignment="1">
      <alignment vertical="top" wrapText="1"/>
    </xf>
    <xf numFmtId="171" fontId="2" fillId="0" borderId="1" xfId="0" applyNumberFormat="1" applyFont="1" applyBorder="1" applyAlignment="1">
      <alignment horizontal="right" vertical="center" wrapText="1"/>
    </xf>
    <xf numFmtId="0" fontId="26" fillId="3" borderId="0" xfId="0" applyFont="1" applyFill="1" applyAlignment="1">
      <alignment horizontal="left" vertical="center"/>
    </xf>
    <xf numFmtId="0" fontId="27" fillId="0" borderId="0" xfId="0" applyFont="1" applyAlignment="1">
      <alignment vertical="center"/>
    </xf>
    <xf numFmtId="0" fontId="28" fillId="0" borderId="0" xfId="0" applyFont="1" applyAlignment="1">
      <alignment vertical="center"/>
    </xf>
    <xf numFmtId="0" fontId="9" fillId="11" borderId="39" xfId="0" applyFont="1" applyFill="1" applyBorder="1" applyAlignment="1">
      <alignment vertical="center" wrapText="1"/>
    </xf>
    <xf numFmtId="0" fontId="9" fillId="11" borderId="19" xfId="0" applyFont="1" applyFill="1" applyBorder="1" applyAlignment="1">
      <alignment vertical="center" wrapText="1"/>
    </xf>
    <xf numFmtId="11" fontId="2" fillId="6" borderId="19" xfId="0" applyNumberFormat="1" applyFont="1" applyFill="1" applyBorder="1" applyAlignment="1">
      <alignment horizontal="left" vertical="center" wrapText="1"/>
    </xf>
    <xf numFmtId="9" fontId="2" fillId="15" borderId="1" xfId="0" applyNumberFormat="1" applyFont="1" applyFill="1" applyBorder="1" applyAlignment="1">
      <alignment horizontal="right" vertical="center" wrapText="1"/>
    </xf>
    <xf numFmtId="9" fontId="2" fillId="15" borderId="19" xfId="0" applyNumberFormat="1" applyFont="1" applyFill="1" applyBorder="1" applyAlignment="1">
      <alignment horizontal="right" vertical="center" wrapText="1"/>
    </xf>
    <xf numFmtId="11" fontId="9" fillId="11" borderId="39" xfId="0" applyNumberFormat="1" applyFont="1" applyFill="1" applyBorder="1" applyAlignment="1">
      <alignment vertical="center" wrapText="1"/>
    </xf>
    <xf numFmtId="11" fontId="9" fillId="11" borderId="1" xfId="0" applyNumberFormat="1" applyFont="1" applyFill="1" applyBorder="1" applyAlignment="1">
      <alignment vertical="center" wrapText="1"/>
    </xf>
    <xf numFmtId="11" fontId="9" fillId="11" borderId="19" xfId="0" applyNumberFormat="1" applyFont="1" applyFill="1" applyBorder="1" applyAlignment="1">
      <alignment vertical="center" wrapText="1"/>
    </xf>
    <xf numFmtId="20" fontId="2" fillId="11" borderId="1" xfId="0" applyNumberFormat="1" applyFont="1" applyFill="1" applyBorder="1" applyAlignment="1">
      <alignment horizontal="left" vertical="center" wrapText="1"/>
    </xf>
    <xf numFmtId="0" fontId="2" fillId="0" borderId="2" xfId="0" applyFont="1" applyBorder="1" applyAlignment="1">
      <alignment horizontal="center" vertical="center" wrapText="1"/>
    </xf>
    <xf numFmtId="0" fontId="9" fillId="3" borderId="1" xfId="0" applyFont="1" applyFill="1" applyBorder="1" applyAlignment="1">
      <alignment horizontal="center"/>
    </xf>
    <xf numFmtId="0" fontId="29" fillId="0" borderId="1" xfId="0" applyFont="1" applyBorder="1" applyAlignment="1">
      <alignment horizontal="center"/>
    </xf>
    <xf numFmtId="0" fontId="35" fillId="0" borderId="0" xfId="0" applyFont="1"/>
    <xf numFmtId="0" fontId="29" fillId="2" borderId="0" xfId="0" applyFont="1" applyFill="1" applyAlignment="1">
      <alignment vertical="center"/>
    </xf>
    <xf numFmtId="0" fontId="34" fillId="2" borderId="0" xfId="0" applyFont="1" applyFill="1" applyAlignment="1">
      <alignment vertical="center"/>
    </xf>
    <xf numFmtId="0" fontId="29" fillId="0" borderId="0" xfId="0" quotePrefix="1" applyFont="1"/>
    <xf numFmtId="0" fontId="34" fillId="2" borderId="0" xfId="8" applyFont="1" applyFill="1" applyBorder="1" applyAlignment="1">
      <alignment vertical="center"/>
    </xf>
    <xf numFmtId="0" fontId="9" fillId="3" borderId="0" xfId="0" applyFont="1" applyFill="1" applyAlignment="1">
      <alignment vertical="center"/>
    </xf>
    <xf numFmtId="0" fontId="29" fillId="0" borderId="0" xfId="0" applyFont="1" applyAlignment="1">
      <alignment vertical="center"/>
    </xf>
    <xf numFmtId="0" fontId="29" fillId="0" borderId="0" xfId="0" quotePrefix="1" applyFont="1" applyAlignment="1">
      <alignment vertical="center"/>
    </xf>
    <xf numFmtId="0" fontId="21" fillId="16" borderId="0" xfId="0" applyFont="1" applyFill="1"/>
    <xf numFmtId="0" fontId="29" fillId="0" borderId="0" xfId="0" applyFont="1"/>
    <xf numFmtId="0" fontId="9" fillId="0" borderId="62" xfId="0" applyFont="1" applyBorder="1" applyAlignment="1">
      <alignment horizontal="center" vertical="center" wrapText="1"/>
    </xf>
    <xf numFmtId="0" fontId="9" fillId="0" borderId="63" xfId="0" applyFont="1" applyBorder="1" applyAlignment="1">
      <alignment horizontal="center" vertical="center" wrapText="1"/>
    </xf>
    <xf numFmtId="0" fontId="9" fillId="0" borderId="64" xfId="0" applyFont="1" applyBorder="1" applyAlignment="1">
      <alignment horizontal="center" vertical="center" wrapText="1"/>
    </xf>
    <xf numFmtId="0" fontId="2" fillId="11" borderId="28" xfId="0" applyFont="1" applyFill="1" applyBorder="1" applyAlignment="1">
      <alignment vertical="center"/>
    </xf>
    <xf numFmtId="0" fontId="2" fillId="11" borderId="24" xfId="0" applyFont="1" applyFill="1" applyBorder="1" applyAlignment="1">
      <alignment vertical="center"/>
    </xf>
    <xf numFmtId="0" fontId="9" fillId="11" borderId="11" xfId="0" applyFont="1" applyFill="1" applyBorder="1" applyAlignment="1">
      <alignment horizontal="left" vertical="center"/>
    </xf>
    <xf numFmtId="0" fontId="29" fillId="11" borderId="22" xfId="0" applyFont="1" applyFill="1" applyBorder="1" applyAlignment="1">
      <alignment vertical="center" wrapText="1"/>
    </xf>
    <xf numFmtId="0" fontId="9" fillId="11" borderId="1" xfId="0" applyFont="1" applyFill="1" applyBorder="1" applyAlignment="1">
      <alignment horizontal="left" vertical="center"/>
    </xf>
    <xf numFmtId="0" fontId="29" fillId="11" borderId="23" xfId="0" applyFont="1" applyFill="1" applyBorder="1" applyAlignment="1">
      <alignment vertical="center" wrapText="1"/>
    </xf>
    <xf numFmtId="0" fontId="9" fillId="11" borderId="30" xfId="0" applyFont="1" applyFill="1" applyBorder="1" applyAlignment="1">
      <alignment vertical="center" wrapText="1"/>
    </xf>
    <xf numFmtId="0" fontId="9" fillId="11" borderId="31" xfId="0" applyFont="1" applyFill="1" applyBorder="1" applyAlignment="1">
      <alignment vertical="center" wrapText="1"/>
    </xf>
    <xf numFmtId="0" fontId="9" fillId="11" borderId="1" xfId="0" applyFont="1" applyFill="1" applyBorder="1" applyAlignment="1">
      <alignment horizontal="left" vertical="center" wrapText="1"/>
    </xf>
    <xf numFmtId="0" fontId="29" fillId="11" borderId="1" xfId="0" applyFont="1" applyFill="1" applyBorder="1" applyAlignment="1">
      <alignment vertical="center" wrapText="1"/>
    </xf>
    <xf numFmtId="0" fontId="9" fillId="11" borderId="27" xfId="0" applyFont="1" applyFill="1" applyBorder="1" applyAlignment="1">
      <alignment vertical="center"/>
    </xf>
    <xf numFmtId="0" fontId="9" fillId="11" borderId="27" xfId="0" applyFont="1" applyFill="1" applyBorder="1" applyAlignment="1">
      <alignment horizontal="left" vertical="center"/>
    </xf>
    <xf numFmtId="0" fontId="9" fillId="11" borderId="24" xfId="0" applyFont="1" applyFill="1" applyBorder="1" applyAlignment="1">
      <alignment horizontal="left" vertical="center"/>
    </xf>
    <xf numFmtId="0" fontId="9" fillId="11" borderId="25" xfId="0" applyFont="1" applyFill="1" applyBorder="1" applyAlignment="1">
      <alignment vertical="center" wrapText="1"/>
    </xf>
    <xf numFmtId="0" fontId="9" fillId="11" borderId="26" xfId="0" applyFont="1" applyFill="1" applyBorder="1" applyAlignment="1">
      <alignment horizontal="left" vertical="center"/>
    </xf>
    <xf numFmtId="0" fontId="29" fillId="0" borderId="29" xfId="0" applyFont="1" applyBorder="1" applyAlignment="1">
      <alignment vertical="center" wrapText="1"/>
    </xf>
    <xf numFmtId="0" fontId="29" fillId="0" borderId="27" xfId="0" applyFont="1" applyBorder="1" applyAlignment="1">
      <alignment vertical="center" wrapText="1"/>
    </xf>
    <xf numFmtId="0" fontId="29" fillId="0" borderId="27" xfId="0" applyFont="1" applyBorder="1" applyAlignment="1">
      <alignment horizontal="left" vertical="center" wrapText="1"/>
    </xf>
    <xf numFmtId="0" fontId="29" fillId="0" borderId="1" xfId="0" applyFont="1" applyBorder="1" applyAlignment="1">
      <alignment vertical="center" wrapText="1"/>
    </xf>
    <xf numFmtId="0" fontId="29" fillId="9" borderId="1" xfId="0" applyFont="1" applyFill="1" applyBorder="1" applyAlignment="1">
      <alignment horizontal="left" vertical="center"/>
    </xf>
    <xf numFmtId="0" fontId="33" fillId="0" borderId="1" xfId="0" applyFont="1" applyBorder="1" applyAlignment="1">
      <alignment horizontal="center" vertical="center" wrapText="1"/>
    </xf>
    <xf numFmtId="0" fontId="29" fillId="0" borderId="8" xfId="0" applyFont="1" applyBorder="1" applyAlignment="1">
      <alignment vertical="center" wrapText="1"/>
    </xf>
    <xf numFmtId="0" fontId="2" fillId="0" borderId="28" xfId="0" applyFont="1" applyBorder="1" applyAlignment="1">
      <alignment vertical="center"/>
    </xf>
    <xf numFmtId="0" fontId="29" fillId="0" borderId="24" xfId="0" applyFont="1" applyBorder="1" applyAlignment="1">
      <alignment vertical="center" wrapText="1"/>
    </xf>
    <xf numFmtId="0" fontId="29" fillId="0" borderId="11" xfId="0" applyFont="1" applyBorder="1" applyAlignment="1">
      <alignment vertical="center" wrapText="1"/>
    </xf>
    <xf numFmtId="11" fontId="29" fillId="6" borderId="1" xfId="0" applyNumberFormat="1" applyFont="1" applyFill="1" applyBorder="1" applyAlignment="1">
      <alignment horizontal="left" vertical="center"/>
    </xf>
    <xf numFmtId="0" fontId="30" fillId="0" borderId="1" xfId="0" applyFont="1" applyBorder="1" applyAlignment="1">
      <alignment horizontal="center" vertical="center" wrapText="1"/>
    </xf>
    <xf numFmtId="0" fontId="29" fillId="7" borderId="1" xfId="0" applyFont="1" applyFill="1" applyBorder="1" applyAlignment="1">
      <alignment horizontal="left" vertical="center"/>
    </xf>
    <xf numFmtId="0" fontId="29" fillId="10" borderId="1" xfId="0" applyFont="1" applyFill="1" applyBorder="1" applyAlignment="1">
      <alignment horizontal="left" vertical="center" wrapText="1"/>
    </xf>
    <xf numFmtId="0" fontId="29" fillId="0" borderId="22" xfId="0" applyFont="1" applyBorder="1" applyAlignment="1">
      <alignment vertical="center" wrapText="1"/>
    </xf>
    <xf numFmtId="11" fontId="29" fillId="6" borderId="1" xfId="0" applyNumberFormat="1" applyFont="1" applyFill="1" applyBorder="1" applyAlignment="1">
      <alignment horizontal="left" vertical="center" wrapText="1"/>
    </xf>
    <xf numFmtId="0" fontId="29" fillId="7" borderId="1" xfId="0" applyFont="1" applyFill="1" applyBorder="1" applyAlignment="1">
      <alignment horizontal="left" vertical="center" wrapText="1"/>
    </xf>
    <xf numFmtId="0" fontId="29" fillId="10" borderId="1" xfId="0" applyFont="1" applyFill="1" applyBorder="1" applyAlignment="1">
      <alignment horizontal="left" vertical="center"/>
    </xf>
    <xf numFmtId="0" fontId="29" fillId="8" borderId="1" xfId="0" applyFont="1" applyFill="1" applyBorder="1" applyAlignment="1">
      <alignment horizontal="left" vertical="center"/>
    </xf>
    <xf numFmtId="0" fontId="29" fillId="0" borderId="1" xfId="0" applyFont="1" applyBorder="1" applyAlignment="1">
      <alignment horizontal="left" vertical="center" wrapText="1"/>
    </xf>
    <xf numFmtId="9" fontId="29" fillId="6" borderId="1" xfId="0" applyNumberFormat="1" applyFont="1" applyFill="1" applyBorder="1" applyAlignment="1">
      <alignment horizontal="left" vertical="center" wrapText="1"/>
    </xf>
    <xf numFmtId="0" fontId="32"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46" xfId="0" applyFont="1" applyBorder="1" applyAlignment="1">
      <alignment vertical="center" wrapText="1"/>
    </xf>
    <xf numFmtId="0" fontId="2" fillId="0" borderId="41" xfId="0" applyFont="1" applyBorder="1" applyAlignment="1">
      <alignment vertical="center"/>
    </xf>
    <xf numFmtId="0" fontId="2" fillId="0" borderId="24" xfId="0" applyFont="1" applyBorder="1" applyAlignment="1">
      <alignment vertical="center"/>
    </xf>
    <xf numFmtId="0" fontId="29" fillId="12" borderId="1" xfId="0" applyFont="1" applyFill="1" applyBorder="1" applyAlignment="1">
      <alignment horizontal="left" vertical="center" wrapText="1"/>
    </xf>
    <xf numFmtId="9" fontId="29" fillId="0" borderId="1" xfId="0" applyNumberFormat="1" applyFont="1" applyBorder="1" applyAlignment="1">
      <alignment horizontal="right" vertical="center" wrapText="1"/>
    </xf>
    <xf numFmtId="0" fontId="29" fillId="9" borderId="1" xfId="0" applyFont="1" applyFill="1" applyBorder="1" applyAlignment="1">
      <alignment horizontal="left" vertical="center" wrapText="1"/>
    </xf>
    <xf numFmtId="0" fontId="29" fillId="0" borderId="24" xfId="0" applyFont="1" applyBorder="1" applyAlignment="1">
      <alignment horizontal="left" vertical="center" wrapText="1"/>
    </xf>
    <xf numFmtId="0" fontId="29" fillId="0" borderId="23" xfId="0" applyFont="1" applyBorder="1" applyAlignment="1">
      <alignment vertical="center" wrapText="1"/>
    </xf>
    <xf numFmtId="0" fontId="9" fillId="0" borderId="65" xfId="0" applyFont="1" applyBorder="1" applyAlignment="1">
      <alignment horizontal="center" vertical="center" wrapText="1"/>
    </xf>
    <xf numFmtId="0" fontId="29" fillId="0" borderId="10" xfId="0" applyFont="1" applyBorder="1" applyAlignment="1">
      <alignment vertical="center" wrapText="1"/>
    </xf>
    <xf numFmtId="0" fontId="29" fillId="10" borderId="20" xfId="0" applyFont="1" applyFill="1" applyBorder="1" applyAlignment="1">
      <alignment vertical="center" wrapText="1"/>
    </xf>
    <xf numFmtId="0" fontId="29" fillId="0" borderId="12" xfId="0" applyFont="1" applyBorder="1" applyAlignment="1">
      <alignment vertical="center" wrapText="1"/>
    </xf>
    <xf numFmtId="0" fontId="29" fillId="10" borderId="8" xfId="0" applyFont="1" applyFill="1" applyBorder="1" applyAlignment="1">
      <alignment vertical="center" wrapText="1"/>
    </xf>
    <xf numFmtId="0" fontId="29" fillId="12" borderId="8" xfId="0" applyFont="1" applyFill="1" applyBorder="1" applyAlignment="1">
      <alignment vertical="center" wrapText="1"/>
    </xf>
    <xf numFmtId="0" fontId="29" fillId="0" borderId="18" xfId="0" applyFont="1" applyBorder="1" applyAlignment="1">
      <alignment vertical="center" wrapText="1"/>
    </xf>
    <xf numFmtId="0" fontId="29" fillId="12" borderId="35" xfId="0" applyFont="1" applyFill="1" applyBorder="1" applyAlignment="1">
      <alignment vertical="center" wrapText="1"/>
    </xf>
    <xf numFmtId="0" fontId="9" fillId="0" borderId="66" xfId="0" applyFont="1" applyBorder="1" applyAlignment="1">
      <alignment horizontal="center" vertical="center" wrapText="1"/>
    </xf>
    <xf numFmtId="0" fontId="29" fillId="0" borderId="10" xfId="0" applyFont="1" applyBorder="1" applyAlignment="1">
      <alignment horizontal="left" vertical="center" wrapText="1"/>
    </xf>
    <xf numFmtId="0" fontId="29" fillId="0" borderId="12" xfId="0" applyFont="1" applyBorder="1" applyAlignment="1">
      <alignment horizontal="left" vertical="center" wrapText="1"/>
    </xf>
    <xf numFmtId="0" fontId="29" fillId="0" borderId="13" xfId="0" applyFont="1" applyBorder="1" applyAlignment="1">
      <alignment horizontal="left" vertical="center" wrapText="1"/>
    </xf>
    <xf numFmtId="0" fontId="29" fillId="10" borderId="35" xfId="0" applyFont="1" applyFill="1" applyBorder="1" applyAlignment="1">
      <alignment vertical="center" wrapText="1"/>
    </xf>
    <xf numFmtId="0" fontId="15" fillId="0" borderId="0" xfId="0" quotePrefix="1" applyFont="1"/>
    <xf numFmtId="0" fontId="9" fillId="0" borderId="0" xfId="0" applyFont="1" applyAlignment="1">
      <alignment horizontal="left" wrapText="1"/>
    </xf>
    <xf numFmtId="0" fontId="9" fillId="0" borderId="15" xfId="0" applyFont="1" applyBorder="1" applyAlignment="1">
      <alignment horizontal="center" vertical="center" wrapText="1"/>
    </xf>
    <xf numFmtId="0" fontId="9" fillId="0" borderId="68" xfId="0" applyFont="1" applyBorder="1" applyAlignment="1">
      <alignment horizontal="center" vertical="center" wrapText="1"/>
    </xf>
    <xf numFmtId="0" fontId="2" fillId="11" borderId="9" xfId="0" applyFont="1" applyFill="1" applyBorder="1" applyAlignment="1">
      <alignment vertical="center"/>
    </xf>
    <xf numFmtId="0" fontId="2" fillId="11" borderId="57" xfId="0" applyFont="1" applyFill="1" applyBorder="1" applyAlignment="1">
      <alignment vertical="center"/>
    </xf>
    <xf numFmtId="0" fontId="9" fillId="11" borderId="57" xfId="0" applyFont="1" applyFill="1" applyBorder="1" applyAlignment="1">
      <alignment vertical="center"/>
    </xf>
    <xf numFmtId="0" fontId="9" fillId="11" borderId="15" xfId="0" applyFont="1" applyFill="1" applyBorder="1" applyAlignment="1">
      <alignment horizontal="left" vertical="center"/>
    </xf>
    <xf numFmtId="0" fontId="9" fillId="11" borderId="24" xfId="0" applyFont="1" applyFill="1" applyBorder="1" applyAlignment="1">
      <alignment vertical="center"/>
    </xf>
    <xf numFmtId="0" fontId="9" fillId="0" borderId="10" xfId="0" applyFont="1" applyBorder="1" applyAlignment="1">
      <alignment horizontal="center" vertical="center" wrapText="1"/>
    </xf>
    <xf numFmtId="0" fontId="29" fillId="0" borderId="19" xfId="0" applyFont="1" applyBorder="1" applyAlignment="1">
      <alignment vertical="center" wrapText="1"/>
    </xf>
    <xf numFmtId="0" fontId="30" fillId="0" borderId="19" xfId="0" applyFont="1" applyBorder="1" applyAlignment="1">
      <alignment horizontal="center" vertical="center" wrapText="1"/>
    </xf>
    <xf numFmtId="0" fontId="2" fillId="11" borderId="37" xfId="0" applyFont="1" applyFill="1" applyBorder="1" applyAlignment="1">
      <alignment vertical="center"/>
    </xf>
    <xf numFmtId="0" fontId="2" fillId="11" borderId="38" xfId="0" applyFont="1" applyFill="1" applyBorder="1" applyAlignment="1">
      <alignment vertical="center"/>
    </xf>
    <xf numFmtId="0" fontId="9" fillId="11" borderId="38" xfId="0" applyFont="1" applyFill="1" applyBorder="1" applyAlignment="1">
      <alignment vertical="center"/>
    </xf>
    <xf numFmtId="0" fontId="9" fillId="11" borderId="39" xfId="0" applyFont="1" applyFill="1" applyBorder="1" applyAlignment="1">
      <alignment horizontal="left" vertical="center"/>
    </xf>
    <xf numFmtId="0" fontId="29" fillId="11" borderId="40" xfId="0" applyFont="1" applyFill="1" applyBorder="1" applyAlignment="1">
      <alignment vertical="center" wrapText="1"/>
    </xf>
    <xf numFmtId="0" fontId="2" fillId="11" borderId="41" xfId="0" applyFont="1" applyFill="1" applyBorder="1" applyAlignment="1">
      <alignment vertical="center"/>
    </xf>
    <xf numFmtId="0" fontId="29" fillId="11" borderId="42" xfId="0" applyFont="1" applyFill="1" applyBorder="1" applyAlignment="1">
      <alignment vertical="center" wrapText="1"/>
    </xf>
    <xf numFmtId="0" fontId="2" fillId="11" borderId="43" xfId="0" applyFont="1" applyFill="1" applyBorder="1" applyAlignment="1">
      <alignment vertical="center"/>
    </xf>
    <xf numFmtId="0" fontId="2" fillId="11" borderId="44" xfId="0" applyFont="1" applyFill="1" applyBorder="1" applyAlignment="1">
      <alignment vertical="center"/>
    </xf>
    <xf numFmtId="0" fontId="9" fillId="11" borderId="44" xfId="0" applyFont="1" applyFill="1" applyBorder="1" applyAlignment="1">
      <alignment vertical="center"/>
    </xf>
    <xf numFmtId="0" fontId="9" fillId="11" borderId="19" xfId="0" applyFont="1" applyFill="1" applyBorder="1" applyAlignment="1">
      <alignment horizontal="left" vertical="center"/>
    </xf>
    <xf numFmtId="0" fontId="29" fillId="11" borderId="45" xfId="0" applyFont="1" applyFill="1" applyBorder="1" applyAlignment="1">
      <alignment vertical="center" wrapText="1"/>
    </xf>
    <xf numFmtId="0" fontId="29" fillId="0" borderId="34" xfId="9" applyFont="1" applyBorder="1" applyAlignment="1">
      <alignment horizontal="left" vertical="center" wrapText="1" readingOrder="1"/>
    </xf>
    <xf numFmtId="0" fontId="29" fillId="14" borderId="34" xfId="9" applyFont="1" applyFill="1" applyBorder="1" applyAlignment="1">
      <alignment horizontal="left" vertical="center" wrapText="1" readingOrder="1"/>
    </xf>
    <xf numFmtId="0" fontId="29" fillId="0" borderId="34" xfId="9" applyFont="1" applyBorder="1" applyAlignment="1">
      <alignment vertical="center" wrapText="1" readingOrder="1"/>
    </xf>
    <xf numFmtId="0" fontId="29" fillId="0" borderId="34" xfId="9" applyFont="1" applyBorder="1" applyAlignment="1">
      <alignment vertical="center" wrapText="1"/>
    </xf>
    <xf numFmtId="0" fontId="29" fillId="0" borderId="34" xfId="9" applyFont="1" applyBorder="1" applyAlignment="1">
      <alignment horizontal="center" vertical="center" wrapText="1" readingOrder="1"/>
    </xf>
    <xf numFmtId="0" fontId="2" fillId="2" borderId="0" xfId="0" applyFont="1" applyFill="1"/>
    <xf numFmtId="0" fontId="45" fillId="3" borderId="0" xfId="0" applyFont="1" applyFill="1" applyAlignment="1">
      <alignment horizontal="left" vertical="center"/>
    </xf>
    <xf numFmtId="0" fontId="2" fillId="0" borderId="11" xfId="0" applyFont="1" applyBorder="1" applyAlignment="1">
      <alignment horizontal="right" vertical="center"/>
    </xf>
    <xf numFmtId="0" fontId="2" fillId="0" borderId="14" xfId="0" applyFont="1" applyBorder="1" applyAlignment="1">
      <alignment horizontal="right" vertical="center"/>
    </xf>
    <xf numFmtId="0" fontId="2" fillId="0" borderId="15" xfId="0" applyFont="1" applyBorder="1" applyAlignment="1">
      <alignment horizontal="right" vertical="center" wrapText="1"/>
    </xf>
    <xf numFmtId="0" fontId="2" fillId="0" borderId="19" xfId="0" applyFont="1" applyBorder="1" applyAlignment="1">
      <alignment horizontal="right" vertical="center" wrapText="1"/>
    </xf>
    <xf numFmtId="0" fontId="46" fillId="3" borderId="69" xfId="9" applyFont="1" applyFill="1" applyBorder="1" applyAlignment="1">
      <alignment horizontal="center" vertical="center" wrapText="1" readingOrder="1"/>
    </xf>
    <xf numFmtId="0" fontId="46" fillId="3" borderId="34" xfId="9" applyFont="1" applyFill="1" applyBorder="1" applyAlignment="1">
      <alignment horizontal="center" vertical="center" wrapText="1" readingOrder="1"/>
    </xf>
    <xf numFmtId="0" fontId="2" fillId="2" borderId="34" xfId="0" applyFont="1" applyFill="1" applyBorder="1" applyAlignment="1">
      <alignment vertical="center"/>
    </xf>
    <xf numFmtId="0" fontId="2" fillId="18" borderId="34" xfId="0" applyFont="1" applyFill="1" applyBorder="1" applyAlignment="1">
      <alignment vertical="center"/>
    </xf>
    <xf numFmtId="0" fontId="2" fillId="19" borderId="34" xfId="0" applyFont="1" applyFill="1" applyBorder="1" applyAlignment="1">
      <alignment vertical="center"/>
    </xf>
    <xf numFmtId="0" fontId="47" fillId="0" borderId="0" xfId="0" applyFont="1" applyAlignment="1">
      <alignment horizontal="left" vertical="top" wrapText="1"/>
    </xf>
    <xf numFmtId="0" fontId="29" fillId="17" borderId="1" xfId="0" applyFont="1" applyFill="1" applyBorder="1" applyAlignment="1">
      <alignment vertical="center" wrapText="1"/>
    </xf>
    <xf numFmtId="0" fontId="18" fillId="2" borderId="0" xfId="0" applyFont="1" applyFill="1" applyAlignment="1">
      <alignment horizontal="left" vertical="center" wrapText="1"/>
    </xf>
    <xf numFmtId="0" fontId="4" fillId="0" borderId="0" xfId="0" applyFont="1"/>
    <xf numFmtId="0" fontId="29" fillId="6" borderId="0" xfId="0" applyFont="1" applyFill="1" applyAlignment="1">
      <alignment horizontal="center" vertical="center"/>
    </xf>
    <xf numFmtId="0" fontId="0" fillId="0" borderId="0" xfId="0"/>
    <xf numFmtId="0" fontId="29" fillId="0" borderId="0" xfId="0" applyFont="1" applyAlignment="1">
      <alignment horizontal="left" vertical="center" wrapText="1" indent="1"/>
    </xf>
    <xf numFmtId="0" fontId="0" fillId="0" borderId="0" xfId="0" applyAlignment="1">
      <alignment horizontal="left" indent="1"/>
    </xf>
    <xf numFmtId="0" fontId="29" fillId="9" borderId="0" xfId="0" applyFont="1" applyFill="1" applyAlignment="1">
      <alignment horizontal="center" vertical="center"/>
    </xf>
    <xf numFmtId="0" fontId="7" fillId="3" borderId="0" xfId="0" applyFont="1" applyFill="1" applyAlignment="1">
      <alignment horizontal="left" vertical="center"/>
    </xf>
    <xf numFmtId="0" fontId="29" fillId="7" borderId="0" xfId="0" applyFont="1" applyFill="1" applyAlignment="1">
      <alignment horizontal="center" vertical="center" wrapText="1"/>
    </xf>
    <xf numFmtId="0" fontId="29" fillId="8" borderId="0" xfId="0" applyFont="1" applyFill="1" applyAlignment="1">
      <alignment horizontal="center" vertical="center" wrapText="1"/>
    </xf>
    <xf numFmtId="0" fontId="2" fillId="0" borderId="0" xfId="0" applyFont="1" applyAlignment="1">
      <alignment horizontal="left" vertical="center" wrapText="1" indent="1"/>
    </xf>
    <xf numFmtId="0" fontId="2" fillId="0" borderId="0" xfId="0" applyFont="1" applyAlignment="1">
      <alignment horizontal="left" wrapText="1"/>
    </xf>
    <xf numFmtId="0" fontId="9" fillId="0" borderId="4" xfId="0" applyFont="1" applyBorder="1" applyAlignment="1">
      <alignment horizontal="center" wrapText="1"/>
    </xf>
    <xf numFmtId="0" fontId="4" fillId="0" borderId="47" xfId="0" applyFont="1" applyBorder="1"/>
    <xf numFmtId="0" fontId="4" fillId="0" borderId="48" xfId="0" applyFont="1" applyBorder="1"/>
    <xf numFmtId="0" fontId="29" fillId="4" borderId="49" xfId="0" applyFont="1" applyFill="1" applyBorder="1" applyAlignment="1">
      <alignment horizontal="center" vertical="center"/>
    </xf>
    <xf numFmtId="0" fontId="4" fillId="0" borderId="50" xfId="0" applyFont="1" applyBorder="1"/>
    <xf numFmtId="0" fontId="4" fillId="0" borderId="32" xfId="0" applyFont="1" applyBorder="1"/>
    <xf numFmtId="0" fontId="9" fillId="0" borderId="47" xfId="0" applyFont="1" applyBorder="1" applyAlignment="1">
      <alignment horizontal="center" wrapText="1"/>
    </xf>
    <xf numFmtId="0" fontId="9" fillId="0" borderId="48" xfId="0" applyFont="1" applyBorder="1" applyAlignment="1">
      <alignment horizontal="center" wrapText="1"/>
    </xf>
    <xf numFmtId="0" fontId="5" fillId="0" borderId="51" xfId="0" applyFont="1" applyBorder="1" applyAlignment="1">
      <alignment horizontal="center"/>
    </xf>
    <xf numFmtId="0" fontId="12" fillId="0" borderId="51" xfId="0" applyFont="1" applyBorder="1" applyAlignment="1">
      <alignment horizontal="center"/>
    </xf>
    <xf numFmtId="0" fontId="44" fillId="0" borderId="51" xfId="0" applyFont="1" applyBorder="1" applyAlignment="1">
      <alignment horizontal="center"/>
    </xf>
    <xf numFmtId="0" fontId="13" fillId="0" borderId="0" xfId="0" applyFont="1" applyAlignment="1">
      <alignment horizontal="center"/>
    </xf>
    <xf numFmtId="0" fontId="9" fillId="0" borderId="33" xfId="0" applyFont="1" applyBorder="1" applyAlignment="1">
      <alignment horizontal="center" wrapText="1"/>
    </xf>
    <xf numFmtId="0" fontId="9" fillId="0" borderId="52" xfId="0" applyFont="1" applyBorder="1" applyAlignment="1">
      <alignment horizontal="center" wrapText="1"/>
    </xf>
    <xf numFmtId="0" fontId="9" fillId="0" borderId="53" xfId="0" applyFont="1" applyBorder="1" applyAlignment="1">
      <alignment horizontal="center" wrapText="1"/>
    </xf>
    <xf numFmtId="0" fontId="29" fillId="0" borderId="23" xfId="0" applyFont="1" applyBorder="1" applyAlignment="1">
      <alignment horizontal="center" vertical="center" wrapText="1"/>
    </xf>
    <xf numFmtId="0" fontId="2" fillId="0" borderId="54" xfId="0" applyFont="1" applyBorder="1" applyAlignment="1">
      <alignment horizontal="center" vertical="center" wrapText="1"/>
    </xf>
    <xf numFmtId="0" fontId="2" fillId="0" borderId="55" xfId="0" applyFont="1" applyBorder="1" applyAlignment="1">
      <alignment horizontal="center" vertical="center" wrapText="1"/>
    </xf>
    <xf numFmtId="0" fontId="29" fillId="0" borderId="17"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23" xfId="0" applyFont="1" applyBorder="1" applyAlignment="1">
      <alignment horizontal="left" vertical="center" wrapText="1"/>
    </xf>
    <xf numFmtId="0" fontId="4" fillId="0" borderId="55" xfId="0" applyFont="1" applyBorder="1" applyAlignment="1">
      <alignment vertical="center"/>
    </xf>
    <xf numFmtId="0" fontId="29" fillId="0" borderId="17" xfId="0" applyFont="1" applyBorder="1" applyAlignment="1">
      <alignment horizontal="left" vertical="center" wrapText="1"/>
    </xf>
    <xf numFmtId="0" fontId="2" fillId="0" borderId="56" xfId="0" applyFont="1" applyBorder="1" applyAlignment="1">
      <alignment horizontal="lef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4" fillId="0" borderId="16" xfId="0" applyFont="1" applyBorder="1" applyAlignment="1">
      <alignment vertical="center"/>
    </xf>
    <xf numFmtId="0" fontId="9" fillId="0" borderId="57"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67" xfId="0" applyFont="1" applyBorder="1" applyAlignment="1">
      <alignment horizontal="center" vertical="center" wrapText="1"/>
    </xf>
    <xf numFmtId="0" fontId="9" fillId="0" borderId="58" xfId="0" applyFont="1" applyBorder="1" applyAlignment="1">
      <alignment horizontal="center" vertical="center" wrapText="1"/>
    </xf>
    <xf numFmtId="0" fontId="9" fillId="0" borderId="59" xfId="0" applyFont="1" applyBorder="1" applyAlignment="1">
      <alignment horizontal="center" vertical="center" wrapText="1"/>
    </xf>
    <xf numFmtId="0" fontId="29" fillId="0" borderId="0" xfId="0" applyFont="1" applyAlignment="1">
      <alignment horizontal="left" vertical="top" wrapText="1"/>
    </xf>
    <xf numFmtId="0" fontId="0" fillId="0" borderId="0" xfId="0" applyAlignment="1">
      <alignment horizontal="left" vertical="top" wrapText="1"/>
    </xf>
    <xf numFmtId="0" fontId="18" fillId="0" borderId="0" xfId="0" applyFont="1" applyAlignment="1">
      <alignment horizontal="left" vertical="top" wrapText="1"/>
    </xf>
    <xf numFmtId="0" fontId="20" fillId="0" borderId="0" xfId="0" applyFont="1" applyAlignment="1">
      <alignment horizontal="left" vertical="top" wrapText="1"/>
    </xf>
    <xf numFmtId="0" fontId="31" fillId="0" borderId="0" xfId="0" applyFont="1" applyAlignment="1">
      <alignment horizontal="left" wrapText="1"/>
    </xf>
    <xf numFmtId="0" fontId="18" fillId="0" borderId="0" xfId="0" applyFont="1" applyAlignment="1">
      <alignment horizontal="left" wrapText="1"/>
    </xf>
    <xf numFmtId="0" fontId="20" fillId="0" borderId="0" xfId="0" applyFont="1" applyAlignment="1">
      <alignment horizontal="left" wrapText="1"/>
    </xf>
    <xf numFmtId="0" fontId="19" fillId="0" borderId="0" xfId="0" applyFont="1" applyAlignment="1">
      <alignment horizontal="left" wrapText="1"/>
    </xf>
    <xf numFmtId="0" fontId="29" fillId="0" borderId="36" xfId="9" applyFont="1" applyBorder="1" applyAlignment="1">
      <alignment horizontal="center" vertical="center" wrapText="1" readingOrder="1"/>
    </xf>
    <xf numFmtId="0" fontId="24" fillId="0" borderId="60" xfId="9" applyFont="1" applyBorder="1" applyAlignment="1">
      <alignment horizontal="center" vertical="center" wrapText="1" readingOrder="1"/>
    </xf>
    <xf numFmtId="0" fontId="25" fillId="0" borderId="33" xfId="9" applyFont="1" applyBorder="1" applyAlignment="1">
      <alignment horizontal="center" vertical="center" wrapText="1" readingOrder="1"/>
    </xf>
    <xf numFmtId="0" fontId="25" fillId="0" borderId="53" xfId="9" applyFont="1" applyBorder="1" applyAlignment="1">
      <alignment horizontal="center" vertical="center" wrapText="1" readingOrder="1"/>
    </xf>
    <xf numFmtId="0" fontId="46" fillId="3" borderId="33" xfId="9" applyFont="1" applyFill="1" applyBorder="1" applyAlignment="1">
      <alignment horizontal="center" vertical="center" wrapText="1" readingOrder="1"/>
    </xf>
    <xf numFmtId="0" fontId="23" fillId="3" borderId="53" xfId="9" applyFont="1" applyFill="1" applyBorder="1" applyAlignment="1">
      <alignment horizontal="center" vertical="center" wrapText="1" readingOrder="1"/>
    </xf>
    <xf numFmtId="0" fontId="24" fillId="0" borderId="61" xfId="9" applyFont="1" applyBorder="1" applyAlignment="1">
      <alignment horizontal="center" vertical="center" wrapText="1" readingOrder="1"/>
    </xf>
    <xf numFmtId="0" fontId="29" fillId="0" borderId="36" xfId="9" applyFont="1" applyBorder="1" applyAlignment="1">
      <alignment horizontal="left" vertical="center" wrapText="1" readingOrder="1"/>
    </xf>
    <xf numFmtId="0" fontId="40" fillId="0" borderId="60" xfId="9" applyBorder="1" applyAlignment="1">
      <alignment horizontal="left" vertical="center" wrapText="1" readingOrder="1"/>
    </xf>
  </cellXfs>
  <cellStyles count="11">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Lien hypertexte" xfId="8" xr:uid="{00000000-0005-0000-0000-000008000000}"/>
    <cellStyle name="Milliers" xfId="10" xr:uid="{00000000-0005-0000-0000-00000A000000}"/>
    <cellStyle name="Normal" xfId="0" builtinId="0"/>
    <cellStyle name="Normal 2" xfId="6" xr:uid="{00000000-0005-0000-0000-000006000000}"/>
    <cellStyle name="Normal 3" xfId="9" xr:uid="{00000000-0005-0000-0000-000009000000}"/>
    <cellStyle name="Percent" xfId="1" xr:uid="{00000000-0005-0000-0000-000001000000}"/>
    <cellStyle name="Pourcentage" xfId="7" xr:uid="{00000000-0005-0000-0000-000007000000}"/>
  </cellStyles>
  <dxfs count="0"/>
  <tableStyles count="0" defaultTableStyle="TableStyleMedium2" defaultPivotStyle="PivotStyleLight16"/>
  <colors>
    <mruColors>
      <color rgb="FF00C8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a:t>Hierarchy of the carbon impact of terminals per second of viewing - France scenario (V2.1)</a:t>
            </a:r>
          </a:p>
        </c:rich>
      </c:tx>
      <c:overlay val="0"/>
      <c:spPr>
        <a:noFill/>
        <a:ln w="6350">
          <a:noFill/>
        </a:ln>
      </c:spPr>
    </c:title>
    <c:autoTitleDeleted val="0"/>
    <c:plotArea>
      <c:layout/>
      <c:barChart>
        <c:barDir val="col"/>
        <c:grouping val="stacked"/>
        <c:varyColors val="0"/>
        <c:ser>
          <c:idx val="0"/>
          <c:order val="0"/>
          <c:tx>
            <c:strRef>
              <c:f>'Hierarchy of terminals'!$C$37</c:f>
              <c:strCache>
                <c:ptCount val="1"/>
                <c:pt idx="0">
                  <c:v>Manufacture &amp; End-of-life</c:v>
                </c:pt>
              </c:strCache>
            </c:strRef>
          </c:tx>
          <c:spPr>
            <a:solidFill>
              <a:schemeClr val="accent1"/>
            </a:solidFill>
            <a:ln w="6350">
              <a:noFill/>
            </a:ln>
          </c:spPr>
          <c:invertIfNegative val="0"/>
          <c:dPt>
            <c:idx val="0"/>
            <c:invertIfNegative val="0"/>
            <c:bubble3D val="0"/>
            <c:extLst>
              <c:ext xmlns:c16="http://schemas.microsoft.com/office/drawing/2014/chart" uri="{C3380CC4-5D6E-409C-BE32-E72D297353CC}">
                <c16:uniqueId val="{00000001-9968-46AD-BCD6-6CB834B1EB2C}"/>
              </c:ext>
            </c:extLst>
          </c:dPt>
          <c:dPt>
            <c:idx val="1"/>
            <c:invertIfNegative val="0"/>
            <c:bubble3D val="0"/>
            <c:extLst>
              <c:ext xmlns:c16="http://schemas.microsoft.com/office/drawing/2014/chart" uri="{C3380CC4-5D6E-409C-BE32-E72D297353CC}">
                <c16:uniqueId val="{00000003-9968-46AD-BCD6-6CB834B1EB2C}"/>
              </c:ext>
            </c:extLst>
          </c:dPt>
          <c:dPt>
            <c:idx val="2"/>
            <c:invertIfNegative val="0"/>
            <c:bubble3D val="0"/>
            <c:extLst>
              <c:ext xmlns:c16="http://schemas.microsoft.com/office/drawing/2014/chart" uri="{C3380CC4-5D6E-409C-BE32-E72D297353CC}">
                <c16:uniqueId val="{00000005-9968-46AD-BCD6-6CB834B1EB2C}"/>
              </c:ext>
            </c:extLst>
          </c:dPt>
          <c:dPt>
            <c:idx val="3"/>
            <c:invertIfNegative val="0"/>
            <c:bubble3D val="0"/>
            <c:extLst>
              <c:ext xmlns:c16="http://schemas.microsoft.com/office/drawing/2014/chart" uri="{C3380CC4-5D6E-409C-BE32-E72D297353CC}">
                <c16:uniqueId val="{00000007-9968-46AD-BCD6-6CB834B1EB2C}"/>
              </c:ext>
            </c:extLst>
          </c:dPt>
          <c:cat>
            <c:strRef>
              <c:f>'Hierarchy of terminals'!$B$38:$B$41</c:f>
              <c:strCache>
                <c:ptCount val="4"/>
                <c:pt idx="0">
                  <c:v>Smartphone </c:v>
                </c:pt>
                <c:pt idx="1">
                  <c:v>Computer </c:v>
                </c:pt>
                <c:pt idx="2">
                  <c:v>Tablet </c:v>
                </c:pt>
                <c:pt idx="3">
                  <c:v>TV </c:v>
                </c:pt>
              </c:strCache>
            </c:strRef>
          </c:cat>
          <c:val>
            <c:numRef>
              <c:f>'Hierarchy of terminals'!$C$38:$C$41</c:f>
              <c:numCache>
                <c:formatCode>0.00E+00</c:formatCode>
                <c:ptCount val="4"/>
                <c:pt idx="0">
                  <c:v>9.4641755604566459E-6</c:v>
                </c:pt>
                <c:pt idx="1">
                  <c:v>1.3199005172124458E-5</c:v>
                </c:pt>
                <c:pt idx="2">
                  <c:v>1.2827337947118921E-5</c:v>
                </c:pt>
                <c:pt idx="3">
                  <c:v>8.8891259322470818E-6</c:v>
                </c:pt>
              </c:numCache>
            </c:numRef>
          </c:val>
          <c:extLst>
            <c:ext xmlns:c16="http://schemas.microsoft.com/office/drawing/2014/chart" uri="{C3380CC4-5D6E-409C-BE32-E72D297353CC}">
              <c16:uniqueId val="{00000000-4BD3-4672-B1C6-B27A49C56F7C}"/>
            </c:ext>
          </c:extLst>
        </c:ser>
        <c:ser>
          <c:idx val="1"/>
          <c:order val="1"/>
          <c:tx>
            <c:strRef>
              <c:f>'Hierarchy of terminals'!$D$37</c:f>
              <c:strCache>
                <c:ptCount val="1"/>
                <c:pt idx="0">
                  <c:v>Use</c:v>
                </c:pt>
              </c:strCache>
            </c:strRef>
          </c:tx>
          <c:spPr>
            <a:solidFill>
              <a:schemeClr val="accent2"/>
            </a:solidFill>
            <a:ln w="6350">
              <a:noFill/>
            </a:ln>
          </c:spPr>
          <c:invertIfNegative val="0"/>
          <c:dPt>
            <c:idx val="0"/>
            <c:invertIfNegative val="0"/>
            <c:bubble3D val="0"/>
            <c:extLst>
              <c:ext xmlns:c16="http://schemas.microsoft.com/office/drawing/2014/chart" uri="{C3380CC4-5D6E-409C-BE32-E72D297353CC}">
                <c16:uniqueId val="{00000009-9968-46AD-BCD6-6CB834B1EB2C}"/>
              </c:ext>
            </c:extLst>
          </c:dPt>
          <c:dPt>
            <c:idx val="1"/>
            <c:invertIfNegative val="0"/>
            <c:bubble3D val="0"/>
            <c:extLst>
              <c:ext xmlns:c16="http://schemas.microsoft.com/office/drawing/2014/chart" uri="{C3380CC4-5D6E-409C-BE32-E72D297353CC}">
                <c16:uniqueId val="{0000000B-9968-46AD-BCD6-6CB834B1EB2C}"/>
              </c:ext>
            </c:extLst>
          </c:dPt>
          <c:dPt>
            <c:idx val="2"/>
            <c:invertIfNegative val="0"/>
            <c:bubble3D val="0"/>
            <c:extLst>
              <c:ext xmlns:c16="http://schemas.microsoft.com/office/drawing/2014/chart" uri="{C3380CC4-5D6E-409C-BE32-E72D297353CC}">
                <c16:uniqueId val="{0000000D-9968-46AD-BCD6-6CB834B1EB2C}"/>
              </c:ext>
            </c:extLst>
          </c:dPt>
          <c:dPt>
            <c:idx val="3"/>
            <c:invertIfNegative val="0"/>
            <c:bubble3D val="0"/>
            <c:extLst>
              <c:ext xmlns:c16="http://schemas.microsoft.com/office/drawing/2014/chart" uri="{C3380CC4-5D6E-409C-BE32-E72D297353CC}">
                <c16:uniqueId val="{0000000F-9968-46AD-BCD6-6CB834B1EB2C}"/>
              </c:ext>
            </c:extLst>
          </c:dPt>
          <c:cat>
            <c:strRef>
              <c:f>'Hierarchy of terminals'!$B$38:$B$41</c:f>
              <c:strCache>
                <c:ptCount val="4"/>
                <c:pt idx="0">
                  <c:v>Smartphone </c:v>
                </c:pt>
                <c:pt idx="1">
                  <c:v>Computer </c:v>
                </c:pt>
                <c:pt idx="2">
                  <c:v>Tablet </c:v>
                </c:pt>
                <c:pt idx="3">
                  <c:v>TV </c:v>
                </c:pt>
              </c:strCache>
            </c:strRef>
          </c:cat>
          <c:val>
            <c:numRef>
              <c:f>'Hierarchy of terminals'!$D$38:$D$41</c:f>
              <c:numCache>
                <c:formatCode>0.00E+00</c:formatCode>
                <c:ptCount val="4"/>
                <c:pt idx="0">
                  <c:v>3.5793333333333331E-8</c:v>
                </c:pt>
                <c:pt idx="1">
                  <c:v>4.2466666666666663E-7</c:v>
                </c:pt>
                <c:pt idx="2">
                  <c:v>4.2466666666666663E-7</c:v>
                </c:pt>
                <c:pt idx="3">
                  <c:v>1.1786666666666666E-6</c:v>
                </c:pt>
              </c:numCache>
            </c:numRef>
          </c:val>
          <c:extLst>
            <c:ext xmlns:c16="http://schemas.microsoft.com/office/drawing/2014/chart" uri="{C3380CC4-5D6E-409C-BE32-E72D297353CC}">
              <c16:uniqueId val="{00000001-4BD3-4672-B1C6-B27A49C56F7C}"/>
            </c:ext>
          </c:extLst>
        </c:ser>
        <c:dLbls>
          <c:showLegendKey val="0"/>
          <c:showVal val="0"/>
          <c:showCatName val="0"/>
          <c:showSerName val="0"/>
          <c:showPercent val="0"/>
          <c:showBubbleSize val="0"/>
        </c:dLbls>
        <c:gapWidth val="150"/>
        <c:overlap val="100"/>
        <c:axId val="40256670"/>
        <c:axId val="26765710"/>
      </c:barChart>
      <c:catAx>
        <c:axId val="40256670"/>
        <c:scaling>
          <c:orientation val="minMax"/>
        </c:scaling>
        <c:delete val="0"/>
        <c:axPos val="b"/>
        <c:majorGridlines>
          <c:spPr>
            <a:ln w="6350">
              <a:noFill/>
            </a:ln>
          </c:spPr>
        </c:majorGridlines>
        <c:minorGridlines>
          <c:spPr>
            <a:ln w="6350">
              <a:noFill/>
            </a:ln>
          </c:spPr>
        </c:minorGridlines>
        <c:numFmt formatCode="General" sourceLinked="1"/>
        <c:majorTickMark val="none"/>
        <c:minorTickMark val="none"/>
        <c:tickLblPos val="nextTo"/>
        <c:spPr>
          <a:noFill/>
          <a:ln w="9525" cap="flat" cmpd="sng">
            <a:solidFill>
              <a:schemeClr val="tx1">
                <a:lumMod val="15000"/>
                <a:lumOff val="85000"/>
              </a:schemeClr>
            </a:solidFill>
            <a:round/>
          </a:ln>
        </c:spPr>
        <c:txPr>
          <a:bodyPr/>
          <a:lstStyle/>
          <a:p>
            <a:pPr>
              <a:defRPr lang="en-US" sz="900" b="0" i="0" u="none" baseline="0">
                <a:solidFill>
                  <a:schemeClr val="tx1">
                    <a:lumMod val="65000"/>
                    <a:lumOff val="35000"/>
                  </a:schemeClr>
                </a:solidFill>
              </a:defRPr>
            </a:pPr>
            <a:endParaRPr lang="fr-FR"/>
          </a:p>
        </c:txPr>
        <c:crossAx val="26765710"/>
        <c:crosses val="autoZero"/>
        <c:auto val="1"/>
        <c:lblAlgn val="ctr"/>
        <c:lblOffset val="100"/>
        <c:noMultiLvlLbl val="0"/>
      </c:catAx>
      <c:valAx>
        <c:axId val="26765710"/>
        <c:scaling>
          <c:orientation val="minMax"/>
        </c:scaling>
        <c:delete val="0"/>
        <c:axPos val="l"/>
        <c:majorGridlines>
          <c:spPr>
            <a:ln w="9525" cap="flat" cmpd="sng">
              <a:solidFill>
                <a:schemeClr val="tx1">
                  <a:lumMod val="15000"/>
                  <a:lumOff val="85000"/>
                </a:schemeClr>
              </a:solidFill>
              <a:round/>
            </a:ln>
          </c:spPr>
        </c:majorGridlines>
        <c:minorGridlines>
          <c:spPr>
            <a:ln w="6350">
              <a:noFill/>
            </a:ln>
          </c:spPr>
        </c:minorGridlines>
        <c:title>
          <c:tx>
            <c:rich>
              <a:bodyPr rot="-5400000" vert="horz"/>
              <a:lstStyle/>
              <a:p>
                <a:pPr algn="ctr">
                  <a:defRPr/>
                </a:pPr>
                <a:r>
                  <a:rPr lang="en-US" sz="1000" b="0" i="0" u="none" baseline="0">
                    <a:solidFill>
                      <a:schemeClr val="tx1">
                        <a:lumMod val="65000"/>
                        <a:lumOff val="35000"/>
                      </a:schemeClr>
                    </a:solidFill>
                  </a:rPr>
                  <a:t>&lt;cell id='1564'&gt;kgCO2e/s viewing&lt;/cell&gt;</a:t>
                </a:r>
              </a:p>
            </c:rich>
          </c:tx>
          <c:overlay val="0"/>
          <c:spPr>
            <a:noFill/>
            <a:ln w="6350">
              <a:noFill/>
            </a:ln>
          </c:spPr>
        </c:title>
        <c:numFmt formatCode="0.00E+00" sourceLinked="1"/>
        <c:majorTickMark val="none"/>
        <c:minorTickMark val="none"/>
        <c:tickLblPos val="nextTo"/>
        <c:spPr>
          <a:noFill/>
          <a:ln w="6350">
            <a:noFill/>
          </a:ln>
        </c:spPr>
        <c:txPr>
          <a:bodyPr/>
          <a:lstStyle/>
          <a:p>
            <a:pPr>
              <a:defRPr lang="en-US" sz="900" b="0" i="0" u="none" baseline="0">
                <a:solidFill>
                  <a:schemeClr val="tx1">
                    <a:lumMod val="65000"/>
                    <a:lumOff val="35000"/>
                  </a:schemeClr>
                </a:solidFill>
              </a:defRPr>
            </a:pPr>
            <a:endParaRPr lang="fr-FR"/>
          </a:p>
        </c:txPr>
        <c:crossAx val="40256670"/>
        <c:crosses val="autoZero"/>
        <c:crossBetween val="between"/>
      </c:valAx>
      <c:spPr>
        <a:noFill/>
        <a:ln w="6350">
          <a:noFill/>
        </a:ln>
      </c:spPr>
    </c:plotArea>
    <c:legend>
      <c:legendPos val="b"/>
      <c:overlay val="0"/>
      <c:spPr>
        <a:noFill/>
        <a:ln w="6350">
          <a:noFill/>
        </a:ln>
      </c:spPr>
      <c:txPr>
        <a:bodyPr rot="0" vert="horz"/>
        <a:lstStyle/>
        <a:p>
          <a:pPr>
            <a:defRPr lang="en-US" sz="900" b="0" i="0" u="none"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solidFill>
        <a:schemeClr val="tx1">
          <a:lumMod val="15000"/>
          <a:lumOff val="85000"/>
        </a:schemeClr>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a:t>Hierarchy of the carbon impact of terminals per second of viewing - Europe scenario (V2.1)</a:t>
            </a:r>
          </a:p>
        </c:rich>
      </c:tx>
      <c:overlay val="0"/>
      <c:spPr>
        <a:noFill/>
        <a:ln w="6350">
          <a:noFill/>
        </a:ln>
      </c:spPr>
    </c:title>
    <c:autoTitleDeleted val="0"/>
    <c:plotArea>
      <c:layout/>
      <c:barChart>
        <c:barDir val="col"/>
        <c:grouping val="stacked"/>
        <c:varyColors val="0"/>
        <c:ser>
          <c:idx val="0"/>
          <c:order val="0"/>
          <c:tx>
            <c:strRef>
              <c:f>'Hierarchy of terminals'!$C$46</c:f>
              <c:strCache>
                <c:ptCount val="1"/>
                <c:pt idx="0">
                  <c:v>Manufacture &amp; End-of-life</c:v>
                </c:pt>
              </c:strCache>
            </c:strRef>
          </c:tx>
          <c:spPr>
            <a:solidFill>
              <a:schemeClr val="accent1"/>
            </a:solidFill>
            <a:ln w="6350">
              <a:noFill/>
            </a:ln>
          </c:spPr>
          <c:invertIfNegative val="0"/>
          <c:dPt>
            <c:idx val="0"/>
            <c:invertIfNegative val="0"/>
            <c:bubble3D val="0"/>
            <c:extLst>
              <c:ext xmlns:c16="http://schemas.microsoft.com/office/drawing/2014/chart" uri="{C3380CC4-5D6E-409C-BE32-E72D297353CC}">
                <c16:uniqueId val="{00000001-6577-44A8-A134-9C43B0E7F398}"/>
              </c:ext>
            </c:extLst>
          </c:dPt>
          <c:dPt>
            <c:idx val="1"/>
            <c:invertIfNegative val="0"/>
            <c:bubble3D val="0"/>
            <c:extLst>
              <c:ext xmlns:c16="http://schemas.microsoft.com/office/drawing/2014/chart" uri="{C3380CC4-5D6E-409C-BE32-E72D297353CC}">
                <c16:uniqueId val="{00000003-6577-44A8-A134-9C43B0E7F398}"/>
              </c:ext>
            </c:extLst>
          </c:dPt>
          <c:dPt>
            <c:idx val="2"/>
            <c:invertIfNegative val="0"/>
            <c:bubble3D val="0"/>
            <c:extLst>
              <c:ext xmlns:c16="http://schemas.microsoft.com/office/drawing/2014/chart" uri="{C3380CC4-5D6E-409C-BE32-E72D297353CC}">
                <c16:uniqueId val="{00000005-6577-44A8-A134-9C43B0E7F398}"/>
              </c:ext>
            </c:extLst>
          </c:dPt>
          <c:dPt>
            <c:idx val="3"/>
            <c:invertIfNegative val="0"/>
            <c:bubble3D val="0"/>
            <c:extLst>
              <c:ext xmlns:c16="http://schemas.microsoft.com/office/drawing/2014/chart" uri="{C3380CC4-5D6E-409C-BE32-E72D297353CC}">
                <c16:uniqueId val="{00000007-6577-44A8-A134-9C43B0E7F398}"/>
              </c:ext>
            </c:extLst>
          </c:dPt>
          <c:cat>
            <c:strRef>
              <c:f>'Hierarchy of terminals'!$B$47:$B$50</c:f>
              <c:strCache>
                <c:ptCount val="4"/>
                <c:pt idx="0">
                  <c:v>Smartphone </c:v>
                </c:pt>
                <c:pt idx="1">
                  <c:v>Computer </c:v>
                </c:pt>
                <c:pt idx="2">
                  <c:v>Tablet </c:v>
                </c:pt>
                <c:pt idx="3">
                  <c:v>TV </c:v>
                </c:pt>
              </c:strCache>
            </c:strRef>
          </c:cat>
          <c:val>
            <c:numRef>
              <c:f>'Hierarchy of terminals'!$C$47:$C$50</c:f>
              <c:numCache>
                <c:formatCode>0.00E+00</c:formatCode>
                <c:ptCount val="4"/>
                <c:pt idx="0">
                  <c:v>9.4641755604566459E-6</c:v>
                </c:pt>
                <c:pt idx="1">
                  <c:v>1.3199005172124458E-5</c:v>
                </c:pt>
                <c:pt idx="2">
                  <c:v>1.2827337947118921E-5</c:v>
                </c:pt>
                <c:pt idx="3">
                  <c:v>8.8891259322470818E-6</c:v>
                </c:pt>
              </c:numCache>
            </c:numRef>
          </c:val>
          <c:extLst>
            <c:ext xmlns:c16="http://schemas.microsoft.com/office/drawing/2014/chart" uri="{C3380CC4-5D6E-409C-BE32-E72D297353CC}">
              <c16:uniqueId val="{00000000-EFD6-447D-985E-C7476B0045D7}"/>
            </c:ext>
          </c:extLst>
        </c:ser>
        <c:ser>
          <c:idx val="1"/>
          <c:order val="1"/>
          <c:tx>
            <c:strRef>
              <c:f>'Hierarchy of terminals'!$D$46</c:f>
              <c:strCache>
                <c:ptCount val="1"/>
                <c:pt idx="0">
                  <c:v>Use</c:v>
                </c:pt>
              </c:strCache>
            </c:strRef>
          </c:tx>
          <c:spPr>
            <a:solidFill>
              <a:schemeClr val="accent2"/>
            </a:solidFill>
            <a:ln w="6350">
              <a:noFill/>
            </a:ln>
          </c:spPr>
          <c:invertIfNegative val="0"/>
          <c:dPt>
            <c:idx val="0"/>
            <c:invertIfNegative val="0"/>
            <c:bubble3D val="0"/>
            <c:extLst>
              <c:ext xmlns:c16="http://schemas.microsoft.com/office/drawing/2014/chart" uri="{C3380CC4-5D6E-409C-BE32-E72D297353CC}">
                <c16:uniqueId val="{00000009-6577-44A8-A134-9C43B0E7F398}"/>
              </c:ext>
            </c:extLst>
          </c:dPt>
          <c:dPt>
            <c:idx val="1"/>
            <c:invertIfNegative val="0"/>
            <c:bubble3D val="0"/>
            <c:extLst>
              <c:ext xmlns:c16="http://schemas.microsoft.com/office/drawing/2014/chart" uri="{C3380CC4-5D6E-409C-BE32-E72D297353CC}">
                <c16:uniqueId val="{0000000B-6577-44A8-A134-9C43B0E7F398}"/>
              </c:ext>
            </c:extLst>
          </c:dPt>
          <c:dPt>
            <c:idx val="2"/>
            <c:invertIfNegative val="0"/>
            <c:bubble3D val="0"/>
            <c:extLst>
              <c:ext xmlns:c16="http://schemas.microsoft.com/office/drawing/2014/chart" uri="{C3380CC4-5D6E-409C-BE32-E72D297353CC}">
                <c16:uniqueId val="{0000000D-6577-44A8-A134-9C43B0E7F398}"/>
              </c:ext>
            </c:extLst>
          </c:dPt>
          <c:dPt>
            <c:idx val="3"/>
            <c:invertIfNegative val="0"/>
            <c:bubble3D val="0"/>
            <c:extLst>
              <c:ext xmlns:c16="http://schemas.microsoft.com/office/drawing/2014/chart" uri="{C3380CC4-5D6E-409C-BE32-E72D297353CC}">
                <c16:uniqueId val="{0000000F-6577-44A8-A134-9C43B0E7F398}"/>
              </c:ext>
            </c:extLst>
          </c:dPt>
          <c:cat>
            <c:strRef>
              <c:f>'Hierarchy of terminals'!$B$47:$B$50</c:f>
              <c:strCache>
                <c:ptCount val="4"/>
                <c:pt idx="0">
                  <c:v>Smartphone </c:v>
                </c:pt>
                <c:pt idx="1">
                  <c:v>Computer </c:v>
                </c:pt>
                <c:pt idx="2">
                  <c:v>Tablet </c:v>
                </c:pt>
                <c:pt idx="3">
                  <c:v>TV </c:v>
                </c:pt>
              </c:strCache>
            </c:strRef>
          </c:cat>
          <c:val>
            <c:numRef>
              <c:f>'Hierarchy of terminals'!$D$47:$D$50</c:f>
              <c:numCache>
                <c:formatCode>0.00E+00</c:formatCode>
                <c:ptCount val="4"/>
                <c:pt idx="0">
                  <c:v>1.5879849999999998E-7</c:v>
                </c:pt>
                <c:pt idx="1">
                  <c:v>1.8840499999999998E-6</c:v>
                </c:pt>
                <c:pt idx="2">
                  <c:v>1.8840499999999998E-6</c:v>
                </c:pt>
                <c:pt idx="3">
                  <c:v>5.2291999999999998E-6</c:v>
                </c:pt>
              </c:numCache>
            </c:numRef>
          </c:val>
          <c:extLst>
            <c:ext xmlns:c16="http://schemas.microsoft.com/office/drawing/2014/chart" uri="{C3380CC4-5D6E-409C-BE32-E72D297353CC}">
              <c16:uniqueId val="{00000001-EFD6-447D-985E-C7476B0045D7}"/>
            </c:ext>
          </c:extLst>
        </c:ser>
        <c:dLbls>
          <c:showLegendKey val="0"/>
          <c:showVal val="0"/>
          <c:showCatName val="0"/>
          <c:showSerName val="0"/>
          <c:showPercent val="0"/>
          <c:showBubbleSize val="0"/>
        </c:dLbls>
        <c:gapWidth val="150"/>
        <c:overlap val="100"/>
        <c:axId val="39564799"/>
        <c:axId val="20538874"/>
      </c:barChart>
      <c:catAx>
        <c:axId val="39564799"/>
        <c:scaling>
          <c:orientation val="minMax"/>
        </c:scaling>
        <c:delete val="0"/>
        <c:axPos val="b"/>
        <c:majorGridlines>
          <c:spPr>
            <a:ln w="6350">
              <a:noFill/>
            </a:ln>
          </c:spPr>
        </c:majorGridlines>
        <c:minorGridlines>
          <c:spPr>
            <a:ln w="6350">
              <a:noFill/>
            </a:ln>
          </c:spPr>
        </c:minorGridlines>
        <c:numFmt formatCode="General" sourceLinked="1"/>
        <c:majorTickMark val="none"/>
        <c:minorTickMark val="none"/>
        <c:tickLblPos val="nextTo"/>
        <c:spPr>
          <a:noFill/>
          <a:ln w="9525" cap="flat" cmpd="sng">
            <a:solidFill>
              <a:schemeClr val="tx1">
                <a:lumMod val="15000"/>
                <a:lumOff val="85000"/>
              </a:schemeClr>
            </a:solidFill>
            <a:round/>
          </a:ln>
        </c:spPr>
        <c:txPr>
          <a:bodyPr/>
          <a:lstStyle/>
          <a:p>
            <a:pPr>
              <a:defRPr lang="en-US" sz="900" b="0" i="0" u="none" baseline="0">
                <a:solidFill>
                  <a:schemeClr val="tx1">
                    <a:lumMod val="65000"/>
                    <a:lumOff val="35000"/>
                  </a:schemeClr>
                </a:solidFill>
              </a:defRPr>
            </a:pPr>
            <a:endParaRPr lang="fr-FR"/>
          </a:p>
        </c:txPr>
        <c:crossAx val="20538874"/>
        <c:crosses val="autoZero"/>
        <c:auto val="1"/>
        <c:lblAlgn val="ctr"/>
        <c:lblOffset val="100"/>
        <c:noMultiLvlLbl val="0"/>
      </c:catAx>
      <c:valAx>
        <c:axId val="20538874"/>
        <c:scaling>
          <c:orientation val="minMax"/>
        </c:scaling>
        <c:delete val="0"/>
        <c:axPos val="l"/>
        <c:majorGridlines>
          <c:spPr>
            <a:ln w="9525" cap="flat" cmpd="sng">
              <a:solidFill>
                <a:schemeClr val="tx1">
                  <a:lumMod val="15000"/>
                  <a:lumOff val="85000"/>
                </a:schemeClr>
              </a:solidFill>
              <a:round/>
            </a:ln>
          </c:spPr>
        </c:majorGridlines>
        <c:minorGridlines>
          <c:spPr>
            <a:ln w="6350">
              <a:noFill/>
            </a:ln>
          </c:spPr>
        </c:minorGridlines>
        <c:title>
          <c:tx>
            <c:rich>
              <a:bodyPr rot="-5400000" vert="horz"/>
              <a:lstStyle/>
              <a:p>
                <a:pPr algn="ctr">
                  <a:defRPr/>
                </a:pPr>
                <a:r>
                  <a:rPr lang="en-US" sz="1000" b="0" i="0" u="none" baseline="0">
                    <a:solidFill>
                      <a:schemeClr val="tx1">
                        <a:lumMod val="65000"/>
                        <a:lumOff val="35000"/>
                      </a:schemeClr>
                    </a:solidFill>
                  </a:rPr>
                  <a:t>&lt;cell id='1568'&gt;kgCO2e/s viewing&lt;/cell&gt;</a:t>
                </a:r>
              </a:p>
            </c:rich>
          </c:tx>
          <c:overlay val="0"/>
          <c:spPr>
            <a:noFill/>
            <a:ln w="6350">
              <a:noFill/>
            </a:ln>
          </c:spPr>
        </c:title>
        <c:numFmt formatCode="0.00E+00" sourceLinked="1"/>
        <c:majorTickMark val="none"/>
        <c:minorTickMark val="none"/>
        <c:tickLblPos val="nextTo"/>
        <c:spPr>
          <a:noFill/>
          <a:ln w="6350">
            <a:noFill/>
          </a:ln>
        </c:spPr>
        <c:txPr>
          <a:bodyPr/>
          <a:lstStyle/>
          <a:p>
            <a:pPr>
              <a:defRPr lang="en-US" sz="900" b="0" i="0" u="none" baseline="0">
                <a:solidFill>
                  <a:schemeClr val="tx1">
                    <a:lumMod val="65000"/>
                    <a:lumOff val="35000"/>
                  </a:schemeClr>
                </a:solidFill>
              </a:defRPr>
            </a:pPr>
            <a:endParaRPr lang="fr-FR"/>
          </a:p>
        </c:txPr>
        <c:crossAx val="39564799"/>
        <c:crosses val="autoZero"/>
        <c:crossBetween val="between"/>
      </c:valAx>
      <c:spPr>
        <a:noFill/>
        <a:ln w="6350">
          <a:noFill/>
        </a:ln>
      </c:spPr>
    </c:plotArea>
    <c:legend>
      <c:legendPos val="b"/>
      <c:overlay val="0"/>
      <c:spPr>
        <a:noFill/>
        <a:ln w="6350">
          <a:noFill/>
        </a:ln>
      </c:spPr>
      <c:txPr>
        <a:bodyPr rot="0" vert="horz"/>
        <a:lstStyle/>
        <a:p>
          <a:pPr>
            <a:defRPr lang="en-US" sz="900" b="0" i="0" u="none"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solidFill>
        <a:schemeClr val="tx1">
          <a:lumMod val="15000"/>
          <a:lumOff val="85000"/>
        </a:schemeClr>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jpe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jpe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jpe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_rels/drawing2.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5" Type="http://schemas.openxmlformats.org/officeDocument/2006/relationships/image" Target="../media/image33.png"/><Relationship Id="rId4" Type="http://schemas.openxmlformats.org/officeDocument/2006/relationships/image" Target="../media/image3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8.png"/><Relationship Id="rId21" Type="http://schemas.openxmlformats.org/officeDocument/2006/relationships/image" Target="../media/image21.jpe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jpeg"/><Relationship Id="rId2" Type="http://schemas.openxmlformats.org/officeDocument/2006/relationships/image" Target="../media/image37.sv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40.png"/><Relationship Id="rId1" Type="http://schemas.openxmlformats.org/officeDocument/2006/relationships/image" Target="../media/image36.png"/><Relationship Id="rId6" Type="http://schemas.openxmlformats.org/officeDocument/2006/relationships/image" Target="../media/image6.jpe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jpe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41.png"/><Relationship Id="rId4" Type="http://schemas.openxmlformats.org/officeDocument/2006/relationships/image" Target="../media/image39.sv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171450</xdr:rowOff>
    </xdr:from>
    <xdr:ext cx="1285875" cy="1190625"/>
    <xdr:pic>
      <xdr:nvPicPr>
        <xdr:cNvPr id="2" name="image4.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66750" y="171450"/>
          <a:ext cx="1285875" cy="1190625"/>
        </a:xfrm>
        <a:prstGeom prst="rect">
          <a:avLst/>
        </a:prstGeom>
        <a:noFill/>
      </xdr:spPr>
    </xdr:pic>
    <xdr:clientData fLocksWithSheet="0"/>
  </xdr:oneCellAnchor>
  <xdr:oneCellAnchor>
    <xdr:from>
      <xdr:col>0</xdr:col>
      <xdr:colOff>742950</xdr:colOff>
      <xdr:row>18</xdr:row>
      <xdr:rowOff>114300</xdr:rowOff>
    </xdr:from>
    <xdr:ext cx="885825" cy="1019175"/>
    <xdr:pic>
      <xdr:nvPicPr>
        <xdr:cNvPr id="3" name="image2.png" descr="Une image contenant signe, alimentation_x000a__x000a_Description générée automatiquement">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66750" y="3752850"/>
          <a:ext cx="885825" cy="1019175"/>
        </a:xfrm>
        <a:prstGeom prst="rect">
          <a:avLst/>
        </a:prstGeom>
        <a:noFill/>
      </xdr:spPr>
    </xdr:pic>
    <xdr:clientData fLocksWithSheet="0"/>
  </xdr:oneCellAnchor>
  <xdr:oneCellAnchor>
    <xdr:from>
      <xdr:col>1</xdr:col>
      <xdr:colOff>1095375</xdr:colOff>
      <xdr:row>19</xdr:row>
      <xdr:rowOff>47625</xdr:rowOff>
    </xdr:from>
    <xdr:ext cx="1695450" cy="809625"/>
    <xdr:pic>
      <xdr:nvPicPr>
        <xdr:cNvPr id="4" name="image1.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762125" y="3867150"/>
          <a:ext cx="1695450" cy="809625"/>
        </a:xfrm>
        <a:prstGeom prst="rect">
          <a:avLst/>
        </a:prstGeom>
        <a:noFill/>
      </xdr:spPr>
    </xdr:pic>
    <xdr:clientData fLocksWithSheet="0"/>
  </xdr:oneCellAnchor>
  <xdr:twoCellAnchor editAs="oneCell">
    <xdr:from>
      <xdr:col>2</xdr:col>
      <xdr:colOff>381000</xdr:colOff>
      <xdr:row>1</xdr:row>
      <xdr:rowOff>76201</xdr:rowOff>
    </xdr:from>
    <xdr:to>
      <xdr:col>5</xdr:col>
      <xdr:colOff>87906</xdr:colOff>
      <xdr:row>7</xdr:row>
      <xdr:rowOff>19051</xdr:rowOff>
    </xdr:to>
    <xdr:pic>
      <xdr:nvPicPr>
        <xdr:cNvPr id="6" name="Image 5" descr="A propos - Le Forum d'Alliance Digital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bwMode="auto">
        <a:xfrm>
          <a:off x="2238375" y="257175"/>
          <a:ext cx="2800350"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56030</xdr:colOff>
      <xdr:row>38</xdr:row>
      <xdr:rowOff>106457</xdr:rowOff>
    </xdr:from>
    <xdr:to>
      <xdr:col>4</xdr:col>
      <xdr:colOff>0</xdr:colOff>
      <xdr:row>56</xdr:row>
      <xdr:rowOff>28015</xdr:rowOff>
    </xdr:to>
    <xdr:grpSp>
      <xdr:nvGrpSpPr>
        <xdr:cNvPr id="30" name="Groupe 29">
          <a:extLst>
            <a:ext uri="{FF2B5EF4-FFF2-40B4-BE49-F238E27FC236}">
              <a16:creationId xmlns:a16="http://schemas.microsoft.com/office/drawing/2014/main" id="{00000000-0008-0000-0000-00001E000000}"/>
            </a:ext>
          </a:extLst>
        </xdr:cNvPr>
        <xdr:cNvGrpSpPr>
          <a:grpSpLocks/>
        </xdr:cNvGrpSpPr>
      </xdr:nvGrpSpPr>
      <xdr:grpSpPr>
        <a:xfrm>
          <a:off x="818030" y="7308104"/>
          <a:ext cx="4022911" cy="3148852"/>
          <a:chOff x="5433167" y="2144011"/>
          <a:chExt cx="3590457" cy="2844742"/>
        </a:xfrm>
      </xdr:grpSpPr>
      <xdr:pic>
        <xdr:nvPicPr>
          <xdr:cNvPr id="31" name="Picture 4" descr="MEDIA FIGARO">
            <a:extLst>
              <a:ext uri="{FF2B5EF4-FFF2-40B4-BE49-F238E27FC236}">
                <a16:creationId xmlns:a16="http://schemas.microsoft.com/office/drawing/2014/main" id="{00000000-0008-0000-0000-00001F000000}"/>
              </a:ext>
            </a:extLst>
          </xdr:cNvPr>
          <xdr:cNvPicPr>
            <a:picLocks noChangeAspect="1" noChangeArrowheads="1"/>
          </xdr:cNvPicPr>
        </xdr:nvPicPr>
        <xdr:blipFill>
          <a:blip xmlns:r="http://schemas.openxmlformats.org/officeDocument/2006/relationships" r:embed="rId5"/>
          <a:stretch>
            <a:fillRect/>
          </a:stretch>
        </xdr:blipFill>
        <xdr:spPr bwMode="auto">
          <a:xfrm>
            <a:off x="6390024" y="4180846"/>
            <a:ext cx="592425" cy="2190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2" name="Picture 2" descr="Logo de DK">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6"/>
          <a:stretch>
            <a:fillRect/>
          </a:stretch>
        </xdr:blipFill>
        <xdr:spPr bwMode="auto">
          <a:xfrm>
            <a:off x="5579478" y="2653931"/>
            <a:ext cx="414698" cy="41888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3" name="Picture 6">
            <a:extLst>
              <a:ext uri="{FF2B5EF4-FFF2-40B4-BE49-F238E27FC236}">
                <a16:creationId xmlns:a16="http://schemas.microsoft.com/office/drawing/2014/main" id="{00000000-0008-0000-0000-000021000000}"/>
              </a:ext>
            </a:extLst>
          </xdr:cNvPr>
          <xdr:cNvPicPr>
            <a:picLocks noChangeAspect="1" noChangeArrowheads="1"/>
          </xdr:cNvPicPr>
        </xdr:nvPicPr>
        <xdr:blipFill>
          <a:blip xmlns:r="http://schemas.openxmlformats.org/officeDocument/2006/relationships" r:embed="rId7"/>
          <a:stretch>
            <a:fillRect/>
          </a:stretch>
        </xdr:blipFill>
        <xdr:spPr bwMode="auto">
          <a:xfrm>
            <a:off x="5442143" y="4182269"/>
            <a:ext cx="694753" cy="2162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4" name="Picture 8" descr="IMPACT PLUS - Pôle Images &amp; Réseaux">
            <a:extLst>
              <a:ext uri="{FF2B5EF4-FFF2-40B4-BE49-F238E27FC236}">
                <a16:creationId xmlns:a16="http://schemas.microsoft.com/office/drawing/2014/main" id="{00000000-0008-0000-0000-000022000000}"/>
              </a:ext>
            </a:extLst>
          </xdr:cNvPr>
          <xdr:cNvPicPr>
            <a:picLocks noChangeAspect="1" noChangeArrowheads="1"/>
          </xdr:cNvPicPr>
        </xdr:nvPicPr>
        <xdr:blipFill>
          <a:blip xmlns:r="http://schemas.openxmlformats.org/officeDocument/2006/relationships" r:embed="rId8"/>
          <a:stretch>
            <a:fillRect/>
          </a:stretch>
        </xdr:blipFill>
        <xdr:spPr bwMode="auto">
          <a:xfrm>
            <a:off x="6312829" y="3591273"/>
            <a:ext cx="809648" cy="43169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5" name="Picture 12" descr="Xandr Connect Paris - SRI">
            <a:extLst>
              <a:ext uri="{FF2B5EF4-FFF2-40B4-BE49-F238E27FC236}">
                <a16:creationId xmlns:a16="http://schemas.microsoft.com/office/drawing/2014/main" id="{00000000-0008-0000-0000-000023000000}"/>
              </a:ext>
            </a:extLst>
          </xdr:cNvPr>
          <xdr:cNvPicPr>
            <a:picLocks noChangeAspect="1" noChangeArrowheads="1"/>
          </xdr:cNvPicPr>
        </xdr:nvPicPr>
        <xdr:blipFill>
          <a:blip xmlns:r="http://schemas.openxmlformats.org/officeDocument/2006/relationships" r:embed="rId9"/>
          <a:stretch>
            <a:fillRect/>
          </a:stretch>
        </xdr:blipFill>
        <xdr:spPr bwMode="auto">
          <a:xfrm>
            <a:off x="8008422" y="4628893"/>
            <a:ext cx="1015202" cy="35986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6" name="Picture 18" descr="Applications Android de Google LLC sur Google Play">
            <a:extLst>
              <a:ext uri="{FF2B5EF4-FFF2-40B4-BE49-F238E27FC236}">
                <a16:creationId xmlns:a16="http://schemas.microsoft.com/office/drawing/2014/main" id="{00000000-0008-0000-0000-000024000000}"/>
              </a:ext>
            </a:extLst>
          </xdr:cNvPr>
          <xdr:cNvPicPr>
            <a:picLocks noChangeAspect="1" noChangeArrowheads="1"/>
          </xdr:cNvPicPr>
        </xdr:nvPicPr>
        <xdr:blipFill>
          <a:blip xmlns:r="http://schemas.openxmlformats.org/officeDocument/2006/relationships" r:embed="rId10"/>
          <a:stretch>
            <a:fillRect/>
          </a:stretch>
        </xdr:blipFill>
        <xdr:spPr bwMode="auto">
          <a:xfrm>
            <a:off x="7401635" y="3068552"/>
            <a:ext cx="431752" cy="43666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7" name="Picture 24" descr="Publicis Media | IAB France">
            <a:extLst>
              <a:ext uri="{FF2B5EF4-FFF2-40B4-BE49-F238E27FC236}">
                <a16:creationId xmlns:a16="http://schemas.microsoft.com/office/drawing/2014/main" id="{00000000-0008-0000-0000-000025000000}"/>
              </a:ext>
            </a:extLst>
          </xdr:cNvPr>
          <xdr:cNvPicPr>
            <a:picLocks noChangeAspect="1" noChangeArrowheads="1"/>
          </xdr:cNvPicPr>
        </xdr:nvPicPr>
        <xdr:blipFill>
          <a:blip xmlns:r="http://schemas.openxmlformats.org/officeDocument/2006/relationships" r:embed="rId11"/>
          <a:stretch>
            <a:fillRect/>
          </a:stretch>
        </xdr:blipFill>
        <xdr:spPr bwMode="auto">
          <a:xfrm>
            <a:off x="8157426" y="4074168"/>
            <a:ext cx="801570" cy="43169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8" name="Picture 26" descr="Labelium Group, consultant international en marketing digital">
            <a:extLst>
              <a:ext uri="{FF2B5EF4-FFF2-40B4-BE49-F238E27FC236}">
                <a16:creationId xmlns:a16="http://schemas.microsoft.com/office/drawing/2014/main" id="{00000000-0008-0000-0000-000026000000}"/>
              </a:ext>
            </a:extLst>
          </xdr:cNvPr>
          <xdr:cNvPicPr>
            <a:picLocks noChangeAspect="1" noChangeArrowheads="1"/>
          </xdr:cNvPicPr>
        </xdr:nvPicPr>
        <xdr:blipFill>
          <a:blip xmlns:r="http://schemas.openxmlformats.org/officeDocument/2006/relationships" r:embed="rId12"/>
          <a:stretch>
            <a:fillRect/>
          </a:stretch>
        </xdr:blipFill>
        <xdr:spPr bwMode="auto">
          <a:xfrm>
            <a:off x="7264300" y="3645324"/>
            <a:ext cx="1017895" cy="32430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9" name="Picture 28">
            <a:extLst>
              <a:ext uri="{FF2B5EF4-FFF2-40B4-BE49-F238E27FC236}">
                <a16:creationId xmlns:a16="http://schemas.microsoft.com/office/drawing/2014/main" id="{00000000-0008-0000-0000-000027000000}"/>
              </a:ext>
            </a:extLst>
          </xdr:cNvPr>
          <xdr:cNvPicPr>
            <a:picLocks noChangeAspect="1" noChangeArrowheads="1"/>
          </xdr:cNvPicPr>
        </xdr:nvPicPr>
        <xdr:blipFill>
          <a:blip xmlns:r="http://schemas.openxmlformats.org/officeDocument/2006/relationships" r:embed="rId13"/>
          <a:stretch>
            <a:fillRect/>
          </a:stretch>
        </xdr:blipFill>
        <xdr:spPr bwMode="auto">
          <a:xfrm>
            <a:off x="8265140" y="2755631"/>
            <a:ext cx="558316" cy="2162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0" name="Picture 36" descr="Ekimetrics : Comment le module de sensibilisation de Vendredi a permis à  l'entreprise de faire de la RSE l'affaire de tous ?">
            <a:extLst>
              <a:ext uri="{FF2B5EF4-FFF2-40B4-BE49-F238E27FC236}">
                <a16:creationId xmlns:a16="http://schemas.microsoft.com/office/drawing/2014/main" id="{00000000-0008-0000-0000-000028000000}"/>
              </a:ext>
            </a:extLst>
          </xdr:cNvPr>
          <xdr:cNvPicPr>
            <a:picLocks noChangeAspect="1" noChangeArrowheads="1"/>
          </xdr:cNvPicPr>
        </xdr:nvPicPr>
        <xdr:blipFill>
          <a:blip xmlns:r="http://schemas.openxmlformats.org/officeDocument/2006/relationships" r:embed="rId14"/>
          <a:stretch>
            <a:fillRect/>
          </a:stretch>
        </xdr:blipFill>
        <xdr:spPr bwMode="auto">
          <a:xfrm>
            <a:off x="6241917" y="2800435"/>
            <a:ext cx="887740" cy="12588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 name="Picture 38" descr="Adomik lance Deal Maker pour aider les éditeurs à accroître les  performances des marchés privés programmatiques">
            <a:extLst>
              <a:ext uri="{FF2B5EF4-FFF2-40B4-BE49-F238E27FC236}">
                <a16:creationId xmlns:a16="http://schemas.microsoft.com/office/drawing/2014/main" id="{00000000-0008-0000-0000-000029000000}"/>
              </a:ext>
            </a:extLst>
          </xdr:cNvPr>
          <xdr:cNvPicPr>
            <a:picLocks noChangeAspect="1" noChangeArrowheads="1"/>
          </xdr:cNvPicPr>
        </xdr:nvPicPr>
        <xdr:blipFill>
          <a:blip xmlns:r="http://schemas.openxmlformats.org/officeDocument/2006/relationships" r:embed="rId15"/>
          <a:stretch>
            <a:fillRect/>
          </a:stretch>
        </xdr:blipFill>
        <xdr:spPr bwMode="auto">
          <a:xfrm>
            <a:off x="5433167" y="2332475"/>
            <a:ext cx="707320" cy="1621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2" name="Picture 40" descr="Entreprise FRUGGR">
            <a:extLst>
              <a:ext uri="{FF2B5EF4-FFF2-40B4-BE49-F238E27FC236}">
                <a16:creationId xmlns:a16="http://schemas.microsoft.com/office/drawing/2014/main" id="{00000000-0008-0000-0000-00002A000000}"/>
              </a:ext>
            </a:extLst>
          </xdr:cNvPr>
          <xdr:cNvPicPr>
            <a:picLocks noChangeAspect="1" noChangeArrowheads="1"/>
          </xdr:cNvPicPr>
        </xdr:nvPicPr>
        <xdr:blipFill>
          <a:blip xmlns:r="http://schemas.openxmlformats.org/officeDocument/2006/relationships" r:embed="rId16"/>
          <a:stretch>
            <a:fillRect/>
          </a:stretch>
        </xdr:blipFill>
        <xdr:spPr bwMode="auto">
          <a:xfrm>
            <a:off x="5653980" y="3124736"/>
            <a:ext cx="320448" cy="32430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3" name="Picture 2" descr="HUBVISOR">
            <a:extLst>
              <a:ext uri="{FF2B5EF4-FFF2-40B4-BE49-F238E27FC236}">
                <a16:creationId xmlns:a16="http://schemas.microsoft.com/office/drawing/2014/main" id="{00000000-0008-0000-0000-00002B000000}"/>
              </a:ext>
            </a:extLst>
          </xdr:cNvPr>
          <xdr:cNvPicPr>
            <a:picLocks noChangeAspect="1" noChangeArrowheads="1"/>
          </xdr:cNvPicPr>
        </xdr:nvPicPr>
        <xdr:blipFill>
          <a:blip xmlns:r="http://schemas.openxmlformats.org/officeDocument/2006/relationships" r:embed="rId17"/>
          <a:stretch>
            <a:fillRect/>
          </a:stretch>
        </xdr:blipFill>
        <xdr:spPr bwMode="auto">
          <a:xfrm>
            <a:off x="5557935" y="3563537"/>
            <a:ext cx="482916" cy="48645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4" name="Imag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18"/>
          <a:stretch>
            <a:fillRect/>
          </a:stretch>
        </xdr:blipFill>
        <xdr:spPr>
          <a:xfrm>
            <a:off x="8157426" y="3124736"/>
            <a:ext cx="823112" cy="324301"/>
          </a:xfrm>
          <a:prstGeom prst="rect">
            <a:avLst/>
          </a:prstGeom>
        </xdr:spPr>
      </xdr:pic>
      <xdr:pic>
        <xdr:nvPicPr>
          <xdr:cNvPr id="45" name="Picture 8" descr="M Publicité | MyEventNetwork">
            <a:extLst>
              <a:ext uri="{FF2B5EF4-FFF2-40B4-BE49-F238E27FC236}">
                <a16:creationId xmlns:a16="http://schemas.microsoft.com/office/drawing/2014/main" id="{00000000-0008-0000-0000-00002D000000}"/>
              </a:ext>
            </a:extLst>
          </xdr:cNvPr>
          <xdr:cNvPicPr>
            <a:picLocks noChangeAspect="1" noChangeArrowheads="1"/>
          </xdr:cNvPicPr>
        </xdr:nvPicPr>
        <xdr:blipFill>
          <a:blip xmlns:r="http://schemas.openxmlformats.org/officeDocument/2006/relationships" r:embed="rId19"/>
          <a:stretch>
            <a:fillRect/>
          </a:stretch>
        </xdr:blipFill>
        <xdr:spPr bwMode="auto">
          <a:xfrm>
            <a:off x="8351311" y="3625410"/>
            <a:ext cx="398541" cy="3634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6" name="Picture 2" descr="Le rapport d'étude Carbone 4 sur l'affectation des sols - Oleo100">
            <a:extLst>
              <a:ext uri="{FF2B5EF4-FFF2-40B4-BE49-F238E27FC236}">
                <a16:creationId xmlns:a16="http://schemas.microsoft.com/office/drawing/2014/main" id="{00000000-0008-0000-0000-00002E000000}"/>
              </a:ext>
            </a:extLst>
          </xdr:cNvPr>
          <xdr:cNvPicPr>
            <a:picLocks noChangeAspect="1" noChangeArrowheads="1"/>
          </xdr:cNvPicPr>
        </xdr:nvPicPr>
        <xdr:blipFill>
          <a:blip xmlns:r="http://schemas.openxmlformats.org/officeDocument/2006/relationships" r:embed="rId20"/>
          <a:stretch>
            <a:fillRect/>
          </a:stretch>
        </xdr:blipFill>
        <xdr:spPr bwMode="auto">
          <a:xfrm>
            <a:off x="8192433" y="2144011"/>
            <a:ext cx="656156" cy="53979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7" name="Picture 8" descr="EKODEV | Engagés pour la nature">
            <a:extLst>
              <a:ext uri="{FF2B5EF4-FFF2-40B4-BE49-F238E27FC236}">
                <a16:creationId xmlns:a16="http://schemas.microsoft.com/office/drawing/2014/main" id="{00000000-0008-0000-0000-00002F000000}"/>
              </a:ext>
            </a:extLst>
          </xdr:cNvPr>
          <xdr:cNvPicPr>
            <a:picLocks noChangeAspect="1" noChangeArrowheads="1"/>
          </xdr:cNvPicPr>
        </xdr:nvPicPr>
        <xdr:blipFill>
          <a:blip xmlns:r="http://schemas.openxmlformats.org/officeDocument/2006/relationships" r:embed="rId21"/>
          <a:stretch>
            <a:fillRect/>
          </a:stretch>
        </xdr:blipFill>
        <xdr:spPr bwMode="auto">
          <a:xfrm>
            <a:off x="7197877" y="2701580"/>
            <a:ext cx="886843" cy="32430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8" name="Picture 10" descr="Teads - Elaia - Leading european VC">
            <a:extLst>
              <a:ext uri="{FF2B5EF4-FFF2-40B4-BE49-F238E27FC236}">
                <a16:creationId xmlns:a16="http://schemas.microsoft.com/office/drawing/2014/main" id="{00000000-0008-0000-0000-000030000000}"/>
              </a:ext>
            </a:extLst>
          </xdr:cNvPr>
          <xdr:cNvPicPr>
            <a:picLocks noChangeAspect="1" noChangeArrowheads="1"/>
          </xdr:cNvPicPr>
        </xdr:nvPicPr>
        <xdr:blipFill>
          <a:blip xmlns:r="http://schemas.openxmlformats.org/officeDocument/2006/relationships" r:embed="rId22"/>
          <a:stretch>
            <a:fillRect/>
          </a:stretch>
        </xdr:blipFill>
        <xdr:spPr bwMode="auto">
          <a:xfrm>
            <a:off x="7401635" y="4699301"/>
            <a:ext cx="494585" cy="2190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9" name="Picture 12" descr="Découvrez l'histoire de la startup Sami | J'❤️ les startups">
            <a:extLst>
              <a:ext uri="{FF2B5EF4-FFF2-40B4-BE49-F238E27FC236}">
                <a16:creationId xmlns:a16="http://schemas.microsoft.com/office/drawing/2014/main" id="{00000000-0008-0000-0000-000031000000}"/>
              </a:ext>
            </a:extLst>
          </xdr:cNvPr>
          <xdr:cNvPicPr>
            <a:picLocks noChangeAspect="1" noChangeArrowheads="1"/>
          </xdr:cNvPicPr>
        </xdr:nvPicPr>
        <xdr:blipFill>
          <a:blip xmlns:r="http://schemas.openxmlformats.org/officeDocument/2006/relationships" r:embed="rId23"/>
          <a:stretch>
            <a:fillRect/>
          </a:stretch>
        </xdr:blipFill>
        <xdr:spPr bwMode="auto">
          <a:xfrm>
            <a:off x="5471764" y="4682943"/>
            <a:ext cx="668723" cy="25176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0" name="Picture 10">
            <a:extLst>
              <a:ext uri="{FF2B5EF4-FFF2-40B4-BE49-F238E27FC236}">
                <a16:creationId xmlns:a16="http://schemas.microsoft.com/office/drawing/2014/main" id="{00000000-0008-0000-0000-000032000000}"/>
              </a:ext>
            </a:extLst>
          </xdr:cNvPr>
          <xdr:cNvPicPr>
            <a:picLocks noChangeAspect="1" noChangeArrowheads="1"/>
          </xdr:cNvPicPr>
        </xdr:nvPicPr>
        <xdr:blipFill>
          <a:blip xmlns:r="http://schemas.openxmlformats.org/officeDocument/2006/relationships" r:embed="rId24"/>
          <a:srcRect t="-28497" b="-28497"/>
          <a:stretch>
            <a:fillRect/>
          </a:stretch>
        </xdr:blipFill>
        <xdr:spPr bwMode="auto">
          <a:xfrm>
            <a:off x="6317317" y="4731304"/>
            <a:ext cx="836576" cy="15503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 name="Picture 2" descr="Prisma Media Solutions | La régie publicitaire des marques Prisma Media">
            <a:extLst>
              <a:ext uri="{FF2B5EF4-FFF2-40B4-BE49-F238E27FC236}">
                <a16:creationId xmlns:a16="http://schemas.microsoft.com/office/drawing/2014/main" id="{00000000-0008-0000-0000-000033000000}"/>
              </a:ext>
            </a:extLst>
          </xdr:cNvPr>
          <xdr:cNvPicPr>
            <a:picLocks noChangeAspect="1" noChangeArrowheads="1"/>
          </xdr:cNvPicPr>
        </xdr:nvPicPr>
        <xdr:blipFill>
          <a:blip xmlns:r="http://schemas.openxmlformats.org/officeDocument/2006/relationships" r:embed="rId25"/>
          <a:stretch>
            <a:fillRect/>
          </a:stretch>
        </xdr:blipFill>
        <xdr:spPr bwMode="auto">
          <a:xfrm>
            <a:off x="7151201" y="4200759"/>
            <a:ext cx="931724" cy="17993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2" name="Picture 2" descr="Glimpact, Global Environmental Impact Evaluation">
            <a:extLst>
              <a:ext uri="{FF2B5EF4-FFF2-40B4-BE49-F238E27FC236}">
                <a16:creationId xmlns:a16="http://schemas.microsoft.com/office/drawing/2014/main" id="{00000000-0008-0000-0000-000034000000}"/>
              </a:ext>
            </a:extLst>
          </xdr:cNvPr>
          <xdr:cNvPicPr>
            <a:picLocks noChangeAspect="1" noChangeArrowheads="1"/>
          </xdr:cNvPicPr>
        </xdr:nvPicPr>
        <xdr:blipFill>
          <a:blip xmlns:r="http://schemas.openxmlformats.org/officeDocument/2006/relationships" r:embed="rId26"/>
          <a:stretch>
            <a:fillRect/>
          </a:stretch>
        </xdr:blipFill>
        <xdr:spPr bwMode="auto">
          <a:xfrm>
            <a:off x="6216784" y="3091310"/>
            <a:ext cx="969423" cy="39186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3" name="Picture 2" descr="Devenez maître de votre empreinte carbone | Aktio">
            <a:extLst>
              <a:ext uri="{FF2B5EF4-FFF2-40B4-BE49-F238E27FC236}">
                <a16:creationId xmlns:a16="http://schemas.microsoft.com/office/drawing/2014/main" id="{00000000-0008-0000-0000-000035000000}"/>
              </a:ext>
            </a:extLst>
          </xdr:cNvPr>
          <xdr:cNvPicPr>
            <a:picLocks noChangeAspect="1" noChangeArrowheads="1"/>
          </xdr:cNvPicPr>
        </xdr:nvPicPr>
        <xdr:blipFill>
          <a:blip xmlns:r="http://schemas.openxmlformats.org/officeDocument/2006/relationships" r:embed="rId27"/>
          <a:stretch>
            <a:fillRect/>
          </a:stretch>
        </xdr:blipFill>
        <xdr:spPr bwMode="auto">
          <a:xfrm>
            <a:off x="6355017" y="2333186"/>
            <a:ext cx="703730" cy="1621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4" name="Picture 4" descr="Bilobay : le calculateur le plus complet de son marché">
            <a:extLst>
              <a:ext uri="{FF2B5EF4-FFF2-40B4-BE49-F238E27FC236}">
                <a16:creationId xmlns:a16="http://schemas.microsoft.com/office/drawing/2014/main" id="{00000000-0008-0000-0000-000036000000}"/>
              </a:ext>
            </a:extLst>
          </xdr:cNvPr>
          <xdr:cNvPicPr>
            <a:picLocks noChangeAspect="1" noChangeArrowheads="1"/>
          </xdr:cNvPicPr>
        </xdr:nvPicPr>
        <xdr:blipFill>
          <a:blip xmlns:r="http://schemas.openxmlformats.org/officeDocument/2006/relationships" r:embed="rId28"/>
          <a:stretch>
            <a:fillRect/>
          </a:stretch>
        </xdr:blipFill>
        <xdr:spPr bwMode="auto">
          <a:xfrm>
            <a:off x="7264300" y="2306161"/>
            <a:ext cx="653463" cy="2162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oneCellAnchor>
    <xdr:from>
      <xdr:col>3</xdr:col>
      <xdr:colOff>571500</xdr:colOff>
      <xdr:row>52</xdr:row>
      <xdr:rowOff>57150</xdr:rowOff>
    </xdr:from>
    <xdr:ext cx="209550" cy="285750"/>
    <xdr:sp macro="" textlink="" fLocksText="0">
      <xdr:nvSpPr>
        <xdr:cNvPr id="2" name="Shape 3">
          <a:extLst>
            <a:ext uri="{FF2B5EF4-FFF2-40B4-BE49-F238E27FC236}">
              <a16:creationId xmlns:a16="http://schemas.microsoft.com/office/drawing/2014/main" id="{00000000-0008-0000-0100-000002000000}"/>
            </a:ext>
          </a:extLst>
        </xdr:cNvPr>
        <xdr:cNvSpPr/>
      </xdr:nvSpPr>
      <xdr:spPr>
        <a:xfrm>
          <a:off x="4057650" y="9553575"/>
          <a:ext cx="209550" cy="285750"/>
        </a:xfrm>
        <a:prstGeom prst="downArrow">
          <a:avLst>
            <a:gd name="adj1" fmla="val 50000"/>
            <a:gd name="adj2" fmla="val 50000"/>
          </a:avLst>
        </a:prstGeom>
        <a:solidFill>
          <a:srgbClr val="D8D8D8"/>
        </a:solidFill>
        <a:ln>
          <a:noFill/>
        </a:ln>
      </xdr:spPr>
      <xdr:txBody>
        <a:bodyPr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571500</xdr:colOff>
      <xdr:row>57</xdr:row>
      <xdr:rowOff>47625</xdr:rowOff>
    </xdr:from>
    <xdr:ext cx="209550" cy="285750"/>
    <xdr:sp macro="" textlink="" fLocksText="0">
      <xdr:nvSpPr>
        <xdr:cNvPr id="4" name="Shape 3">
          <a:extLst>
            <a:ext uri="{FF2B5EF4-FFF2-40B4-BE49-F238E27FC236}">
              <a16:creationId xmlns:a16="http://schemas.microsoft.com/office/drawing/2014/main" id="{00000000-0008-0000-0100-000004000000}"/>
            </a:ext>
          </a:extLst>
        </xdr:cNvPr>
        <xdr:cNvSpPr/>
      </xdr:nvSpPr>
      <xdr:spPr>
        <a:xfrm>
          <a:off x="4057650" y="10448925"/>
          <a:ext cx="209550" cy="285750"/>
        </a:xfrm>
        <a:prstGeom prst="downArrow">
          <a:avLst>
            <a:gd name="adj1" fmla="val 50000"/>
            <a:gd name="adj2" fmla="val 50000"/>
          </a:avLst>
        </a:prstGeom>
        <a:solidFill>
          <a:srgbClr val="D8D8D8"/>
        </a:solidFill>
        <a:ln>
          <a:noFill/>
        </a:ln>
      </xdr:spPr>
      <xdr:txBody>
        <a:bodyPr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390525</xdr:colOff>
      <xdr:row>3</xdr:row>
      <xdr:rowOff>0</xdr:rowOff>
    </xdr:from>
    <xdr:ext cx="581025" cy="533400"/>
    <xdr:pic>
      <xdr:nvPicPr>
        <xdr:cNvPr id="6" name="image5.png" descr="Mille contour">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90525" y="628650"/>
          <a:ext cx="581025" cy="533400"/>
        </a:xfrm>
        <a:prstGeom prst="rect">
          <a:avLst/>
        </a:prstGeom>
        <a:noFill/>
      </xdr:spPr>
    </xdr:pic>
    <xdr:clientData fLocksWithSheet="0"/>
  </xdr:oneCellAnchor>
  <xdr:oneCellAnchor>
    <xdr:from>
      <xdr:col>0</xdr:col>
      <xdr:colOff>381000</xdr:colOff>
      <xdr:row>7</xdr:row>
      <xdr:rowOff>19050</xdr:rowOff>
    </xdr:from>
    <xdr:ext cx="638175" cy="581025"/>
    <xdr:pic>
      <xdr:nvPicPr>
        <xdr:cNvPr id="7" name="image6.png" descr="Tableau contour">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381000" y="1371600"/>
          <a:ext cx="638175" cy="581025"/>
        </a:xfrm>
        <a:prstGeom prst="rect">
          <a:avLst/>
        </a:prstGeom>
        <a:noFill/>
      </xdr:spPr>
    </xdr:pic>
    <xdr:clientData fLocksWithSheet="0"/>
  </xdr:oneCellAnchor>
  <xdr:oneCellAnchor>
    <xdr:from>
      <xdr:col>1</xdr:col>
      <xdr:colOff>638175</xdr:colOff>
      <xdr:row>46</xdr:row>
      <xdr:rowOff>85725</xdr:rowOff>
    </xdr:from>
    <xdr:ext cx="6315075" cy="209550"/>
    <xdr:sp macro="" textlink="" fLocksText="0">
      <xdr:nvSpPr>
        <xdr:cNvPr id="11" name="Shape 3">
          <a:extLst>
            <a:ext uri="{FF2B5EF4-FFF2-40B4-BE49-F238E27FC236}">
              <a16:creationId xmlns:a16="http://schemas.microsoft.com/office/drawing/2014/main" id="{00000000-0008-0000-0100-00000B000000}"/>
            </a:ext>
          </a:extLst>
        </xdr:cNvPr>
        <xdr:cNvSpPr/>
      </xdr:nvSpPr>
      <xdr:spPr>
        <a:xfrm rot="16200000">
          <a:off x="1219200" y="8496300"/>
          <a:ext cx="6315075" cy="209550"/>
        </a:xfrm>
        <a:prstGeom prst="downArrow">
          <a:avLst>
            <a:gd name="adj1" fmla="val 50000"/>
            <a:gd name="adj2" fmla="val 50000"/>
          </a:avLst>
        </a:prstGeom>
        <a:solidFill>
          <a:srgbClr val="D8D8D8"/>
        </a:solidFill>
        <a:ln>
          <a:noFill/>
        </a:ln>
      </xdr:spPr>
      <xdr:txBody>
        <a:bodyPr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twoCellAnchor editAs="oneCell">
    <xdr:from>
      <xdr:col>1</xdr:col>
      <xdr:colOff>0</xdr:colOff>
      <xdr:row>91</xdr:row>
      <xdr:rowOff>0</xdr:rowOff>
    </xdr:from>
    <xdr:to>
      <xdr:col>6</xdr:col>
      <xdr:colOff>466799</xdr:colOff>
      <xdr:row>96</xdr:row>
      <xdr:rowOff>884500</xdr:rowOff>
    </xdr:to>
    <xdr:pic>
      <xdr:nvPicPr>
        <xdr:cNvPr id="27" name="Image 26">
          <a:extLst>
            <a:ext uri="{FF2B5EF4-FFF2-40B4-BE49-F238E27FC236}">
              <a16:creationId xmlns:a16="http://schemas.microsoft.com/office/drawing/2014/main" id="{72CA187F-88AB-F829-715F-5658E5AA5636}"/>
            </a:ext>
          </a:extLst>
        </xdr:cNvPr>
        <xdr:cNvPicPr>
          <a:picLocks noChangeAspect="1"/>
        </xdr:cNvPicPr>
      </xdr:nvPicPr>
      <xdr:blipFill>
        <a:blip xmlns:r="http://schemas.openxmlformats.org/officeDocument/2006/relationships" r:embed="rId3"/>
        <a:stretch>
          <a:fillRect/>
        </a:stretch>
      </xdr:blipFill>
      <xdr:spPr>
        <a:xfrm>
          <a:off x="654844" y="16335375"/>
          <a:ext cx="7443861" cy="4499238"/>
        </a:xfrm>
        <a:prstGeom prst="rect">
          <a:avLst/>
        </a:prstGeom>
      </xdr:spPr>
    </xdr:pic>
    <xdr:clientData/>
  </xdr:twoCellAnchor>
  <xdr:twoCellAnchor editAs="oneCell">
    <xdr:from>
      <xdr:col>0</xdr:col>
      <xdr:colOff>635000</xdr:colOff>
      <xdr:row>19</xdr:row>
      <xdr:rowOff>47625</xdr:rowOff>
    </xdr:from>
    <xdr:to>
      <xdr:col>4</xdr:col>
      <xdr:colOff>542861</xdr:colOff>
      <xdr:row>42</xdr:row>
      <xdr:rowOff>571499</xdr:rowOff>
    </xdr:to>
    <xdr:pic>
      <xdr:nvPicPr>
        <xdr:cNvPr id="8" name="Image 7">
          <a:extLst>
            <a:ext uri="{FF2B5EF4-FFF2-40B4-BE49-F238E27FC236}">
              <a16:creationId xmlns:a16="http://schemas.microsoft.com/office/drawing/2014/main" id="{B863D13C-37D0-721D-0795-1BEDDEE91091}"/>
            </a:ext>
          </a:extLst>
        </xdr:cNvPr>
        <xdr:cNvPicPr>
          <a:picLocks noChangeAspect="1"/>
        </xdr:cNvPicPr>
      </xdr:nvPicPr>
      <xdr:blipFill>
        <a:blip xmlns:r="http://schemas.openxmlformats.org/officeDocument/2006/relationships" r:embed="rId4"/>
        <a:stretch>
          <a:fillRect/>
        </a:stretch>
      </xdr:blipFill>
      <xdr:spPr>
        <a:xfrm>
          <a:off x="635000" y="3460750"/>
          <a:ext cx="5273611" cy="4540249"/>
        </a:xfrm>
        <a:prstGeom prst="rect">
          <a:avLst/>
        </a:prstGeom>
      </xdr:spPr>
    </xdr:pic>
    <xdr:clientData/>
  </xdr:twoCellAnchor>
  <xdr:twoCellAnchor editAs="oneCell">
    <xdr:from>
      <xdr:col>2</xdr:col>
      <xdr:colOff>269875</xdr:colOff>
      <xdr:row>21</xdr:row>
      <xdr:rowOff>111125</xdr:rowOff>
    </xdr:from>
    <xdr:to>
      <xdr:col>2</xdr:col>
      <xdr:colOff>1551593</xdr:colOff>
      <xdr:row>23</xdr:row>
      <xdr:rowOff>62337</xdr:rowOff>
    </xdr:to>
    <xdr:pic>
      <xdr:nvPicPr>
        <xdr:cNvPr id="9" name="Image 8">
          <a:extLst>
            <a:ext uri="{FF2B5EF4-FFF2-40B4-BE49-F238E27FC236}">
              <a16:creationId xmlns:a16="http://schemas.microsoft.com/office/drawing/2014/main" id="{6DF9E95F-570F-514E-9FF4-D648E1F0FADD}"/>
            </a:ext>
          </a:extLst>
        </xdr:cNvPr>
        <xdr:cNvPicPr>
          <a:picLocks noChangeAspect="1"/>
        </xdr:cNvPicPr>
      </xdr:nvPicPr>
      <xdr:blipFill>
        <a:blip xmlns:r="http://schemas.openxmlformats.org/officeDocument/2006/relationships" r:embed="rId5"/>
        <a:stretch>
          <a:fillRect/>
        </a:stretch>
      </xdr:blipFill>
      <xdr:spPr>
        <a:xfrm>
          <a:off x="1666875" y="3873500"/>
          <a:ext cx="1281718" cy="3004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15875</xdr:colOff>
      <xdr:row>11</xdr:row>
      <xdr:rowOff>95250</xdr:rowOff>
    </xdr:from>
    <xdr:to>
      <xdr:col>10</xdr:col>
      <xdr:colOff>501650</xdr:colOff>
      <xdr:row>55</xdr:row>
      <xdr:rowOff>146480</xdr:rowOff>
    </xdr:to>
    <xdr:pic>
      <xdr:nvPicPr>
        <xdr:cNvPr id="3" name="Image 2">
          <a:extLst>
            <a:ext uri="{FF2B5EF4-FFF2-40B4-BE49-F238E27FC236}">
              <a16:creationId xmlns:a16="http://schemas.microsoft.com/office/drawing/2014/main" id="{C4842A66-0A32-D702-9300-C7DBA30579C0}"/>
            </a:ext>
          </a:extLst>
        </xdr:cNvPr>
        <xdr:cNvPicPr>
          <a:picLocks noChangeAspect="1"/>
        </xdr:cNvPicPr>
      </xdr:nvPicPr>
      <xdr:blipFill>
        <a:blip xmlns:r="http://schemas.openxmlformats.org/officeDocument/2006/relationships" r:embed="rId1"/>
        <a:stretch>
          <a:fillRect/>
        </a:stretch>
      </xdr:blipFill>
      <xdr:spPr>
        <a:xfrm>
          <a:off x="825500" y="2111375"/>
          <a:ext cx="7772400" cy="77347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220496</xdr:colOff>
      <xdr:row>38</xdr:row>
      <xdr:rowOff>0</xdr:rowOff>
    </xdr:from>
    <xdr:to>
      <xdr:col>16</xdr:col>
      <xdr:colOff>135452</xdr:colOff>
      <xdr:row>57</xdr:row>
      <xdr:rowOff>0</xdr:rowOff>
    </xdr:to>
    <xdr:graphicFrame macro="">
      <xdr:nvGraphicFramePr>
        <xdr:cNvPr id="2" name="Graphique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173182</xdr:colOff>
      <xdr:row>38</xdr:row>
      <xdr:rowOff>0</xdr:rowOff>
    </xdr:from>
    <xdr:to>
      <xdr:col>26</xdr:col>
      <xdr:colOff>88138</xdr:colOff>
      <xdr:row>56</xdr:row>
      <xdr:rowOff>173184</xdr:rowOff>
    </xdr:to>
    <xdr:graphicFrame macro="">
      <xdr:nvGraphicFramePr>
        <xdr:cNvPr id="5" name="Graphique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273844</xdr:colOff>
      <xdr:row>11</xdr:row>
      <xdr:rowOff>130969</xdr:rowOff>
    </xdr:from>
    <xdr:to>
      <xdr:col>6</xdr:col>
      <xdr:colOff>821424</xdr:colOff>
      <xdr:row>23</xdr:row>
      <xdr:rowOff>125623</xdr:rowOff>
    </xdr:to>
    <xdr:pic>
      <xdr:nvPicPr>
        <xdr:cNvPr id="24" name="Image 23">
          <a:extLst>
            <a:ext uri="{FF2B5EF4-FFF2-40B4-BE49-F238E27FC236}">
              <a16:creationId xmlns:a16="http://schemas.microsoft.com/office/drawing/2014/main" id="{679EA0D4-0291-0363-7834-C191DD0B25C3}"/>
            </a:ext>
          </a:extLst>
        </xdr:cNvPr>
        <xdr:cNvPicPr>
          <a:picLocks noChangeAspect="1"/>
        </xdr:cNvPicPr>
      </xdr:nvPicPr>
      <xdr:blipFill>
        <a:blip xmlns:r="http://schemas.openxmlformats.org/officeDocument/2006/relationships" r:embed="rId3"/>
        <a:stretch>
          <a:fillRect/>
        </a:stretch>
      </xdr:blipFill>
      <xdr:spPr>
        <a:xfrm>
          <a:off x="273844" y="2297907"/>
          <a:ext cx="8655736" cy="31688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549048</xdr:colOff>
      <xdr:row>33</xdr:row>
      <xdr:rowOff>72799</xdr:rowOff>
    </xdr:from>
    <xdr:to>
      <xdr:col>6</xdr:col>
      <xdr:colOff>734643</xdr:colOff>
      <xdr:row>65</xdr:row>
      <xdr:rowOff>86405</xdr:rowOff>
    </xdr:to>
    <xdr:pic>
      <xdr:nvPicPr>
        <xdr:cNvPr id="33" name="Image 32">
          <a:extLst>
            <a:ext uri="{FF2B5EF4-FFF2-40B4-BE49-F238E27FC236}">
              <a16:creationId xmlns:a16="http://schemas.microsoft.com/office/drawing/2014/main" id="{00000000-0008-0000-0700-000021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t="1912" b="-860"/>
        <a:stretch/>
      </xdr:blipFill>
      <xdr:spPr>
        <a:xfrm>
          <a:off x="549048" y="10373406"/>
          <a:ext cx="10454226" cy="7315880"/>
        </a:xfrm>
        <a:prstGeom prst="rect">
          <a:avLst/>
        </a:prstGeom>
      </xdr:spPr>
    </xdr:pic>
    <xdr:clientData/>
  </xdr:twoCellAnchor>
  <xdr:twoCellAnchor editAs="oneCell">
    <xdr:from>
      <xdr:col>1</xdr:col>
      <xdr:colOff>163964</xdr:colOff>
      <xdr:row>104</xdr:row>
      <xdr:rowOff>198224</xdr:rowOff>
    </xdr:from>
    <xdr:to>
      <xdr:col>6</xdr:col>
      <xdr:colOff>1390660</xdr:colOff>
      <xdr:row>121</xdr:row>
      <xdr:rowOff>163286</xdr:rowOff>
    </xdr:to>
    <xdr:pic>
      <xdr:nvPicPr>
        <xdr:cNvPr id="36" name="Image 35">
          <a:extLst>
            <a:ext uri="{FF2B5EF4-FFF2-40B4-BE49-F238E27FC236}">
              <a16:creationId xmlns:a16="http://schemas.microsoft.com/office/drawing/2014/main" id="{00000000-0008-0000-0700-00002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980393" y="25793260"/>
          <a:ext cx="10683660" cy="3081097"/>
        </a:xfrm>
        <a:prstGeom prst="rect">
          <a:avLst/>
        </a:prstGeom>
      </xdr:spPr>
    </xdr:pic>
    <xdr:clientData/>
  </xdr:twoCellAnchor>
  <xdr:twoCellAnchor>
    <xdr:from>
      <xdr:col>7</xdr:col>
      <xdr:colOff>1402894</xdr:colOff>
      <xdr:row>11</xdr:row>
      <xdr:rowOff>303778</xdr:rowOff>
    </xdr:from>
    <xdr:to>
      <xdr:col>7</xdr:col>
      <xdr:colOff>6590619</xdr:colOff>
      <xdr:row>15</xdr:row>
      <xdr:rowOff>661803</xdr:rowOff>
    </xdr:to>
    <xdr:grpSp>
      <xdr:nvGrpSpPr>
        <xdr:cNvPr id="28" name="Groupe 27">
          <a:extLst>
            <a:ext uri="{FF2B5EF4-FFF2-40B4-BE49-F238E27FC236}">
              <a16:creationId xmlns:a16="http://schemas.microsoft.com/office/drawing/2014/main" id="{00000000-0008-0000-0700-00001C000000}"/>
            </a:ext>
          </a:extLst>
        </xdr:cNvPr>
        <xdr:cNvGrpSpPr>
          <a:grpSpLocks/>
        </xdr:cNvGrpSpPr>
      </xdr:nvGrpSpPr>
      <xdr:grpSpPr>
        <a:xfrm>
          <a:off x="14121037" y="2499064"/>
          <a:ext cx="5187725" cy="3841453"/>
          <a:chOff x="5433167" y="2144011"/>
          <a:chExt cx="3590457" cy="2844742"/>
        </a:xfrm>
      </xdr:grpSpPr>
      <xdr:pic>
        <xdr:nvPicPr>
          <xdr:cNvPr id="30" name="Picture 4" descr="MEDIA FIGARO">
            <a:extLst>
              <a:ext uri="{FF2B5EF4-FFF2-40B4-BE49-F238E27FC236}">
                <a16:creationId xmlns:a16="http://schemas.microsoft.com/office/drawing/2014/main" id="{00000000-0008-0000-0700-00001E000000}"/>
              </a:ext>
            </a:extLst>
          </xdr:cNvPr>
          <xdr:cNvPicPr>
            <a:picLocks noChangeAspect="1" noChangeArrowheads="1"/>
          </xdr:cNvPicPr>
        </xdr:nvPicPr>
        <xdr:blipFill>
          <a:blip xmlns:r="http://schemas.openxmlformats.org/officeDocument/2006/relationships" r:embed="rId5"/>
          <a:stretch>
            <a:fillRect/>
          </a:stretch>
        </xdr:blipFill>
        <xdr:spPr bwMode="auto">
          <a:xfrm>
            <a:off x="6390024" y="4180846"/>
            <a:ext cx="592425" cy="2190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 name="Picture 2" descr="Logo de DK">
            <a:extLst>
              <a:ext uri="{FF2B5EF4-FFF2-40B4-BE49-F238E27FC236}">
                <a16:creationId xmlns:a16="http://schemas.microsoft.com/office/drawing/2014/main" id="{00000000-0008-0000-0700-00001F000000}"/>
              </a:ext>
            </a:extLst>
          </xdr:cNvPr>
          <xdr:cNvPicPr>
            <a:picLocks noChangeAspect="1" noChangeArrowheads="1"/>
          </xdr:cNvPicPr>
        </xdr:nvPicPr>
        <xdr:blipFill>
          <a:blip xmlns:r="http://schemas.openxmlformats.org/officeDocument/2006/relationships" r:embed="rId6"/>
          <a:stretch>
            <a:fillRect/>
          </a:stretch>
        </xdr:blipFill>
        <xdr:spPr bwMode="auto">
          <a:xfrm>
            <a:off x="5579478" y="2653931"/>
            <a:ext cx="414698" cy="41888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4" name="Picture 6">
            <a:extLst>
              <a:ext uri="{FF2B5EF4-FFF2-40B4-BE49-F238E27FC236}">
                <a16:creationId xmlns:a16="http://schemas.microsoft.com/office/drawing/2014/main" id="{00000000-0008-0000-0700-000022000000}"/>
              </a:ext>
            </a:extLst>
          </xdr:cNvPr>
          <xdr:cNvPicPr>
            <a:picLocks noChangeAspect="1" noChangeArrowheads="1"/>
          </xdr:cNvPicPr>
        </xdr:nvPicPr>
        <xdr:blipFill>
          <a:blip xmlns:r="http://schemas.openxmlformats.org/officeDocument/2006/relationships" r:embed="rId7"/>
          <a:stretch>
            <a:fillRect/>
          </a:stretch>
        </xdr:blipFill>
        <xdr:spPr bwMode="auto">
          <a:xfrm>
            <a:off x="5442143" y="4182269"/>
            <a:ext cx="694753" cy="2162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5" name="Picture 8" descr="IMPACT PLUS - Pôle Images &amp; Réseaux">
            <a:extLst>
              <a:ext uri="{FF2B5EF4-FFF2-40B4-BE49-F238E27FC236}">
                <a16:creationId xmlns:a16="http://schemas.microsoft.com/office/drawing/2014/main" id="{00000000-0008-0000-0700-000023000000}"/>
              </a:ext>
            </a:extLst>
          </xdr:cNvPr>
          <xdr:cNvPicPr>
            <a:picLocks noChangeAspect="1" noChangeArrowheads="1"/>
          </xdr:cNvPicPr>
        </xdr:nvPicPr>
        <xdr:blipFill>
          <a:blip xmlns:r="http://schemas.openxmlformats.org/officeDocument/2006/relationships" r:embed="rId8"/>
          <a:stretch>
            <a:fillRect/>
          </a:stretch>
        </xdr:blipFill>
        <xdr:spPr bwMode="auto">
          <a:xfrm>
            <a:off x="6312829" y="3591273"/>
            <a:ext cx="809648" cy="43169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7" name="Picture 12" descr="Xandr Connect Paris - SRI">
            <a:extLst>
              <a:ext uri="{FF2B5EF4-FFF2-40B4-BE49-F238E27FC236}">
                <a16:creationId xmlns:a16="http://schemas.microsoft.com/office/drawing/2014/main" id="{00000000-0008-0000-0700-000025000000}"/>
              </a:ext>
            </a:extLst>
          </xdr:cNvPr>
          <xdr:cNvPicPr>
            <a:picLocks noChangeAspect="1" noChangeArrowheads="1"/>
          </xdr:cNvPicPr>
        </xdr:nvPicPr>
        <xdr:blipFill>
          <a:blip xmlns:r="http://schemas.openxmlformats.org/officeDocument/2006/relationships" r:embed="rId9"/>
          <a:stretch>
            <a:fillRect/>
          </a:stretch>
        </xdr:blipFill>
        <xdr:spPr bwMode="auto">
          <a:xfrm>
            <a:off x="8008422" y="4628893"/>
            <a:ext cx="1015202" cy="35986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8" name="Picture 18" descr="Applications Android de Google LLC sur Google Play">
            <a:extLst>
              <a:ext uri="{FF2B5EF4-FFF2-40B4-BE49-F238E27FC236}">
                <a16:creationId xmlns:a16="http://schemas.microsoft.com/office/drawing/2014/main" id="{00000000-0008-0000-0700-000026000000}"/>
              </a:ext>
            </a:extLst>
          </xdr:cNvPr>
          <xdr:cNvPicPr>
            <a:picLocks noChangeAspect="1" noChangeArrowheads="1"/>
          </xdr:cNvPicPr>
        </xdr:nvPicPr>
        <xdr:blipFill>
          <a:blip xmlns:r="http://schemas.openxmlformats.org/officeDocument/2006/relationships" r:embed="rId10"/>
          <a:stretch>
            <a:fillRect/>
          </a:stretch>
        </xdr:blipFill>
        <xdr:spPr bwMode="auto">
          <a:xfrm>
            <a:off x="7401635" y="3068552"/>
            <a:ext cx="431752" cy="43666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9" name="Picture 24" descr="Publicis Media | IAB France">
            <a:extLst>
              <a:ext uri="{FF2B5EF4-FFF2-40B4-BE49-F238E27FC236}">
                <a16:creationId xmlns:a16="http://schemas.microsoft.com/office/drawing/2014/main" id="{00000000-0008-0000-0700-000027000000}"/>
              </a:ext>
            </a:extLst>
          </xdr:cNvPr>
          <xdr:cNvPicPr>
            <a:picLocks noChangeAspect="1" noChangeArrowheads="1"/>
          </xdr:cNvPicPr>
        </xdr:nvPicPr>
        <xdr:blipFill>
          <a:blip xmlns:r="http://schemas.openxmlformats.org/officeDocument/2006/relationships" r:embed="rId11"/>
          <a:stretch>
            <a:fillRect/>
          </a:stretch>
        </xdr:blipFill>
        <xdr:spPr bwMode="auto">
          <a:xfrm>
            <a:off x="8157426" y="4074168"/>
            <a:ext cx="801570" cy="43169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0" name="Picture 26" descr="Labelium Group, consultant international en marketing digital">
            <a:extLst>
              <a:ext uri="{FF2B5EF4-FFF2-40B4-BE49-F238E27FC236}">
                <a16:creationId xmlns:a16="http://schemas.microsoft.com/office/drawing/2014/main" id="{00000000-0008-0000-0700-000028000000}"/>
              </a:ext>
            </a:extLst>
          </xdr:cNvPr>
          <xdr:cNvPicPr>
            <a:picLocks noChangeAspect="1" noChangeArrowheads="1"/>
          </xdr:cNvPicPr>
        </xdr:nvPicPr>
        <xdr:blipFill>
          <a:blip xmlns:r="http://schemas.openxmlformats.org/officeDocument/2006/relationships" r:embed="rId12"/>
          <a:stretch>
            <a:fillRect/>
          </a:stretch>
        </xdr:blipFill>
        <xdr:spPr bwMode="auto">
          <a:xfrm>
            <a:off x="7264300" y="3645324"/>
            <a:ext cx="1017895" cy="32430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 name="Picture 28">
            <a:extLst>
              <a:ext uri="{FF2B5EF4-FFF2-40B4-BE49-F238E27FC236}">
                <a16:creationId xmlns:a16="http://schemas.microsoft.com/office/drawing/2014/main" id="{00000000-0008-0000-0700-000029000000}"/>
              </a:ext>
            </a:extLst>
          </xdr:cNvPr>
          <xdr:cNvPicPr>
            <a:picLocks noChangeAspect="1" noChangeArrowheads="1"/>
          </xdr:cNvPicPr>
        </xdr:nvPicPr>
        <xdr:blipFill>
          <a:blip xmlns:r="http://schemas.openxmlformats.org/officeDocument/2006/relationships" r:embed="rId13"/>
          <a:stretch>
            <a:fillRect/>
          </a:stretch>
        </xdr:blipFill>
        <xdr:spPr bwMode="auto">
          <a:xfrm>
            <a:off x="8265140" y="2755631"/>
            <a:ext cx="558316" cy="2162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2" name="Picture 36" descr="Ekimetrics : Comment le module de sensibilisation de Vendredi a permis à  l'entreprise de faire de la RSE l'affaire de tous ?">
            <a:extLst>
              <a:ext uri="{FF2B5EF4-FFF2-40B4-BE49-F238E27FC236}">
                <a16:creationId xmlns:a16="http://schemas.microsoft.com/office/drawing/2014/main" id="{00000000-0008-0000-0700-00002A000000}"/>
              </a:ext>
            </a:extLst>
          </xdr:cNvPr>
          <xdr:cNvPicPr>
            <a:picLocks noChangeAspect="1" noChangeArrowheads="1"/>
          </xdr:cNvPicPr>
        </xdr:nvPicPr>
        <xdr:blipFill>
          <a:blip xmlns:r="http://schemas.openxmlformats.org/officeDocument/2006/relationships" r:embed="rId14"/>
          <a:stretch>
            <a:fillRect/>
          </a:stretch>
        </xdr:blipFill>
        <xdr:spPr bwMode="auto">
          <a:xfrm>
            <a:off x="6241917" y="2800435"/>
            <a:ext cx="887740" cy="12588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3" name="Picture 38" descr="Adomik lance Deal Maker pour aider les éditeurs à accroître les  performances des marchés privés programmatiques">
            <a:extLst>
              <a:ext uri="{FF2B5EF4-FFF2-40B4-BE49-F238E27FC236}">
                <a16:creationId xmlns:a16="http://schemas.microsoft.com/office/drawing/2014/main" id="{00000000-0008-0000-0700-00002B000000}"/>
              </a:ext>
            </a:extLst>
          </xdr:cNvPr>
          <xdr:cNvPicPr>
            <a:picLocks noChangeAspect="1" noChangeArrowheads="1"/>
          </xdr:cNvPicPr>
        </xdr:nvPicPr>
        <xdr:blipFill>
          <a:blip xmlns:r="http://schemas.openxmlformats.org/officeDocument/2006/relationships" r:embed="rId15"/>
          <a:stretch>
            <a:fillRect/>
          </a:stretch>
        </xdr:blipFill>
        <xdr:spPr bwMode="auto">
          <a:xfrm>
            <a:off x="5433167" y="2332475"/>
            <a:ext cx="707320" cy="1621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4" name="Picture 40" descr="Entreprise FRUGGR">
            <a:extLst>
              <a:ext uri="{FF2B5EF4-FFF2-40B4-BE49-F238E27FC236}">
                <a16:creationId xmlns:a16="http://schemas.microsoft.com/office/drawing/2014/main" id="{00000000-0008-0000-0700-00002C000000}"/>
              </a:ext>
            </a:extLst>
          </xdr:cNvPr>
          <xdr:cNvPicPr>
            <a:picLocks noChangeAspect="1" noChangeArrowheads="1"/>
          </xdr:cNvPicPr>
        </xdr:nvPicPr>
        <xdr:blipFill>
          <a:blip xmlns:r="http://schemas.openxmlformats.org/officeDocument/2006/relationships" r:embed="rId16"/>
          <a:stretch>
            <a:fillRect/>
          </a:stretch>
        </xdr:blipFill>
        <xdr:spPr bwMode="auto">
          <a:xfrm>
            <a:off x="5653980" y="3124736"/>
            <a:ext cx="320448" cy="32430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5" name="Picture 2" descr="HUBVISOR">
            <a:extLst>
              <a:ext uri="{FF2B5EF4-FFF2-40B4-BE49-F238E27FC236}">
                <a16:creationId xmlns:a16="http://schemas.microsoft.com/office/drawing/2014/main" id="{00000000-0008-0000-0700-00002D000000}"/>
              </a:ext>
            </a:extLst>
          </xdr:cNvPr>
          <xdr:cNvPicPr>
            <a:picLocks noChangeAspect="1" noChangeArrowheads="1"/>
          </xdr:cNvPicPr>
        </xdr:nvPicPr>
        <xdr:blipFill>
          <a:blip xmlns:r="http://schemas.openxmlformats.org/officeDocument/2006/relationships" r:embed="rId17"/>
          <a:stretch>
            <a:fillRect/>
          </a:stretch>
        </xdr:blipFill>
        <xdr:spPr bwMode="auto">
          <a:xfrm>
            <a:off x="5557935" y="3563537"/>
            <a:ext cx="482916" cy="48645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6" name="Image 45">
            <a:extLst>
              <a:ext uri="{FF2B5EF4-FFF2-40B4-BE49-F238E27FC236}">
                <a16:creationId xmlns:a16="http://schemas.microsoft.com/office/drawing/2014/main" id="{00000000-0008-0000-0700-00002E000000}"/>
              </a:ext>
            </a:extLst>
          </xdr:cNvPr>
          <xdr:cNvPicPr>
            <a:picLocks noChangeAspect="1"/>
          </xdr:cNvPicPr>
        </xdr:nvPicPr>
        <xdr:blipFill>
          <a:blip xmlns:r="http://schemas.openxmlformats.org/officeDocument/2006/relationships" r:embed="rId18"/>
          <a:stretch>
            <a:fillRect/>
          </a:stretch>
        </xdr:blipFill>
        <xdr:spPr>
          <a:xfrm>
            <a:off x="8157426" y="3124736"/>
            <a:ext cx="823112" cy="324301"/>
          </a:xfrm>
          <a:prstGeom prst="rect">
            <a:avLst/>
          </a:prstGeom>
        </xdr:spPr>
      </xdr:pic>
      <xdr:pic>
        <xdr:nvPicPr>
          <xdr:cNvPr id="47" name="Picture 8" descr="M Publicité | MyEventNetwork">
            <a:extLst>
              <a:ext uri="{FF2B5EF4-FFF2-40B4-BE49-F238E27FC236}">
                <a16:creationId xmlns:a16="http://schemas.microsoft.com/office/drawing/2014/main" id="{00000000-0008-0000-0700-00002F000000}"/>
              </a:ext>
            </a:extLst>
          </xdr:cNvPr>
          <xdr:cNvPicPr>
            <a:picLocks noChangeAspect="1" noChangeArrowheads="1"/>
          </xdr:cNvPicPr>
        </xdr:nvPicPr>
        <xdr:blipFill>
          <a:blip xmlns:r="http://schemas.openxmlformats.org/officeDocument/2006/relationships" r:embed="rId19"/>
          <a:stretch>
            <a:fillRect/>
          </a:stretch>
        </xdr:blipFill>
        <xdr:spPr bwMode="auto">
          <a:xfrm>
            <a:off x="8351311" y="3625410"/>
            <a:ext cx="398541" cy="3634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8" name="Picture 2" descr="Le rapport d'étude Carbone 4 sur l'affectation des sols - Oleo100">
            <a:extLst>
              <a:ext uri="{FF2B5EF4-FFF2-40B4-BE49-F238E27FC236}">
                <a16:creationId xmlns:a16="http://schemas.microsoft.com/office/drawing/2014/main" id="{00000000-0008-0000-0700-000030000000}"/>
              </a:ext>
            </a:extLst>
          </xdr:cNvPr>
          <xdr:cNvPicPr>
            <a:picLocks noChangeAspect="1" noChangeArrowheads="1"/>
          </xdr:cNvPicPr>
        </xdr:nvPicPr>
        <xdr:blipFill>
          <a:blip xmlns:r="http://schemas.openxmlformats.org/officeDocument/2006/relationships" r:embed="rId20"/>
          <a:stretch>
            <a:fillRect/>
          </a:stretch>
        </xdr:blipFill>
        <xdr:spPr bwMode="auto">
          <a:xfrm>
            <a:off x="8192433" y="2144011"/>
            <a:ext cx="656156" cy="53979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9" name="Picture 8" descr="EKODEV | Engagés pour la nature">
            <a:extLst>
              <a:ext uri="{FF2B5EF4-FFF2-40B4-BE49-F238E27FC236}">
                <a16:creationId xmlns:a16="http://schemas.microsoft.com/office/drawing/2014/main" id="{00000000-0008-0000-0700-000031000000}"/>
              </a:ext>
            </a:extLst>
          </xdr:cNvPr>
          <xdr:cNvPicPr>
            <a:picLocks noChangeAspect="1" noChangeArrowheads="1"/>
          </xdr:cNvPicPr>
        </xdr:nvPicPr>
        <xdr:blipFill>
          <a:blip xmlns:r="http://schemas.openxmlformats.org/officeDocument/2006/relationships" r:embed="rId21"/>
          <a:stretch>
            <a:fillRect/>
          </a:stretch>
        </xdr:blipFill>
        <xdr:spPr bwMode="auto">
          <a:xfrm>
            <a:off x="7197877" y="2701580"/>
            <a:ext cx="886843" cy="32430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0" name="Picture 10" descr="Teads - Elaia - Leading european VC">
            <a:extLst>
              <a:ext uri="{FF2B5EF4-FFF2-40B4-BE49-F238E27FC236}">
                <a16:creationId xmlns:a16="http://schemas.microsoft.com/office/drawing/2014/main" id="{00000000-0008-0000-0700-000032000000}"/>
              </a:ext>
            </a:extLst>
          </xdr:cNvPr>
          <xdr:cNvPicPr>
            <a:picLocks noChangeAspect="1" noChangeArrowheads="1"/>
          </xdr:cNvPicPr>
        </xdr:nvPicPr>
        <xdr:blipFill>
          <a:blip xmlns:r="http://schemas.openxmlformats.org/officeDocument/2006/relationships" r:embed="rId22"/>
          <a:stretch>
            <a:fillRect/>
          </a:stretch>
        </xdr:blipFill>
        <xdr:spPr bwMode="auto">
          <a:xfrm>
            <a:off x="7401635" y="4699301"/>
            <a:ext cx="494585" cy="2190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 name="Picture 12" descr="Découvrez l'histoire de la startup Sami | J'❤️ les startups">
            <a:extLst>
              <a:ext uri="{FF2B5EF4-FFF2-40B4-BE49-F238E27FC236}">
                <a16:creationId xmlns:a16="http://schemas.microsoft.com/office/drawing/2014/main" id="{00000000-0008-0000-0700-000033000000}"/>
              </a:ext>
            </a:extLst>
          </xdr:cNvPr>
          <xdr:cNvPicPr>
            <a:picLocks noChangeAspect="1" noChangeArrowheads="1"/>
          </xdr:cNvPicPr>
        </xdr:nvPicPr>
        <xdr:blipFill>
          <a:blip xmlns:r="http://schemas.openxmlformats.org/officeDocument/2006/relationships" r:embed="rId23"/>
          <a:stretch>
            <a:fillRect/>
          </a:stretch>
        </xdr:blipFill>
        <xdr:spPr bwMode="auto">
          <a:xfrm>
            <a:off x="5471764" y="4682943"/>
            <a:ext cx="668723" cy="25176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2" name="Picture 10">
            <a:extLst>
              <a:ext uri="{FF2B5EF4-FFF2-40B4-BE49-F238E27FC236}">
                <a16:creationId xmlns:a16="http://schemas.microsoft.com/office/drawing/2014/main" id="{00000000-0008-0000-0700-000034000000}"/>
              </a:ext>
            </a:extLst>
          </xdr:cNvPr>
          <xdr:cNvPicPr>
            <a:picLocks noChangeAspect="1" noChangeArrowheads="1"/>
          </xdr:cNvPicPr>
        </xdr:nvPicPr>
        <xdr:blipFill>
          <a:blip xmlns:r="http://schemas.openxmlformats.org/officeDocument/2006/relationships" r:embed="rId24"/>
          <a:srcRect t="-28497" b="-28497"/>
          <a:stretch>
            <a:fillRect/>
          </a:stretch>
        </xdr:blipFill>
        <xdr:spPr bwMode="auto">
          <a:xfrm>
            <a:off x="6317317" y="4731304"/>
            <a:ext cx="836576" cy="15503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3" name="Picture 2" descr="Prisma Media Solutions | La régie publicitaire des marques Prisma Media">
            <a:extLst>
              <a:ext uri="{FF2B5EF4-FFF2-40B4-BE49-F238E27FC236}">
                <a16:creationId xmlns:a16="http://schemas.microsoft.com/office/drawing/2014/main" id="{00000000-0008-0000-0700-000035000000}"/>
              </a:ext>
            </a:extLst>
          </xdr:cNvPr>
          <xdr:cNvPicPr>
            <a:picLocks noChangeAspect="1" noChangeArrowheads="1"/>
          </xdr:cNvPicPr>
        </xdr:nvPicPr>
        <xdr:blipFill>
          <a:blip xmlns:r="http://schemas.openxmlformats.org/officeDocument/2006/relationships" r:embed="rId25"/>
          <a:stretch>
            <a:fillRect/>
          </a:stretch>
        </xdr:blipFill>
        <xdr:spPr bwMode="auto">
          <a:xfrm>
            <a:off x="7151201" y="4200759"/>
            <a:ext cx="931724" cy="17993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4" name="Picture 2" descr="Glimpact, Global Environmental Impact Evaluation">
            <a:extLst>
              <a:ext uri="{FF2B5EF4-FFF2-40B4-BE49-F238E27FC236}">
                <a16:creationId xmlns:a16="http://schemas.microsoft.com/office/drawing/2014/main" id="{00000000-0008-0000-0700-000036000000}"/>
              </a:ext>
            </a:extLst>
          </xdr:cNvPr>
          <xdr:cNvPicPr>
            <a:picLocks noChangeAspect="1" noChangeArrowheads="1"/>
          </xdr:cNvPicPr>
        </xdr:nvPicPr>
        <xdr:blipFill>
          <a:blip xmlns:r="http://schemas.openxmlformats.org/officeDocument/2006/relationships" r:embed="rId26"/>
          <a:stretch>
            <a:fillRect/>
          </a:stretch>
        </xdr:blipFill>
        <xdr:spPr bwMode="auto">
          <a:xfrm>
            <a:off x="6216784" y="3091310"/>
            <a:ext cx="969423" cy="39186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5" name="Picture 2" descr="Devenez maître de votre empreinte carbone | Aktio">
            <a:extLst>
              <a:ext uri="{FF2B5EF4-FFF2-40B4-BE49-F238E27FC236}">
                <a16:creationId xmlns:a16="http://schemas.microsoft.com/office/drawing/2014/main" id="{00000000-0008-0000-0700-000037000000}"/>
              </a:ext>
            </a:extLst>
          </xdr:cNvPr>
          <xdr:cNvPicPr>
            <a:picLocks noChangeAspect="1" noChangeArrowheads="1"/>
          </xdr:cNvPicPr>
        </xdr:nvPicPr>
        <xdr:blipFill>
          <a:blip xmlns:r="http://schemas.openxmlformats.org/officeDocument/2006/relationships" r:embed="rId27"/>
          <a:stretch>
            <a:fillRect/>
          </a:stretch>
        </xdr:blipFill>
        <xdr:spPr bwMode="auto">
          <a:xfrm>
            <a:off x="6355017" y="2333186"/>
            <a:ext cx="703730" cy="1621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6" name="Picture 4" descr="Bilobay : le calculateur le plus complet de son marché">
            <a:extLst>
              <a:ext uri="{FF2B5EF4-FFF2-40B4-BE49-F238E27FC236}">
                <a16:creationId xmlns:a16="http://schemas.microsoft.com/office/drawing/2014/main" id="{00000000-0008-0000-0700-000038000000}"/>
              </a:ext>
            </a:extLst>
          </xdr:cNvPr>
          <xdr:cNvPicPr>
            <a:picLocks noChangeAspect="1" noChangeArrowheads="1"/>
          </xdr:cNvPicPr>
        </xdr:nvPicPr>
        <xdr:blipFill>
          <a:blip xmlns:r="http://schemas.openxmlformats.org/officeDocument/2006/relationships" r:embed="rId28"/>
          <a:stretch>
            <a:fillRect/>
          </a:stretch>
        </xdr:blipFill>
        <xdr:spPr bwMode="auto">
          <a:xfrm>
            <a:off x="7264300" y="2306161"/>
            <a:ext cx="653463" cy="2162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oneCellAnchor>
    <xdr:from>
      <xdr:col>7</xdr:col>
      <xdr:colOff>1814513</xdr:colOff>
      <xdr:row>9</xdr:row>
      <xdr:rowOff>95250</xdr:rowOff>
    </xdr:from>
    <xdr:ext cx="4784952" cy="530658"/>
    <xdr:sp macro="" textlink="">
      <xdr:nvSpPr>
        <xdr:cNvPr id="4" name="ZoneTexte 3">
          <a:extLst>
            <a:ext uri="{FF2B5EF4-FFF2-40B4-BE49-F238E27FC236}">
              <a16:creationId xmlns:a16="http://schemas.microsoft.com/office/drawing/2014/main" id="{63EF3221-0D7F-91D6-504F-E0F9D3D5E77E}"/>
            </a:ext>
          </a:extLst>
        </xdr:cNvPr>
        <xdr:cNvSpPr txBox="1"/>
      </xdr:nvSpPr>
      <xdr:spPr>
        <a:xfrm>
          <a:off x="13747977" y="1782536"/>
          <a:ext cx="478495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fr-FR" sz="1400" b="1"/>
            <a:t>Companies involved in the SRI x Alliance Digitale joint programmatic working group</a:t>
          </a:r>
        </a:p>
      </xdr:txBody>
    </xdr:sp>
    <xdr:clientData/>
  </xdr:oneCellAnchor>
  <xdr:twoCellAnchor editAs="oneCell">
    <xdr:from>
      <xdr:col>1</xdr:col>
      <xdr:colOff>834572</xdr:colOff>
      <xdr:row>8</xdr:row>
      <xdr:rowOff>72572</xdr:rowOff>
    </xdr:from>
    <xdr:to>
      <xdr:col>5</xdr:col>
      <xdr:colOff>729679</xdr:colOff>
      <xdr:row>23</xdr:row>
      <xdr:rowOff>36286</xdr:rowOff>
    </xdr:to>
    <xdr:pic>
      <xdr:nvPicPr>
        <xdr:cNvPr id="7" name="Image 6">
          <a:extLst>
            <a:ext uri="{FF2B5EF4-FFF2-40B4-BE49-F238E27FC236}">
              <a16:creationId xmlns:a16="http://schemas.microsoft.com/office/drawing/2014/main" id="{6DBDFFD8-DF15-FD89-DFAB-D5366BDBF2E4}"/>
            </a:ext>
          </a:extLst>
        </xdr:cNvPr>
        <xdr:cNvPicPr>
          <a:picLocks noChangeAspect="1"/>
        </xdr:cNvPicPr>
      </xdr:nvPicPr>
      <xdr:blipFill>
        <a:blip xmlns:r="http://schemas.openxmlformats.org/officeDocument/2006/relationships" r:embed="rId29"/>
        <a:stretch>
          <a:fillRect/>
        </a:stretch>
      </xdr:blipFill>
      <xdr:spPr>
        <a:xfrm>
          <a:off x="1705429" y="1669143"/>
          <a:ext cx="8676250" cy="6985000"/>
        </a:xfrm>
        <a:prstGeom prst="rect">
          <a:avLst/>
        </a:prstGeom>
      </xdr:spPr>
    </xdr:pic>
    <xdr:clientData/>
  </xdr:twoCellAnchor>
  <xdr:twoCellAnchor>
    <xdr:from>
      <xdr:col>6</xdr:col>
      <xdr:colOff>0</xdr:colOff>
      <xdr:row>155</xdr:row>
      <xdr:rowOff>0</xdr:rowOff>
    </xdr:from>
    <xdr:to>
      <xdr:col>7</xdr:col>
      <xdr:colOff>6268358</xdr:colOff>
      <xdr:row>158</xdr:row>
      <xdr:rowOff>31524</xdr:rowOff>
    </xdr:to>
    <xdr:sp macro="" textlink="">
      <xdr:nvSpPr>
        <xdr:cNvPr id="8" name="Rectangle 7">
          <a:extLst>
            <a:ext uri="{FF2B5EF4-FFF2-40B4-BE49-F238E27FC236}">
              <a16:creationId xmlns:a16="http://schemas.microsoft.com/office/drawing/2014/main" id="{77F128E2-F454-924A-8FAC-8AFDC00268B4}"/>
            </a:ext>
          </a:extLst>
        </xdr:cNvPr>
        <xdr:cNvSpPr/>
      </xdr:nvSpPr>
      <xdr:spPr>
        <a:xfrm>
          <a:off x="10958286" y="45048714"/>
          <a:ext cx="8028215" cy="1464810"/>
        </a:xfrm>
        <a:prstGeom prst="rect">
          <a:avLst/>
        </a:prstGeom>
        <a:noFill/>
        <a:ln w="381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xdr:col>
      <xdr:colOff>308429</xdr:colOff>
      <xdr:row>13</xdr:row>
      <xdr:rowOff>381000</xdr:rowOff>
    </xdr:from>
    <xdr:to>
      <xdr:col>5</xdr:col>
      <xdr:colOff>925286</xdr:colOff>
      <xdr:row>15</xdr:row>
      <xdr:rowOff>254000</xdr:rowOff>
    </xdr:to>
    <xdr:sp macro="" textlink="">
      <xdr:nvSpPr>
        <xdr:cNvPr id="9" name="Rectangle 8">
          <a:extLst>
            <a:ext uri="{FF2B5EF4-FFF2-40B4-BE49-F238E27FC236}">
              <a16:creationId xmlns:a16="http://schemas.microsoft.com/office/drawing/2014/main" id="{6B8E440F-A416-554F-9713-B29DE72040BF}"/>
            </a:ext>
          </a:extLst>
        </xdr:cNvPr>
        <xdr:cNvSpPr/>
      </xdr:nvSpPr>
      <xdr:spPr>
        <a:xfrm>
          <a:off x="1179286" y="4318000"/>
          <a:ext cx="9398000" cy="1614714"/>
        </a:xfrm>
        <a:prstGeom prst="rect">
          <a:avLst/>
        </a:prstGeom>
        <a:noFill/>
        <a:ln w="381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editAs="oneCell">
    <xdr:from>
      <xdr:col>2</xdr:col>
      <xdr:colOff>2013858</xdr:colOff>
      <xdr:row>11</xdr:row>
      <xdr:rowOff>145143</xdr:rowOff>
    </xdr:from>
    <xdr:to>
      <xdr:col>3</xdr:col>
      <xdr:colOff>290286</xdr:colOff>
      <xdr:row>11</xdr:row>
      <xdr:rowOff>637315</xdr:rowOff>
    </xdr:to>
    <xdr:pic>
      <xdr:nvPicPr>
        <xdr:cNvPr id="10" name="Image 9">
          <a:extLst>
            <a:ext uri="{FF2B5EF4-FFF2-40B4-BE49-F238E27FC236}">
              <a16:creationId xmlns:a16="http://schemas.microsoft.com/office/drawing/2014/main" id="{89A5EC9D-79A1-D349-83C9-4110794F61D1}"/>
            </a:ext>
          </a:extLst>
        </xdr:cNvPr>
        <xdr:cNvPicPr>
          <a:picLocks noChangeAspect="1"/>
        </xdr:cNvPicPr>
      </xdr:nvPicPr>
      <xdr:blipFill>
        <a:blip xmlns:r="http://schemas.openxmlformats.org/officeDocument/2006/relationships" r:embed="rId30"/>
        <a:stretch>
          <a:fillRect/>
        </a:stretch>
      </xdr:blipFill>
      <xdr:spPr>
        <a:xfrm>
          <a:off x="3755572" y="2340429"/>
          <a:ext cx="1959428" cy="492172"/>
        </a:xfrm>
        <a:prstGeom prst="rect">
          <a:avLst/>
        </a:prstGeom>
      </xdr:spPr>
    </xdr:pic>
    <xdr:clientData/>
  </xdr:twoCellAnchor>
  <xdr:twoCellAnchor editAs="oneCell">
    <xdr:from>
      <xdr:col>5</xdr:col>
      <xdr:colOff>1052285</xdr:colOff>
      <xdr:row>19</xdr:row>
      <xdr:rowOff>54430</xdr:rowOff>
    </xdr:from>
    <xdr:to>
      <xdr:col>7</xdr:col>
      <xdr:colOff>1123042</xdr:colOff>
      <xdr:row>23</xdr:row>
      <xdr:rowOff>43544</xdr:rowOff>
    </xdr:to>
    <xdr:pic>
      <xdr:nvPicPr>
        <xdr:cNvPr id="12" name="Image 11">
          <a:extLst>
            <a:ext uri="{FF2B5EF4-FFF2-40B4-BE49-F238E27FC236}">
              <a16:creationId xmlns:a16="http://schemas.microsoft.com/office/drawing/2014/main" id="{BFCCC699-08E1-43EF-A6C1-9D73B261C474}"/>
            </a:ext>
          </a:extLst>
        </xdr:cNvPr>
        <xdr:cNvPicPr>
          <a:picLocks noChangeAspect="1"/>
        </xdr:cNvPicPr>
      </xdr:nvPicPr>
      <xdr:blipFill>
        <a:blip xmlns:r="http://schemas.openxmlformats.org/officeDocument/2006/relationships" r:embed="rId31"/>
        <a:stretch>
          <a:fillRect/>
        </a:stretch>
      </xdr:blipFill>
      <xdr:spPr>
        <a:xfrm>
          <a:off x="10704285" y="7874001"/>
          <a:ext cx="3136900" cy="7874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8D8D8"/>
  </sheetPr>
  <dimension ref="B1:I1002"/>
  <sheetViews>
    <sheetView showGridLines="0" topLeftCell="A9" zoomScale="85" zoomScaleNormal="85" workbookViewId="0">
      <selection activeCell="D22" sqref="D22"/>
    </sheetView>
  </sheetViews>
  <sheetFormatPr baseColWidth="10" defaultColWidth="14.33203125" defaultRowHeight="15" customHeight="1" x14ac:dyDescent="0.2"/>
  <cols>
    <col min="1" max="1" width="10" customWidth="1"/>
    <col min="2" max="4" width="17.83203125" customWidth="1"/>
    <col min="5" max="26" width="10.6640625" customWidth="1"/>
  </cols>
  <sheetData>
    <row r="1" spans="2:9" ht="14.25" customHeight="1" x14ac:dyDescent="0.2"/>
    <row r="2" spans="2:9" ht="14.25" customHeight="1" x14ac:dyDescent="0.2"/>
    <row r="3" spans="2:9" ht="14.25" customHeight="1" x14ac:dyDescent="0.2"/>
    <row r="4" spans="2:9" ht="14.25" customHeight="1" x14ac:dyDescent="0.2"/>
    <row r="5" spans="2:9" ht="14.25" customHeight="1" x14ac:dyDescent="0.2"/>
    <row r="6" spans="2:9" ht="14.25" customHeight="1" x14ac:dyDescent="0.2"/>
    <row r="7" spans="2:9" ht="14.25" customHeight="1" x14ac:dyDescent="0.2"/>
    <row r="8" spans="2:9" ht="14.25" customHeight="1" x14ac:dyDescent="0.2"/>
    <row r="9" spans="2:9" ht="14.25" customHeight="1" x14ac:dyDescent="0.2"/>
    <row r="10" spans="2:9" ht="22.5" customHeight="1" x14ac:dyDescent="0.2">
      <c r="B10" s="8" t="s">
        <v>258</v>
      </c>
      <c r="C10" s="1"/>
      <c r="D10" s="1"/>
    </row>
    <row r="11" spans="2:9" ht="22.5" customHeight="1" x14ac:dyDescent="0.2">
      <c r="B11" s="20" t="s">
        <v>272</v>
      </c>
    </row>
    <row r="12" spans="2:9" ht="21" customHeight="1" x14ac:dyDescent="0.2">
      <c r="B12" s="242" t="s">
        <v>530</v>
      </c>
      <c r="C12" s="243"/>
      <c r="D12" s="243"/>
      <c r="E12" s="243"/>
      <c r="F12" s="243"/>
      <c r="G12" s="243"/>
      <c r="H12" s="243"/>
      <c r="I12" s="243"/>
    </row>
    <row r="13" spans="2:9" ht="21" customHeight="1" x14ac:dyDescent="0.2">
      <c r="B13" s="243"/>
      <c r="C13" s="243"/>
      <c r="D13" s="243"/>
      <c r="E13" s="243"/>
      <c r="F13" s="243"/>
      <c r="G13" s="243"/>
      <c r="H13" s="243"/>
      <c r="I13" s="243"/>
    </row>
    <row r="14" spans="2:9" ht="14.25" customHeight="1" x14ac:dyDescent="0.2"/>
    <row r="15" spans="2:9" ht="14.25" customHeight="1" x14ac:dyDescent="0.2">
      <c r="B15" s="2" t="s">
        <v>454</v>
      </c>
    </row>
    <row r="16" spans="2:9" ht="14.25" customHeight="1" x14ac:dyDescent="0.2"/>
    <row r="17" spans="2:4" ht="14.25" customHeight="1" x14ac:dyDescent="0.2"/>
    <row r="18" spans="2:4" ht="14.25" customHeight="1" x14ac:dyDescent="0.2">
      <c r="B18" s="3" t="s">
        <v>2</v>
      </c>
    </row>
    <row r="19" spans="2:4" ht="14.25" customHeight="1" x14ac:dyDescent="0.2"/>
    <row r="20" spans="2:4" ht="14.25" customHeight="1" x14ac:dyDescent="0.2"/>
    <row r="21" spans="2:4" ht="14.25" customHeight="1" x14ac:dyDescent="0.2"/>
    <row r="22" spans="2:4" ht="14.25" customHeight="1" x14ac:dyDescent="0.2"/>
    <row r="23" spans="2:4" ht="14.25" customHeight="1" x14ac:dyDescent="0.2"/>
    <row r="24" spans="2:4" ht="14.25" customHeight="1" x14ac:dyDescent="0.2"/>
    <row r="25" spans="2:4" ht="14.25" customHeight="1" x14ac:dyDescent="0.2"/>
    <row r="26" spans="2:4" ht="14.25" customHeight="1" x14ac:dyDescent="0.2">
      <c r="B26" s="3" t="s">
        <v>3</v>
      </c>
    </row>
    <row r="27" spans="2:4" ht="14.25" customHeight="1" x14ac:dyDescent="0.2"/>
    <row r="28" spans="2:4" ht="14.25" customHeight="1" x14ac:dyDescent="0.2">
      <c r="B28" s="126" t="s">
        <v>4</v>
      </c>
      <c r="C28" s="126" t="s">
        <v>5</v>
      </c>
      <c r="D28" s="126" t="s">
        <v>6</v>
      </c>
    </row>
    <row r="29" spans="2:4" ht="14.25" customHeight="1" x14ac:dyDescent="0.2">
      <c r="B29" s="4">
        <v>1</v>
      </c>
      <c r="C29" s="5">
        <v>44487</v>
      </c>
      <c r="D29" s="127" t="s">
        <v>0</v>
      </c>
    </row>
    <row r="30" spans="2:4" ht="14.25" customHeight="1" x14ac:dyDescent="0.2">
      <c r="B30" s="127" t="s">
        <v>8</v>
      </c>
      <c r="C30" s="5">
        <v>44550</v>
      </c>
      <c r="D30" s="127" t="s">
        <v>0</v>
      </c>
    </row>
    <row r="31" spans="2:4" ht="14.25" customHeight="1" x14ac:dyDescent="0.2">
      <c r="B31" s="127" t="s">
        <v>211</v>
      </c>
      <c r="C31" s="5">
        <v>44715</v>
      </c>
      <c r="D31" s="127" t="s">
        <v>0</v>
      </c>
    </row>
    <row r="32" spans="2:4" ht="14.25" customHeight="1" x14ac:dyDescent="0.2">
      <c r="B32" s="127" t="s">
        <v>546</v>
      </c>
      <c r="C32" s="5">
        <v>44740</v>
      </c>
      <c r="D32" s="127" t="s">
        <v>0</v>
      </c>
    </row>
    <row r="33" spans="2:4" ht="14.25" customHeight="1" x14ac:dyDescent="0.2">
      <c r="B33" s="127" t="s">
        <v>257</v>
      </c>
      <c r="C33" s="5">
        <v>45013</v>
      </c>
      <c r="D33" s="127" t="s">
        <v>0</v>
      </c>
    </row>
    <row r="34" spans="2:4" ht="14.25" customHeight="1" x14ac:dyDescent="0.2">
      <c r="B34" s="127" t="s">
        <v>319</v>
      </c>
      <c r="C34" s="5">
        <v>45051</v>
      </c>
      <c r="D34" s="127" t="s">
        <v>0</v>
      </c>
    </row>
    <row r="35" spans="2:4" ht="14.25" customHeight="1" x14ac:dyDescent="0.2">
      <c r="B35" s="127" t="s">
        <v>545</v>
      </c>
      <c r="C35" s="5">
        <v>45058</v>
      </c>
      <c r="D35" s="127" t="s">
        <v>0</v>
      </c>
    </row>
    <row r="36" spans="2:4" ht="14.25" customHeight="1" x14ac:dyDescent="0.2">
      <c r="B36" s="98"/>
      <c r="C36" s="99"/>
      <c r="D36" s="98"/>
    </row>
    <row r="37" spans="2:4" ht="14.25" customHeight="1" x14ac:dyDescent="0.2">
      <c r="B37" s="128" t="s">
        <v>9</v>
      </c>
    </row>
    <row r="38" spans="2:4" ht="14.25" customHeight="1" x14ac:dyDescent="0.2">
      <c r="B38" s="3" t="s">
        <v>287</v>
      </c>
    </row>
    <row r="39" spans="2:4" ht="14.25" customHeight="1" x14ac:dyDescent="0.2"/>
    <row r="40" spans="2:4" ht="14.25" customHeight="1" x14ac:dyDescent="0.2"/>
    <row r="41" spans="2:4" ht="14.25" customHeight="1" x14ac:dyDescent="0.2"/>
    <row r="42" spans="2:4" ht="14.25" customHeight="1" x14ac:dyDescent="0.2"/>
    <row r="43" spans="2:4" ht="14.25" customHeight="1" x14ac:dyDescent="0.2"/>
    <row r="44" spans="2:4" ht="14.25" customHeight="1" x14ac:dyDescent="0.2"/>
    <row r="45" spans="2:4" ht="14.25" customHeight="1" x14ac:dyDescent="0.2"/>
    <row r="46" spans="2:4" ht="14.25" customHeight="1" x14ac:dyDescent="0.2"/>
    <row r="47" spans="2:4" ht="14.25" customHeight="1" x14ac:dyDescent="0.2"/>
    <row r="48" spans="2:4"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sheetData>
  <mergeCells count="1">
    <mergeCell ref="B12:I13"/>
  </mergeCell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79995117038483843"/>
  </sheetPr>
  <dimension ref="A1:Z1010"/>
  <sheetViews>
    <sheetView showGridLines="0" topLeftCell="A10" zoomScale="80" zoomScaleNormal="80" workbookViewId="0">
      <selection activeCell="J31" sqref="J31"/>
    </sheetView>
  </sheetViews>
  <sheetFormatPr baseColWidth="10" defaultColWidth="14.33203125" defaultRowHeight="15" customHeight="1" x14ac:dyDescent="0.2"/>
  <cols>
    <col min="1" max="2" width="9.1640625" customWidth="1"/>
    <col min="3" max="3" width="34" customWidth="1"/>
    <col min="4" max="8" width="18.1640625" customWidth="1"/>
    <col min="9" max="10" width="18.33203125" customWidth="1"/>
    <col min="11" max="14" width="9.1640625" customWidth="1"/>
    <col min="15" max="15" width="14.1640625" customWidth="1"/>
    <col min="16" max="20" width="9.1640625" customWidth="1"/>
    <col min="21" max="26" width="10.6640625" customWidth="1"/>
  </cols>
  <sheetData>
    <row r="1" spans="1:26" ht="14.25" customHeight="1" x14ac:dyDescent="0.2">
      <c r="A1" s="249" t="s">
        <v>456</v>
      </c>
      <c r="B1" s="243"/>
      <c r="C1" s="243"/>
      <c r="D1" s="243"/>
      <c r="E1" s="243"/>
      <c r="F1" s="243"/>
      <c r="G1" s="243"/>
      <c r="H1" s="243"/>
      <c r="I1" s="243"/>
      <c r="J1" s="243"/>
      <c r="K1" s="243"/>
      <c r="L1" s="243"/>
      <c r="M1" s="243"/>
      <c r="N1" s="243"/>
      <c r="O1" s="243"/>
      <c r="P1" s="243"/>
      <c r="Q1" s="243"/>
      <c r="R1" s="243"/>
      <c r="S1" s="243"/>
      <c r="T1" s="243"/>
      <c r="U1" s="6"/>
      <c r="V1" s="6"/>
      <c r="W1" s="6"/>
      <c r="X1" s="6"/>
      <c r="Y1" s="6"/>
      <c r="Z1" s="6"/>
    </row>
    <row r="2" spans="1:26" ht="21" customHeight="1" x14ac:dyDescent="0.2">
      <c r="A2" s="243"/>
      <c r="B2" s="243"/>
      <c r="C2" s="243"/>
      <c r="D2" s="243"/>
      <c r="E2" s="243"/>
      <c r="F2" s="243"/>
      <c r="G2" s="243"/>
      <c r="H2" s="243"/>
      <c r="I2" s="243"/>
      <c r="J2" s="243"/>
      <c r="K2" s="243"/>
      <c r="L2" s="243"/>
      <c r="M2" s="243"/>
      <c r="N2" s="243"/>
      <c r="O2" s="243"/>
      <c r="P2" s="243"/>
      <c r="Q2" s="243"/>
      <c r="R2" s="243"/>
      <c r="S2" s="243"/>
      <c r="T2" s="243"/>
      <c r="U2" s="6"/>
      <c r="V2" s="6"/>
      <c r="W2" s="6"/>
      <c r="X2" s="6"/>
      <c r="Y2" s="6"/>
      <c r="Z2" s="6"/>
    </row>
    <row r="3" spans="1:26" ht="14.25" customHeight="1" x14ac:dyDescent="0.2">
      <c r="A3" s="1"/>
      <c r="B3" s="1"/>
      <c r="C3" s="1"/>
      <c r="D3" s="7"/>
      <c r="E3" s="1"/>
      <c r="F3" s="1"/>
      <c r="G3" s="1"/>
      <c r="H3" s="1"/>
      <c r="I3" s="1"/>
      <c r="J3" s="1"/>
      <c r="K3" s="1"/>
      <c r="L3" s="1"/>
      <c r="M3" s="1"/>
      <c r="N3" s="1"/>
      <c r="O3" s="1"/>
      <c r="P3" s="1"/>
      <c r="Q3" s="1"/>
      <c r="R3" s="1"/>
      <c r="S3" s="1"/>
      <c r="T3" s="1"/>
      <c r="U3" s="1"/>
      <c r="V3" s="1"/>
      <c r="W3" s="1"/>
      <c r="X3" s="1"/>
      <c r="Y3" s="1"/>
      <c r="Z3" s="1"/>
    </row>
    <row r="4" spans="1:26" ht="14.25" customHeight="1" x14ac:dyDescent="0.2">
      <c r="A4" s="1"/>
      <c r="B4" s="1"/>
      <c r="C4" s="1"/>
      <c r="D4" s="7"/>
      <c r="E4" s="1"/>
      <c r="F4" s="1"/>
      <c r="G4" s="1"/>
      <c r="H4" s="1"/>
      <c r="I4" s="1"/>
      <c r="J4" s="1"/>
      <c r="K4" s="1"/>
      <c r="L4" s="1"/>
      <c r="M4" s="1"/>
      <c r="N4" s="1"/>
      <c r="O4" s="1"/>
      <c r="P4" s="1"/>
      <c r="Q4" s="1"/>
      <c r="R4" s="1"/>
      <c r="S4" s="1"/>
      <c r="T4" s="1"/>
      <c r="U4" s="1"/>
      <c r="V4" s="1"/>
      <c r="W4" s="1"/>
      <c r="X4" s="1"/>
      <c r="Y4" s="1"/>
      <c r="Z4" s="1"/>
    </row>
    <row r="5" spans="1:26" ht="14.25" customHeight="1" x14ac:dyDescent="0.2">
      <c r="A5" s="1"/>
      <c r="B5" s="1"/>
      <c r="C5" s="8" t="s">
        <v>11</v>
      </c>
      <c r="D5" s="7"/>
      <c r="E5" s="1"/>
      <c r="F5" s="1"/>
      <c r="G5" s="1"/>
      <c r="H5" s="1"/>
      <c r="I5" s="1"/>
      <c r="J5" s="1"/>
      <c r="K5" s="1"/>
      <c r="L5" s="1"/>
      <c r="M5" s="1"/>
      <c r="N5" s="1"/>
      <c r="O5" s="1"/>
      <c r="P5" s="1"/>
      <c r="Q5" s="1"/>
      <c r="R5" s="1"/>
      <c r="S5" s="1"/>
      <c r="T5" s="1"/>
      <c r="U5" s="1"/>
      <c r="V5" s="1"/>
      <c r="W5" s="1"/>
      <c r="X5" s="1"/>
      <c r="Y5" s="1"/>
      <c r="Z5" s="1"/>
    </row>
    <row r="6" spans="1:26" ht="14.25" customHeight="1" x14ac:dyDescent="0.2">
      <c r="A6" s="1"/>
      <c r="B6" s="1"/>
      <c r="C6" s="8"/>
      <c r="D6" s="7"/>
      <c r="E6" s="1"/>
      <c r="F6" s="1"/>
      <c r="G6" s="1"/>
      <c r="H6" s="1"/>
      <c r="I6" s="1"/>
      <c r="J6" s="1"/>
      <c r="K6" s="1"/>
      <c r="L6" s="1"/>
      <c r="M6" s="1"/>
      <c r="N6" s="1"/>
      <c r="O6" s="1"/>
      <c r="P6" s="1"/>
      <c r="Q6" s="1"/>
      <c r="R6" s="1"/>
      <c r="S6" s="1"/>
      <c r="T6" s="1"/>
      <c r="U6" s="1"/>
      <c r="V6" s="1"/>
      <c r="W6" s="1"/>
      <c r="X6" s="1"/>
      <c r="Y6" s="1"/>
      <c r="Z6" s="1"/>
    </row>
    <row r="7" spans="1:26" ht="14.25" customHeight="1" x14ac:dyDescent="0.2">
      <c r="A7" s="1"/>
      <c r="B7" s="1"/>
      <c r="C7" s="129" t="s">
        <v>566</v>
      </c>
      <c r="D7" s="7"/>
      <c r="E7" s="1"/>
      <c r="F7" s="1"/>
      <c r="G7" s="1"/>
      <c r="H7" s="1"/>
      <c r="I7" s="1"/>
      <c r="J7" s="1"/>
      <c r="K7" s="1"/>
      <c r="L7" s="1"/>
      <c r="M7" s="1"/>
      <c r="N7" s="1"/>
      <c r="O7" s="1"/>
      <c r="P7" s="1"/>
      <c r="Q7" s="1"/>
      <c r="R7" s="1"/>
      <c r="S7" s="1"/>
      <c r="T7" s="1"/>
      <c r="U7" s="1"/>
      <c r="V7" s="1"/>
      <c r="W7" s="1"/>
      <c r="X7" s="1"/>
      <c r="Y7" s="1"/>
      <c r="Z7" s="1"/>
    </row>
    <row r="8" spans="1:26" ht="14.25" customHeight="1" x14ac:dyDescent="0.2">
      <c r="A8" s="1"/>
      <c r="B8" s="1"/>
      <c r="C8" s="1"/>
      <c r="D8" s="7"/>
      <c r="E8" s="1"/>
      <c r="F8" s="1"/>
      <c r="G8" s="1"/>
      <c r="H8" s="1"/>
      <c r="I8" s="1"/>
      <c r="J8" s="1"/>
      <c r="K8" s="1"/>
      <c r="L8" s="1"/>
      <c r="M8" s="1"/>
      <c r="N8" s="1"/>
      <c r="O8" s="1"/>
      <c r="P8" s="1"/>
      <c r="Q8" s="1"/>
      <c r="R8" s="1"/>
      <c r="S8" s="1"/>
      <c r="T8" s="1"/>
      <c r="U8" s="1"/>
      <c r="V8" s="1"/>
      <c r="W8" s="1"/>
      <c r="X8" s="1"/>
      <c r="Y8" s="1"/>
      <c r="Z8" s="1"/>
    </row>
    <row r="9" spans="1:26" ht="14.25" customHeight="1" x14ac:dyDescent="0.2">
      <c r="A9" s="1"/>
      <c r="B9" s="1"/>
      <c r="C9" s="8" t="s">
        <v>12</v>
      </c>
      <c r="D9" s="7"/>
      <c r="E9" s="1"/>
      <c r="F9" s="1"/>
      <c r="G9" s="1"/>
      <c r="H9" s="1"/>
      <c r="I9" s="1"/>
      <c r="J9" s="1"/>
      <c r="K9" s="1"/>
      <c r="L9" s="1"/>
      <c r="M9" s="1"/>
      <c r="N9" s="1"/>
      <c r="O9" s="1"/>
      <c r="P9" s="1"/>
      <c r="Q9" s="1"/>
      <c r="R9" s="1"/>
      <c r="S9" s="1"/>
      <c r="T9" s="1"/>
      <c r="U9" s="1"/>
      <c r="V9" s="1"/>
      <c r="W9" s="1"/>
      <c r="X9" s="1"/>
      <c r="Y9" s="1"/>
      <c r="Z9" s="1"/>
    </row>
    <row r="10" spans="1:26" ht="14.25" customHeight="1" x14ac:dyDescent="0.2">
      <c r="A10" s="1"/>
      <c r="B10" s="1"/>
      <c r="C10" s="8"/>
      <c r="D10" s="7"/>
      <c r="E10" s="1"/>
      <c r="F10" s="1"/>
      <c r="G10" s="1"/>
      <c r="H10" s="1"/>
      <c r="I10" s="1"/>
      <c r="J10" s="1"/>
      <c r="K10" s="1"/>
      <c r="L10" s="1"/>
      <c r="M10" s="1"/>
      <c r="N10" s="1"/>
      <c r="O10" s="1"/>
      <c r="P10" s="1"/>
      <c r="Q10" s="1"/>
      <c r="R10" s="1"/>
      <c r="S10" s="1"/>
      <c r="T10" s="1"/>
      <c r="U10" s="1"/>
      <c r="V10" s="1"/>
      <c r="W10" s="1"/>
      <c r="X10" s="1"/>
      <c r="Y10" s="1"/>
      <c r="Z10" s="1"/>
    </row>
    <row r="11" spans="1:26" ht="14.25" customHeight="1" x14ac:dyDescent="0.2">
      <c r="A11" s="1"/>
      <c r="B11" s="1"/>
      <c r="C11" s="130" t="s">
        <v>456</v>
      </c>
      <c r="D11" s="131" t="s">
        <v>13</v>
      </c>
      <c r="E11" s="1"/>
      <c r="F11" s="1"/>
      <c r="G11" s="1"/>
      <c r="H11" s="1"/>
      <c r="I11" s="1"/>
      <c r="J11" s="1"/>
      <c r="K11" s="1"/>
      <c r="L11" s="1"/>
      <c r="M11" s="1"/>
      <c r="N11" s="1"/>
      <c r="O11" s="1"/>
      <c r="P11" s="1"/>
      <c r="Q11" s="1"/>
      <c r="R11" s="1"/>
      <c r="S11" s="1"/>
      <c r="T11" s="1"/>
      <c r="U11" s="1"/>
      <c r="V11" s="1"/>
      <c r="W11" s="1"/>
      <c r="X11" s="1"/>
      <c r="Y11" s="1"/>
      <c r="Z11" s="1"/>
    </row>
    <row r="12" spans="1:26" ht="14.25" customHeight="1" x14ac:dyDescent="0.2">
      <c r="A12" s="1"/>
      <c r="B12" s="1"/>
      <c r="C12" s="130" t="s">
        <v>14</v>
      </c>
      <c r="D12" s="131" t="s">
        <v>567</v>
      </c>
      <c r="E12" s="1"/>
      <c r="F12" s="1"/>
      <c r="G12" s="1"/>
      <c r="H12" s="1"/>
      <c r="I12" s="1"/>
      <c r="J12" s="1"/>
      <c r="K12" s="1"/>
      <c r="L12" s="1"/>
      <c r="M12" s="1"/>
      <c r="N12" s="1"/>
      <c r="O12" s="1"/>
      <c r="P12" s="1"/>
      <c r="Q12" s="1"/>
      <c r="R12" s="1"/>
      <c r="S12" s="1"/>
      <c r="T12" s="1"/>
      <c r="U12" s="1"/>
      <c r="V12" s="1"/>
      <c r="W12" s="1"/>
      <c r="X12" s="1"/>
      <c r="Y12" s="1"/>
      <c r="Z12" s="1"/>
    </row>
    <row r="13" spans="1:26" ht="14.25" customHeight="1" x14ac:dyDescent="0.2">
      <c r="A13" s="1"/>
      <c r="B13" s="1"/>
      <c r="C13" s="130" t="s">
        <v>457</v>
      </c>
      <c r="D13" s="131" t="s">
        <v>568</v>
      </c>
      <c r="E13" s="1"/>
      <c r="F13" s="1"/>
      <c r="G13" s="1"/>
      <c r="H13" s="1"/>
      <c r="I13" s="1"/>
      <c r="J13" s="1"/>
      <c r="K13" s="1"/>
      <c r="L13" s="1"/>
      <c r="M13" s="1"/>
      <c r="N13" s="1"/>
      <c r="O13" s="1"/>
      <c r="P13" s="1"/>
      <c r="Q13" s="1"/>
      <c r="R13" s="1"/>
      <c r="S13" s="1"/>
      <c r="T13" s="1"/>
      <c r="U13" s="1"/>
      <c r="V13" s="1"/>
      <c r="W13" s="1"/>
      <c r="X13" s="1"/>
      <c r="Y13" s="1"/>
      <c r="Z13" s="1"/>
    </row>
    <row r="14" spans="1:26" ht="14.25" customHeight="1" x14ac:dyDescent="0.2">
      <c r="A14" s="1"/>
      <c r="B14" s="1"/>
      <c r="C14" s="130" t="s">
        <v>454</v>
      </c>
      <c r="D14" s="131" t="s">
        <v>324</v>
      </c>
      <c r="E14" s="1"/>
      <c r="F14" s="1"/>
      <c r="G14" s="1"/>
      <c r="H14" s="1"/>
      <c r="I14" s="1"/>
      <c r="J14" s="1"/>
      <c r="K14" s="1"/>
      <c r="L14" s="1"/>
      <c r="M14" s="1"/>
      <c r="N14" s="1"/>
      <c r="O14" s="1"/>
      <c r="P14" s="1"/>
      <c r="Q14" s="1"/>
      <c r="R14" s="1"/>
      <c r="S14" s="1"/>
      <c r="T14" s="1"/>
      <c r="U14" s="1"/>
      <c r="V14" s="1"/>
      <c r="W14" s="1"/>
      <c r="X14" s="1"/>
      <c r="Y14" s="1"/>
      <c r="Z14" s="1"/>
    </row>
    <row r="15" spans="1:26" ht="14.25" customHeight="1" x14ac:dyDescent="0.2">
      <c r="A15" s="1"/>
      <c r="B15" s="1"/>
      <c r="C15" s="132" t="s">
        <v>323</v>
      </c>
      <c r="D15" s="131" t="s">
        <v>406</v>
      </c>
      <c r="E15" s="1"/>
      <c r="F15" s="1"/>
      <c r="G15" s="1"/>
      <c r="H15" s="1"/>
      <c r="I15" s="1"/>
      <c r="J15" s="1"/>
      <c r="K15" s="1"/>
      <c r="L15" s="1"/>
      <c r="M15" s="1"/>
      <c r="N15" s="1"/>
      <c r="O15" s="1"/>
      <c r="P15" s="1"/>
      <c r="Q15" s="1"/>
      <c r="R15" s="1"/>
      <c r="S15" s="1"/>
      <c r="T15" s="1"/>
      <c r="U15" s="1"/>
      <c r="V15" s="1"/>
      <c r="W15" s="1"/>
      <c r="X15" s="1"/>
      <c r="Y15" s="1"/>
      <c r="Z15" s="1"/>
    </row>
    <row r="16" spans="1:26" ht="14.25" customHeight="1" x14ac:dyDescent="0.2">
      <c r="A16" s="1"/>
      <c r="B16" s="1"/>
      <c r="C16" s="132" t="s">
        <v>326</v>
      </c>
      <c r="D16" s="131" t="s">
        <v>327</v>
      </c>
      <c r="E16" s="1"/>
      <c r="F16" s="1"/>
      <c r="G16" s="1"/>
      <c r="H16" s="1"/>
      <c r="I16" s="1"/>
      <c r="J16" s="1"/>
      <c r="K16" s="1"/>
      <c r="L16" s="1"/>
      <c r="M16" s="1"/>
      <c r="N16" s="1"/>
      <c r="O16" s="1"/>
      <c r="P16" s="1"/>
      <c r="Q16" s="1"/>
      <c r="R16" s="1"/>
      <c r="S16" s="1"/>
      <c r="T16" s="1"/>
      <c r="U16" s="1"/>
      <c r="V16" s="1"/>
      <c r="W16" s="1"/>
      <c r="X16" s="1"/>
      <c r="Y16" s="1"/>
      <c r="Z16" s="1"/>
    </row>
    <row r="17" spans="1:26" ht="14.25" customHeight="1" x14ac:dyDescent="0.2">
      <c r="A17" s="1"/>
      <c r="B17" s="1"/>
      <c r="C17" s="132" t="s">
        <v>361</v>
      </c>
      <c r="D17" s="131" t="s">
        <v>325</v>
      </c>
      <c r="E17" s="1"/>
      <c r="F17" s="1"/>
      <c r="G17" s="1"/>
      <c r="H17" s="1"/>
      <c r="I17" s="1"/>
      <c r="J17" s="1"/>
      <c r="K17" s="1"/>
      <c r="L17" s="1"/>
      <c r="M17" s="1"/>
      <c r="N17" s="1"/>
      <c r="O17" s="1"/>
      <c r="P17" s="1"/>
      <c r="Q17" s="1"/>
      <c r="R17" s="1"/>
      <c r="S17" s="1"/>
      <c r="T17" s="1"/>
      <c r="U17" s="1"/>
      <c r="V17" s="1"/>
      <c r="W17" s="1"/>
      <c r="X17" s="1"/>
      <c r="Y17" s="1"/>
      <c r="Z17" s="1"/>
    </row>
    <row r="18" spans="1:26" ht="14.25" customHeight="1" x14ac:dyDescent="0.2">
      <c r="A18" s="1"/>
      <c r="B18" s="1"/>
      <c r="C18" s="9"/>
      <c r="D18" s="10"/>
      <c r="E18" s="1"/>
      <c r="F18" s="1"/>
      <c r="G18" s="1"/>
      <c r="H18" s="1"/>
      <c r="I18" s="1"/>
      <c r="J18" s="1"/>
      <c r="K18" s="1"/>
      <c r="L18" s="1"/>
      <c r="M18" s="1"/>
      <c r="N18" s="1"/>
      <c r="O18" s="1"/>
      <c r="P18" s="1"/>
      <c r="Q18" s="1"/>
      <c r="R18" s="1"/>
      <c r="S18" s="1"/>
      <c r="T18" s="1"/>
      <c r="U18" s="1"/>
      <c r="V18" s="1"/>
      <c r="W18" s="1"/>
      <c r="X18" s="1"/>
      <c r="Y18" s="1"/>
      <c r="Z18" s="1"/>
    </row>
    <row r="19" spans="1:26" ht="14.25" customHeight="1" x14ac:dyDescent="0.2">
      <c r="A19" s="11"/>
      <c r="B19" s="133" t="s">
        <v>17</v>
      </c>
      <c r="C19" s="12"/>
      <c r="D19" s="13"/>
      <c r="E19" s="11"/>
      <c r="F19" s="11"/>
      <c r="G19" s="11"/>
      <c r="H19" s="11"/>
      <c r="I19" s="11"/>
      <c r="J19" s="11"/>
      <c r="K19" s="11"/>
      <c r="L19" s="11"/>
      <c r="M19" s="11"/>
      <c r="N19" s="11"/>
      <c r="O19" s="11"/>
      <c r="P19" s="11"/>
      <c r="Q19" s="11"/>
      <c r="R19" s="11"/>
      <c r="S19" s="11"/>
      <c r="T19" s="11"/>
      <c r="U19" s="11"/>
      <c r="V19" s="11"/>
      <c r="W19" s="11"/>
      <c r="X19" s="11"/>
      <c r="Y19" s="11"/>
      <c r="Z19" s="11"/>
    </row>
    <row r="20" spans="1:26" ht="14.25" customHeight="1" x14ac:dyDescent="0.2">
      <c r="A20" s="1"/>
      <c r="B20" s="1"/>
      <c r="C20" s="1"/>
      <c r="D20" s="7"/>
      <c r="E20" s="1"/>
      <c r="F20" s="1"/>
      <c r="G20" s="1"/>
      <c r="H20" s="1"/>
      <c r="I20" s="1"/>
      <c r="J20" s="1"/>
      <c r="K20" s="1"/>
      <c r="L20" s="1"/>
      <c r="M20" s="1"/>
      <c r="N20" s="1"/>
      <c r="O20" s="1"/>
      <c r="P20" s="1"/>
      <c r="Q20" s="1"/>
      <c r="R20" s="1"/>
      <c r="S20" s="1"/>
      <c r="T20" s="1"/>
      <c r="U20" s="1"/>
      <c r="V20" s="1"/>
      <c r="W20" s="1"/>
      <c r="X20" s="1"/>
      <c r="Y20" s="1"/>
      <c r="Z20" s="1"/>
    </row>
    <row r="21" spans="1:26" ht="14.25" customHeight="1" x14ac:dyDescent="0.2">
      <c r="A21" s="1"/>
      <c r="B21" s="1"/>
      <c r="C21" s="1"/>
      <c r="D21" s="7"/>
      <c r="E21" s="1"/>
      <c r="F21" s="1"/>
      <c r="G21" s="1"/>
      <c r="H21" s="1"/>
      <c r="I21" s="1"/>
      <c r="J21" s="1"/>
      <c r="K21" s="1"/>
      <c r="L21" s="1"/>
      <c r="M21" s="1"/>
      <c r="N21" s="1"/>
      <c r="O21" s="1"/>
      <c r="P21" s="1"/>
      <c r="Q21" s="1"/>
      <c r="R21" s="1"/>
      <c r="S21" s="1"/>
      <c r="T21" s="1"/>
      <c r="U21" s="1"/>
      <c r="V21" s="1"/>
      <c r="W21" s="1"/>
      <c r="X21" s="1"/>
      <c r="Y21" s="1"/>
      <c r="Z21" s="1"/>
    </row>
    <row r="22" spans="1:26" ht="14.25" customHeight="1" x14ac:dyDescent="0.2">
      <c r="A22" s="1"/>
      <c r="B22" s="1"/>
      <c r="C22" s="1"/>
      <c r="D22" s="7"/>
      <c r="E22" s="1"/>
      <c r="F22" s="1"/>
      <c r="G22" s="1"/>
      <c r="H22" s="1"/>
      <c r="I22" s="1"/>
      <c r="J22" s="1"/>
      <c r="K22" s="1"/>
      <c r="L22" s="1"/>
      <c r="M22" s="1"/>
      <c r="N22" s="1"/>
      <c r="O22" s="1"/>
      <c r="P22" s="1"/>
      <c r="Q22" s="1"/>
      <c r="R22" s="1"/>
      <c r="S22" s="1"/>
      <c r="T22" s="1"/>
      <c r="U22" s="1"/>
      <c r="V22" s="1"/>
      <c r="W22" s="1"/>
      <c r="X22" s="1"/>
      <c r="Y22" s="1"/>
      <c r="Z22" s="1"/>
    </row>
    <row r="23" spans="1:26" ht="14.25" customHeight="1" x14ac:dyDescent="0.2">
      <c r="A23" s="1"/>
      <c r="B23" s="1"/>
      <c r="C23" s="1"/>
      <c r="D23" s="7"/>
      <c r="E23" s="1"/>
      <c r="F23" s="1"/>
      <c r="G23" s="1"/>
      <c r="H23" s="1"/>
      <c r="I23" s="1"/>
      <c r="J23" s="1"/>
      <c r="K23" s="1"/>
      <c r="L23" s="1"/>
      <c r="M23" s="1"/>
      <c r="N23" s="1"/>
      <c r="O23" s="1"/>
      <c r="P23" s="1"/>
      <c r="Q23" s="1"/>
      <c r="R23" s="1"/>
      <c r="S23" s="1"/>
      <c r="T23" s="1"/>
      <c r="U23" s="1"/>
      <c r="V23" s="1"/>
      <c r="W23" s="1"/>
      <c r="X23" s="1"/>
      <c r="Y23" s="1"/>
      <c r="Z23" s="1"/>
    </row>
    <row r="24" spans="1:26" ht="14.25" customHeight="1" x14ac:dyDescent="0.2">
      <c r="A24" s="1"/>
      <c r="B24" s="1"/>
      <c r="C24" s="1"/>
      <c r="D24" s="7"/>
      <c r="E24" s="1"/>
      <c r="F24" s="1"/>
      <c r="G24" s="1"/>
      <c r="H24" s="1"/>
      <c r="I24" s="1"/>
      <c r="J24" s="1"/>
      <c r="K24" s="1"/>
      <c r="L24" s="1"/>
      <c r="M24" s="1"/>
      <c r="N24" s="1"/>
      <c r="O24" s="1"/>
      <c r="P24" s="1"/>
      <c r="Q24" s="1"/>
      <c r="R24" s="1"/>
      <c r="S24" s="1"/>
      <c r="T24" s="1"/>
      <c r="U24" s="1"/>
      <c r="V24" s="1"/>
      <c r="W24" s="1"/>
      <c r="X24" s="1"/>
      <c r="Y24" s="1"/>
      <c r="Z24" s="1"/>
    </row>
    <row r="25" spans="1:26" ht="14.25" customHeight="1" x14ac:dyDescent="0.2">
      <c r="A25" s="1"/>
      <c r="B25" s="1"/>
      <c r="C25" s="1"/>
      <c r="D25" s="7"/>
      <c r="E25" s="1"/>
      <c r="F25" s="1"/>
      <c r="G25" s="1"/>
      <c r="H25" s="1"/>
      <c r="I25" s="1"/>
      <c r="J25" s="1"/>
      <c r="K25" s="1"/>
      <c r="L25" s="1"/>
      <c r="M25" s="1"/>
      <c r="N25" s="1"/>
      <c r="O25" s="1"/>
      <c r="P25" s="1"/>
      <c r="Q25" s="1"/>
      <c r="R25" s="1"/>
      <c r="S25" s="1"/>
      <c r="T25" s="1"/>
      <c r="U25" s="1"/>
      <c r="V25" s="1"/>
      <c r="W25" s="1"/>
      <c r="X25" s="1"/>
      <c r="Y25" s="1"/>
      <c r="Z25" s="1"/>
    </row>
    <row r="26" spans="1:26" ht="14.25" customHeight="1" x14ac:dyDescent="0.2">
      <c r="A26" s="1"/>
      <c r="B26" s="1"/>
      <c r="C26" s="1"/>
      <c r="D26" s="7"/>
      <c r="E26" s="1"/>
      <c r="F26" s="1"/>
      <c r="G26" s="1"/>
      <c r="H26" s="1"/>
      <c r="I26" s="1"/>
      <c r="J26" s="1"/>
      <c r="K26" s="1"/>
      <c r="L26" s="1"/>
      <c r="M26" s="1"/>
      <c r="N26" s="1"/>
      <c r="O26" s="1"/>
      <c r="P26" s="1"/>
      <c r="Q26" s="1"/>
      <c r="R26" s="1"/>
      <c r="S26" s="1"/>
      <c r="T26" s="1"/>
      <c r="U26" s="1"/>
      <c r="V26" s="1"/>
      <c r="W26" s="1"/>
      <c r="X26" s="1"/>
      <c r="Y26" s="1"/>
      <c r="Z26" s="1"/>
    </row>
    <row r="27" spans="1:26" ht="14.25" customHeight="1" x14ac:dyDescent="0.2">
      <c r="A27" s="1"/>
      <c r="B27" s="1"/>
      <c r="C27" s="1"/>
      <c r="D27" s="7"/>
      <c r="E27" s="1"/>
      <c r="F27" s="1"/>
      <c r="G27" s="1"/>
      <c r="H27" s="1"/>
      <c r="I27" s="1"/>
      <c r="J27" s="1"/>
      <c r="K27" s="1"/>
      <c r="L27" s="1"/>
      <c r="M27" s="1"/>
      <c r="N27" s="1"/>
      <c r="O27" s="1"/>
      <c r="P27" s="1"/>
      <c r="Q27" s="1"/>
      <c r="R27" s="1"/>
      <c r="S27" s="1"/>
      <c r="T27" s="1"/>
      <c r="U27" s="1"/>
      <c r="V27" s="1"/>
      <c r="W27" s="1"/>
      <c r="X27" s="1"/>
      <c r="Y27" s="1"/>
      <c r="Z27" s="1"/>
    </row>
    <row r="28" spans="1:26" ht="14.25" customHeight="1" x14ac:dyDescent="0.2">
      <c r="A28" s="1"/>
      <c r="B28" s="1"/>
      <c r="C28" s="1"/>
      <c r="D28" s="7"/>
      <c r="E28" s="1"/>
      <c r="F28" s="1"/>
      <c r="G28" s="1"/>
      <c r="H28" s="1"/>
      <c r="I28" s="1"/>
      <c r="J28" s="1"/>
      <c r="K28" s="1"/>
      <c r="L28" s="1"/>
      <c r="M28" s="1"/>
      <c r="N28" s="1"/>
      <c r="O28" s="1"/>
      <c r="P28" s="1"/>
      <c r="Q28" s="1"/>
      <c r="R28" s="1"/>
      <c r="S28" s="1"/>
      <c r="T28" s="1"/>
      <c r="U28" s="1"/>
      <c r="V28" s="1"/>
      <c r="W28" s="1"/>
      <c r="X28" s="1"/>
      <c r="Y28" s="1"/>
      <c r="Z28" s="1"/>
    </row>
    <row r="29" spans="1:26" ht="14.25" customHeight="1" x14ac:dyDescent="0.2">
      <c r="A29" s="1"/>
      <c r="B29" s="1"/>
      <c r="C29" s="1"/>
      <c r="D29" s="7"/>
      <c r="E29" s="1"/>
      <c r="F29" s="1"/>
      <c r="G29" s="1"/>
      <c r="H29" s="1"/>
      <c r="I29" s="1"/>
      <c r="J29" s="1"/>
      <c r="K29" s="1"/>
      <c r="L29" s="1"/>
      <c r="M29" s="1"/>
      <c r="N29" s="1"/>
      <c r="O29" s="1"/>
      <c r="P29" s="1"/>
      <c r="Q29" s="1"/>
      <c r="R29" s="1"/>
      <c r="S29" s="1"/>
      <c r="T29" s="1"/>
      <c r="U29" s="1"/>
      <c r="V29" s="1"/>
      <c r="W29" s="1"/>
      <c r="X29" s="1"/>
      <c r="Y29" s="1"/>
      <c r="Z29" s="1"/>
    </row>
    <row r="30" spans="1:26" ht="14.25" customHeight="1" x14ac:dyDescent="0.2">
      <c r="A30" s="1"/>
      <c r="B30" s="1"/>
      <c r="C30" s="1"/>
      <c r="D30" s="7"/>
      <c r="E30" s="1"/>
      <c r="F30" s="237"/>
      <c r="G30" s="1" t="s">
        <v>572</v>
      </c>
      <c r="H30" s="1"/>
      <c r="I30" s="1"/>
      <c r="J30" s="1"/>
      <c r="K30" s="1"/>
      <c r="L30" s="1"/>
      <c r="M30" s="1"/>
      <c r="N30" s="1"/>
      <c r="O30" s="1"/>
      <c r="P30" s="1"/>
      <c r="Q30" s="1"/>
      <c r="R30" s="1"/>
      <c r="S30" s="1"/>
      <c r="T30" s="1"/>
      <c r="U30" s="1"/>
      <c r="V30" s="1"/>
      <c r="W30" s="1"/>
      <c r="X30" s="1"/>
      <c r="Y30" s="1"/>
      <c r="Z30" s="1"/>
    </row>
    <row r="31" spans="1:26" ht="14.25" customHeight="1" x14ac:dyDescent="0.2">
      <c r="A31" s="1"/>
      <c r="B31" s="1"/>
      <c r="C31" s="1"/>
      <c r="D31" s="7"/>
      <c r="E31" s="1"/>
      <c r="F31" s="239"/>
      <c r="G31" s="1" t="s">
        <v>573</v>
      </c>
      <c r="H31" s="1"/>
      <c r="I31" s="1"/>
      <c r="J31" s="1"/>
      <c r="K31" s="1"/>
      <c r="L31" s="1"/>
      <c r="M31" s="1"/>
      <c r="N31" s="1"/>
      <c r="O31" s="1"/>
      <c r="P31" s="1"/>
      <c r="Q31" s="1"/>
      <c r="R31" s="1"/>
      <c r="S31" s="1"/>
      <c r="T31" s="1"/>
      <c r="U31" s="1"/>
      <c r="V31" s="1"/>
      <c r="W31" s="1"/>
      <c r="X31" s="1"/>
      <c r="Y31" s="1"/>
      <c r="Z31" s="1"/>
    </row>
    <row r="32" spans="1:26" ht="14.25" customHeight="1" x14ac:dyDescent="0.2">
      <c r="A32" s="1"/>
      <c r="B32" s="1"/>
      <c r="C32" s="1"/>
      <c r="D32" s="7"/>
      <c r="E32" s="1"/>
      <c r="F32" s="238"/>
      <c r="G32" s="1" t="s">
        <v>574</v>
      </c>
      <c r="H32" s="1"/>
      <c r="I32" s="1"/>
      <c r="J32" s="1"/>
      <c r="K32" s="1"/>
      <c r="L32" s="1"/>
      <c r="M32" s="1"/>
      <c r="N32" s="1"/>
      <c r="O32" s="1"/>
      <c r="P32" s="1"/>
      <c r="Q32" s="1"/>
      <c r="R32" s="1"/>
      <c r="S32" s="1"/>
      <c r="T32" s="1"/>
      <c r="U32" s="1"/>
      <c r="V32" s="1"/>
      <c r="W32" s="1"/>
      <c r="X32" s="1"/>
      <c r="Y32" s="1"/>
      <c r="Z32" s="1"/>
    </row>
    <row r="33" spans="1:26" ht="14.25" customHeight="1" x14ac:dyDescent="0.2">
      <c r="A33" s="1"/>
      <c r="B33" s="1"/>
      <c r="C33" s="1"/>
      <c r="D33" s="7"/>
      <c r="E33" s="1"/>
      <c r="F33" s="1"/>
      <c r="G33" s="1"/>
      <c r="H33" s="1"/>
      <c r="I33" s="1"/>
      <c r="J33" s="1"/>
      <c r="K33" s="1"/>
      <c r="L33" s="1"/>
      <c r="M33" s="1"/>
      <c r="N33" s="1"/>
      <c r="O33" s="1"/>
      <c r="P33" s="1"/>
      <c r="Q33" s="1"/>
      <c r="R33" s="1"/>
      <c r="S33" s="1"/>
      <c r="T33" s="1"/>
      <c r="U33" s="1"/>
      <c r="V33" s="1"/>
      <c r="W33" s="1"/>
      <c r="X33" s="1"/>
      <c r="Y33" s="1"/>
      <c r="Z33" s="1"/>
    </row>
    <row r="34" spans="1:26" ht="14.25" customHeight="1" x14ac:dyDescent="0.2">
      <c r="A34" s="1"/>
      <c r="B34" s="1"/>
      <c r="C34" s="1"/>
      <c r="D34" s="7"/>
      <c r="E34" s="1"/>
      <c r="F34" s="1"/>
      <c r="G34" s="1"/>
      <c r="H34" s="1"/>
      <c r="I34" s="1"/>
      <c r="J34" s="1"/>
      <c r="K34" s="1"/>
      <c r="L34" s="1"/>
      <c r="M34" s="1"/>
      <c r="N34" s="1"/>
      <c r="O34" s="1"/>
      <c r="P34" s="1"/>
      <c r="Q34" s="1"/>
      <c r="R34" s="1"/>
      <c r="S34" s="1"/>
      <c r="T34" s="1"/>
      <c r="U34" s="1"/>
      <c r="V34" s="1"/>
      <c r="W34" s="1"/>
      <c r="X34" s="1"/>
      <c r="Y34" s="1"/>
      <c r="Z34" s="1"/>
    </row>
    <row r="35" spans="1:26" ht="14.25" customHeight="1" x14ac:dyDescent="0.2">
      <c r="A35" s="1"/>
      <c r="B35" s="1"/>
      <c r="C35" s="1"/>
      <c r="D35" s="7"/>
      <c r="E35" s="1"/>
      <c r="F35" s="1"/>
      <c r="G35" s="1"/>
      <c r="H35" s="1"/>
      <c r="I35" s="1"/>
      <c r="J35" s="1"/>
      <c r="K35" s="1"/>
      <c r="L35" s="1"/>
      <c r="M35" s="1"/>
      <c r="N35" s="1"/>
      <c r="O35" s="1"/>
      <c r="P35" s="1"/>
      <c r="Q35" s="1"/>
      <c r="R35" s="1"/>
      <c r="S35" s="1"/>
      <c r="T35" s="1"/>
      <c r="U35" s="1"/>
      <c r="V35" s="1"/>
      <c r="W35" s="1"/>
      <c r="X35" s="1"/>
      <c r="Y35" s="1"/>
      <c r="Z35" s="1"/>
    </row>
    <row r="36" spans="1:26" ht="14.25" customHeight="1" x14ac:dyDescent="0.2">
      <c r="A36" s="1"/>
      <c r="B36" s="1"/>
      <c r="C36" s="1"/>
      <c r="D36" s="7"/>
      <c r="E36" s="1"/>
      <c r="F36" s="1"/>
      <c r="G36" s="1"/>
      <c r="H36" s="1"/>
      <c r="I36" s="1"/>
      <c r="J36" s="1"/>
      <c r="K36" s="1"/>
      <c r="L36" s="1"/>
      <c r="M36" s="1"/>
      <c r="N36" s="1"/>
      <c r="O36" s="1"/>
      <c r="P36" s="1"/>
      <c r="Q36" s="1"/>
      <c r="R36" s="1"/>
      <c r="S36" s="1"/>
      <c r="T36" s="1"/>
      <c r="U36" s="1"/>
      <c r="V36" s="1"/>
      <c r="W36" s="1"/>
      <c r="X36" s="1"/>
      <c r="Y36" s="1"/>
      <c r="Z36" s="1"/>
    </row>
    <row r="37" spans="1:26" ht="14.25" customHeight="1" x14ac:dyDescent="0.2">
      <c r="A37" s="1"/>
      <c r="B37" s="1"/>
      <c r="C37" s="1"/>
      <c r="D37" s="7"/>
      <c r="E37" s="1"/>
      <c r="F37" s="1"/>
      <c r="G37" s="1"/>
      <c r="H37" s="1"/>
      <c r="I37" s="1"/>
      <c r="J37" s="1"/>
      <c r="K37" s="1"/>
      <c r="L37" s="1"/>
      <c r="M37" s="1"/>
      <c r="N37" s="1"/>
      <c r="O37" s="1"/>
      <c r="P37" s="1"/>
      <c r="Q37" s="1"/>
      <c r="R37" s="1"/>
      <c r="S37" s="1"/>
      <c r="T37" s="1"/>
      <c r="U37" s="1"/>
      <c r="V37" s="1"/>
      <c r="W37" s="1"/>
      <c r="X37" s="1"/>
      <c r="Y37" s="1"/>
      <c r="Z37" s="1"/>
    </row>
    <row r="38" spans="1:26" ht="14.25" customHeight="1" x14ac:dyDescent="0.2">
      <c r="A38" s="1"/>
      <c r="B38" s="1"/>
      <c r="C38" s="1"/>
      <c r="D38" s="7"/>
      <c r="E38" s="1"/>
      <c r="F38" s="1"/>
      <c r="G38" s="1"/>
      <c r="H38" s="1"/>
      <c r="I38" s="1"/>
      <c r="J38" s="1"/>
      <c r="K38" s="1"/>
      <c r="L38" s="1"/>
      <c r="M38" s="1"/>
      <c r="N38" s="1"/>
      <c r="O38" s="1"/>
      <c r="P38" s="1"/>
      <c r="Q38" s="1"/>
      <c r="R38" s="1"/>
      <c r="S38" s="1"/>
      <c r="T38" s="1"/>
      <c r="U38" s="1"/>
      <c r="V38" s="1"/>
      <c r="W38" s="1"/>
      <c r="X38" s="1"/>
      <c r="Y38" s="1"/>
      <c r="Z38" s="1"/>
    </row>
    <row r="39" spans="1:26" ht="14.25" customHeight="1" x14ac:dyDescent="0.2">
      <c r="A39" s="1"/>
      <c r="B39" s="1"/>
      <c r="C39" s="1"/>
      <c r="D39" s="7"/>
      <c r="E39" s="1"/>
      <c r="F39" s="1"/>
      <c r="G39" s="1"/>
      <c r="H39" s="1"/>
      <c r="I39" s="1"/>
      <c r="J39" s="1"/>
      <c r="K39" s="1"/>
      <c r="L39" s="1"/>
      <c r="M39" s="1"/>
      <c r="N39" s="1"/>
      <c r="O39" s="1"/>
      <c r="P39" s="1"/>
      <c r="Q39" s="1"/>
      <c r="R39" s="1"/>
      <c r="S39" s="1"/>
      <c r="T39" s="1"/>
      <c r="U39" s="1"/>
      <c r="V39" s="1"/>
      <c r="W39" s="1"/>
      <c r="X39" s="1"/>
      <c r="Y39" s="1"/>
      <c r="Z39" s="1"/>
    </row>
    <row r="40" spans="1:26" ht="14.25" customHeight="1" x14ac:dyDescent="0.2">
      <c r="A40" s="1"/>
      <c r="B40" s="1"/>
      <c r="C40" s="1"/>
      <c r="D40" s="7"/>
      <c r="E40" s="1"/>
      <c r="F40" s="1"/>
      <c r="G40" s="1"/>
      <c r="H40" s="1"/>
      <c r="I40" s="1"/>
      <c r="J40" s="1"/>
      <c r="K40" s="1"/>
      <c r="L40" s="1"/>
      <c r="M40" s="1"/>
      <c r="N40" s="1"/>
      <c r="O40" s="1"/>
      <c r="P40" s="1"/>
      <c r="Q40" s="1"/>
      <c r="R40" s="1"/>
      <c r="S40" s="1"/>
      <c r="T40" s="1"/>
      <c r="U40" s="1"/>
      <c r="V40" s="1"/>
      <c r="W40" s="1"/>
      <c r="X40" s="1"/>
      <c r="Y40" s="1"/>
      <c r="Z40" s="1"/>
    </row>
    <row r="41" spans="1:26" ht="14.25" customHeight="1" x14ac:dyDescent="0.2">
      <c r="A41" s="1"/>
      <c r="B41" s="1"/>
      <c r="C41" s="1"/>
      <c r="D41" s="7"/>
      <c r="E41" s="1"/>
      <c r="F41" s="1"/>
      <c r="G41" s="17"/>
      <c r="H41" s="15"/>
      <c r="I41" s="15"/>
      <c r="J41" s="15"/>
      <c r="K41" s="15"/>
      <c r="L41" s="15"/>
      <c r="M41" s="15"/>
      <c r="N41" s="15"/>
      <c r="O41" s="15"/>
      <c r="P41" s="15"/>
      <c r="Q41" s="15"/>
      <c r="R41" s="15"/>
      <c r="S41" s="15"/>
      <c r="T41" s="15"/>
      <c r="U41" s="15"/>
      <c r="V41" s="15"/>
      <c r="W41" s="15"/>
      <c r="X41" s="15"/>
      <c r="Y41" s="15"/>
      <c r="Z41" s="15"/>
    </row>
    <row r="42" spans="1:26" ht="14.25" customHeight="1" x14ac:dyDescent="0.2">
      <c r="A42" s="1"/>
      <c r="B42" s="1"/>
      <c r="C42" s="1"/>
      <c r="D42" s="7"/>
      <c r="E42" s="1"/>
      <c r="F42" s="1"/>
      <c r="G42" s="17"/>
      <c r="H42" s="15"/>
      <c r="I42" s="15"/>
      <c r="J42" s="15"/>
      <c r="K42" s="15"/>
      <c r="L42" s="15"/>
      <c r="M42" s="15"/>
      <c r="N42" s="15"/>
      <c r="O42" s="15"/>
      <c r="P42" s="15"/>
      <c r="Q42" s="15"/>
      <c r="R42" s="15"/>
      <c r="S42" s="15"/>
      <c r="T42" s="15"/>
      <c r="U42" s="15"/>
      <c r="V42" s="15"/>
      <c r="W42" s="15"/>
      <c r="X42" s="15"/>
      <c r="Y42" s="15"/>
      <c r="Z42" s="15"/>
    </row>
    <row r="43" spans="1:26" ht="55" customHeight="1" x14ac:dyDescent="0.2">
      <c r="A43" s="15"/>
      <c r="B43" s="15"/>
      <c r="C43" s="15"/>
      <c r="D43" s="15"/>
      <c r="E43" s="16"/>
      <c r="F43" s="15"/>
      <c r="G43" s="17"/>
      <c r="H43" s="15"/>
      <c r="I43" s="15"/>
      <c r="J43" s="15"/>
      <c r="K43" s="15"/>
      <c r="L43" s="15"/>
      <c r="M43" s="15"/>
      <c r="N43" s="15"/>
      <c r="O43" s="15"/>
      <c r="P43" s="15"/>
      <c r="Q43" s="15"/>
      <c r="R43" s="15"/>
      <c r="S43" s="15"/>
      <c r="T43" s="15"/>
      <c r="U43" s="15"/>
      <c r="V43" s="15"/>
      <c r="W43" s="15"/>
      <c r="X43" s="15"/>
      <c r="Y43" s="15"/>
      <c r="Z43" s="15"/>
    </row>
    <row r="44" spans="1:26" ht="14.25" customHeight="1" x14ac:dyDescent="0.2">
      <c r="A44" s="11"/>
      <c r="B44" s="133" t="s">
        <v>18</v>
      </c>
      <c r="C44" s="12"/>
      <c r="D44" s="13"/>
      <c r="E44" s="11"/>
      <c r="F44" s="11"/>
      <c r="G44" s="11"/>
      <c r="H44" s="11"/>
      <c r="I44" s="11"/>
      <c r="J44" s="11"/>
      <c r="K44" s="11"/>
      <c r="L44" s="11"/>
      <c r="M44" s="11"/>
      <c r="N44" s="11"/>
      <c r="O44" s="11"/>
      <c r="P44" s="11"/>
      <c r="Q44" s="11"/>
      <c r="R44" s="11"/>
      <c r="S44" s="11"/>
      <c r="T44" s="11"/>
      <c r="U44" s="11"/>
      <c r="V44" s="11"/>
      <c r="W44" s="11"/>
      <c r="X44" s="11"/>
      <c r="Y44" s="11"/>
      <c r="Z44" s="11"/>
    </row>
    <row r="45" spans="1:26" ht="14.25" customHeight="1" x14ac:dyDescent="0.2">
      <c r="A45" s="15"/>
      <c r="B45" s="15"/>
      <c r="C45" s="15"/>
      <c r="D45" s="14"/>
      <c r="E45" s="18"/>
      <c r="F45" s="18"/>
      <c r="G45" s="15"/>
      <c r="H45" s="15"/>
      <c r="I45" s="15"/>
      <c r="J45" s="15"/>
      <c r="K45" s="15"/>
      <c r="L45" s="15"/>
      <c r="M45" s="15"/>
      <c r="N45" s="15"/>
      <c r="O45" s="15"/>
      <c r="P45" s="15"/>
      <c r="Q45" s="15"/>
      <c r="R45" s="15"/>
      <c r="S45" s="15"/>
      <c r="T45" s="15"/>
      <c r="U45" s="15"/>
      <c r="V45" s="15"/>
      <c r="W45" s="15"/>
      <c r="X45" s="15"/>
      <c r="Y45" s="15"/>
      <c r="Z45" s="15"/>
    </row>
    <row r="46" spans="1:26" ht="14.25" customHeight="1" x14ac:dyDescent="0.2">
      <c r="A46" s="15"/>
      <c r="B46" s="15"/>
      <c r="C46" s="55" t="s">
        <v>243</v>
      </c>
      <c r="D46" s="18"/>
      <c r="E46" s="18"/>
      <c r="F46" s="56" t="s">
        <v>244</v>
      </c>
      <c r="G46" s="246" t="s">
        <v>245</v>
      </c>
      <c r="H46" s="252"/>
      <c r="I46" s="252"/>
      <c r="J46" s="252"/>
      <c r="K46" s="252"/>
      <c r="L46" s="15"/>
      <c r="M46" s="15"/>
      <c r="N46" s="15"/>
      <c r="O46" s="15"/>
      <c r="P46" s="15"/>
      <c r="Q46" s="15"/>
      <c r="R46" s="15"/>
      <c r="S46" s="15"/>
      <c r="T46" s="15"/>
      <c r="U46" s="15"/>
      <c r="V46" s="15"/>
      <c r="W46" s="15"/>
      <c r="X46" s="15"/>
      <c r="Y46" s="15"/>
      <c r="Z46" s="15"/>
    </row>
    <row r="47" spans="1:26" ht="14.25" customHeight="1" x14ac:dyDescent="0.2">
      <c r="A47" s="15"/>
      <c r="B47" s="15"/>
      <c r="C47" s="15"/>
      <c r="D47" s="15"/>
      <c r="E47" s="15"/>
      <c r="F47" s="15"/>
      <c r="G47" s="252"/>
      <c r="H47" s="252"/>
      <c r="I47" s="252"/>
      <c r="J47" s="252"/>
      <c r="K47" s="252"/>
      <c r="L47" s="15"/>
      <c r="M47" s="15"/>
      <c r="N47" s="15"/>
      <c r="O47" s="15"/>
      <c r="P47" s="15"/>
      <c r="Q47" s="15"/>
      <c r="R47" s="15"/>
      <c r="S47" s="15"/>
      <c r="T47" s="15"/>
      <c r="U47" s="15"/>
      <c r="V47" s="15"/>
      <c r="W47" s="15"/>
      <c r="X47" s="15"/>
      <c r="Y47" s="15"/>
      <c r="Z47" s="15"/>
    </row>
    <row r="48" spans="1:26" ht="14.25" customHeight="1" x14ac:dyDescent="0.2">
      <c r="A48" s="15"/>
      <c r="B48" s="15"/>
      <c r="C48" s="15"/>
      <c r="D48" s="15"/>
      <c r="E48" s="15"/>
      <c r="F48" s="15"/>
      <c r="G48" s="252"/>
      <c r="H48" s="252"/>
      <c r="I48" s="252"/>
      <c r="J48" s="252"/>
      <c r="K48" s="252"/>
      <c r="L48" s="15"/>
      <c r="M48" s="15"/>
      <c r="N48" s="15"/>
      <c r="O48" s="15"/>
      <c r="P48" s="15"/>
      <c r="Q48" s="15"/>
      <c r="R48" s="15"/>
      <c r="S48" s="15"/>
      <c r="T48" s="15"/>
      <c r="U48" s="15"/>
      <c r="V48" s="15"/>
      <c r="W48" s="15"/>
      <c r="X48" s="15"/>
      <c r="Y48" s="15"/>
      <c r="Z48" s="15"/>
    </row>
    <row r="49" spans="1:26" ht="14.25" customHeight="1" x14ac:dyDescent="0.2">
      <c r="A49" s="15"/>
      <c r="B49" s="15"/>
      <c r="C49" s="15"/>
      <c r="D49" s="15"/>
      <c r="E49" s="15"/>
      <c r="F49" s="15"/>
      <c r="G49" s="58"/>
      <c r="H49" s="58"/>
      <c r="I49" s="58"/>
      <c r="J49" s="58"/>
      <c r="K49" s="58"/>
      <c r="L49" s="15"/>
      <c r="M49" s="15"/>
      <c r="N49" s="15"/>
      <c r="O49" s="15"/>
      <c r="P49" s="15"/>
      <c r="Q49" s="15"/>
      <c r="R49" s="15"/>
      <c r="S49" s="15"/>
      <c r="T49" s="15"/>
      <c r="U49" s="15"/>
      <c r="V49" s="15"/>
      <c r="W49" s="15"/>
      <c r="X49" s="15"/>
      <c r="Y49" s="15"/>
      <c r="Z49" s="15"/>
    </row>
    <row r="50" spans="1:26" ht="14.25" customHeight="1" x14ac:dyDescent="0.2">
      <c r="A50" s="15"/>
      <c r="B50" s="15"/>
      <c r="C50" s="250" t="s">
        <v>241</v>
      </c>
      <c r="D50" s="243"/>
      <c r="E50" s="243"/>
      <c r="F50" s="243"/>
      <c r="G50" s="246" t="s">
        <v>242</v>
      </c>
      <c r="H50" s="247"/>
      <c r="I50" s="247"/>
      <c r="J50" s="247"/>
      <c r="K50" s="247"/>
      <c r="L50" s="15"/>
      <c r="M50" s="15"/>
      <c r="N50" s="15"/>
      <c r="O50" s="15"/>
      <c r="P50" s="15"/>
      <c r="Q50" s="15"/>
      <c r="R50" s="15"/>
      <c r="S50" s="15"/>
      <c r="T50" s="15"/>
      <c r="U50" s="15"/>
      <c r="V50" s="15"/>
      <c r="W50" s="15"/>
      <c r="X50" s="15"/>
      <c r="Y50" s="15"/>
      <c r="Z50" s="15"/>
    </row>
    <row r="51" spans="1:26" ht="14.25" customHeight="1" x14ac:dyDescent="0.2">
      <c r="A51" s="15"/>
      <c r="B51" s="15"/>
      <c r="C51" s="243"/>
      <c r="D51" s="245"/>
      <c r="E51" s="245"/>
      <c r="F51" s="243"/>
      <c r="G51" s="247"/>
      <c r="H51" s="247"/>
      <c r="I51" s="247"/>
      <c r="J51" s="247"/>
      <c r="K51" s="247"/>
      <c r="L51" s="15"/>
      <c r="M51" s="15"/>
      <c r="N51" s="15"/>
      <c r="O51" s="15"/>
      <c r="P51" s="15"/>
      <c r="Q51" s="15"/>
      <c r="R51" s="15"/>
      <c r="S51" s="15"/>
      <c r="T51" s="15"/>
      <c r="U51" s="15"/>
      <c r="V51" s="15"/>
      <c r="W51" s="15"/>
      <c r="X51" s="15"/>
      <c r="Y51" s="15"/>
      <c r="Z51" s="15"/>
    </row>
    <row r="52" spans="1:26" ht="14.25" customHeight="1" x14ac:dyDescent="0.2">
      <c r="A52" s="15"/>
      <c r="B52" s="15"/>
      <c r="C52" s="243"/>
      <c r="D52" s="243"/>
      <c r="E52" s="243"/>
      <c r="F52" s="243"/>
      <c r="G52" s="247"/>
      <c r="H52" s="247"/>
      <c r="I52" s="247"/>
      <c r="J52" s="247"/>
      <c r="K52" s="247"/>
      <c r="L52" s="15"/>
      <c r="M52" s="15"/>
      <c r="N52" s="15"/>
      <c r="O52" s="15"/>
      <c r="P52" s="15"/>
      <c r="Q52" s="15"/>
      <c r="R52" s="15"/>
      <c r="S52" s="15"/>
      <c r="T52" s="15"/>
      <c r="U52" s="15"/>
      <c r="V52" s="15"/>
      <c r="W52" s="15"/>
      <c r="X52" s="15"/>
      <c r="Y52" s="15"/>
      <c r="Z52" s="15"/>
    </row>
    <row r="53" spans="1:26" ht="14.25" customHeight="1" x14ac:dyDescent="0.2">
      <c r="A53" s="15"/>
      <c r="B53" s="15"/>
      <c r="C53" s="15"/>
      <c r="D53" s="15"/>
      <c r="E53" s="15"/>
      <c r="F53" s="15"/>
      <c r="G53" s="58"/>
      <c r="H53" s="58"/>
      <c r="I53" s="58"/>
      <c r="J53" s="58"/>
      <c r="K53" s="58"/>
      <c r="L53" s="15"/>
      <c r="M53" s="15"/>
      <c r="N53" s="15"/>
      <c r="O53" s="15"/>
      <c r="P53" s="15"/>
      <c r="Q53" s="15"/>
      <c r="R53" s="15"/>
      <c r="S53" s="15"/>
      <c r="T53" s="15"/>
      <c r="U53" s="15"/>
      <c r="V53" s="15"/>
      <c r="W53" s="15"/>
      <c r="X53" s="15"/>
      <c r="Y53" s="15"/>
      <c r="Z53" s="15"/>
    </row>
    <row r="54" spans="1:26" ht="14.25" customHeight="1" x14ac:dyDescent="0.2">
      <c r="A54" s="15"/>
      <c r="B54" s="15"/>
      <c r="C54" s="15"/>
      <c r="D54" s="15"/>
      <c r="E54" s="15"/>
      <c r="F54" s="15"/>
      <c r="G54" s="58"/>
      <c r="H54" s="58"/>
      <c r="I54" s="58"/>
      <c r="J54" s="58"/>
      <c r="K54" s="58"/>
      <c r="L54" s="15"/>
      <c r="M54" s="15"/>
      <c r="N54" s="15"/>
      <c r="O54" s="15"/>
      <c r="P54" s="15"/>
      <c r="Q54" s="15"/>
      <c r="R54" s="15"/>
      <c r="S54" s="15"/>
      <c r="T54" s="15"/>
      <c r="U54" s="15"/>
      <c r="V54" s="15"/>
      <c r="W54" s="15"/>
      <c r="X54" s="15"/>
      <c r="Y54" s="15"/>
      <c r="Z54" s="15"/>
    </row>
    <row r="55" spans="1:26" ht="14.25" customHeight="1" x14ac:dyDescent="0.2">
      <c r="A55" s="15"/>
      <c r="B55" s="15"/>
      <c r="C55" s="251" t="s">
        <v>19</v>
      </c>
      <c r="D55" s="243"/>
      <c r="E55" s="243"/>
      <c r="F55" s="243"/>
      <c r="G55" s="246" t="s">
        <v>547</v>
      </c>
      <c r="H55" s="247"/>
      <c r="I55" s="247"/>
      <c r="J55" s="247"/>
      <c r="K55" s="247"/>
      <c r="L55" s="15"/>
      <c r="M55" s="15"/>
      <c r="N55" s="15"/>
      <c r="O55" s="15"/>
      <c r="P55" s="15"/>
      <c r="Q55" s="15"/>
      <c r="R55" s="15"/>
      <c r="S55" s="15"/>
      <c r="T55" s="15"/>
      <c r="U55" s="15"/>
      <c r="V55" s="15"/>
      <c r="W55" s="15"/>
      <c r="X55" s="15"/>
      <c r="Y55" s="15"/>
      <c r="Z55" s="15"/>
    </row>
    <row r="56" spans="1:26" ht="14.25" customHeight="1" x14ac:dyDescent="0.2">
      <c r="A56" s="15"/>
      <c r="B56" s="15"/>
      <c r="C56" s="243"/>
      <c r="D56" s="245"/>
      <c r="E56" s="245"/>
      <c r="F56" s="243"/>
      <c r="G56" s="247"/>
      <c r="H56" s="247"/>
      <c r="I56" s="247"/>
      <c r="J56" s="247"/>
      <c r="K56" s="247"/>
      <c r="L56" s="15"/>
      <c r="M56" s="15"/>
      <c r="N56" s="15"/>
      <c r="O56" s="15"/>
      <c r="P56" s="15"/>
      <c r="Q56" s="15"/>
      <c r="R56" s="15"/>
      <c r="S56" s="15"/>
      <c r="T56" s="15"/>
      <c r="U56" s="15"/>
      <c r="V56" s="15"/>
      <c r="W56" s="15"/>
      <c r="X56" s="15"/>
      <c r="Y56" s="15"/>
      <c r="Z56" s="15"/>
    </row>
    <row r="57" spans="1:26" ht="14.25" customHeight="1" x14ac:dyDescent="0.2">
      <c r="A57" s="15"/>
      <c r="B57" s="15"/>
      <c r="C57" s="243"/>
      <c r="D57" s="243"/>
      <c r="E57" s="243"/>
      <c r="F57" s="243"/>
      <c r="G57" s="247"/>
      <c r="H57" s="247"/>
      <c r="I57" s="247"/>
      <c r="J57" s="247"/>
      <c r="K57" s="247"/>
      <c r="L57" s="15"/>
      <c r="M57" s="15"/>
      <c r="N57" s="15"/>
      <c r="O57" s="15"/>
      <c r="P57" s="15"/>
      <c r="Q57" s="15"/>
      <c r="R57" s="15"/>
      <c r="S57" s="15"/>
      <c r="T57" s="15"/>
      <c r="U57" s="15"/>
      <c r="V57" s="15"/>
      <c r="W57" s="15"/>
      <c r="X57" s="15"/>
      <c r="Y57" s="15"/>
      <c r="Z57" s="15"/>
    </row>
    <row r="58" spans="1:26" ht="14.25" customHeight="1" x14ac:dyDescent="0.2">
      <c r="A58" s="15"/>
      <c r="B58" s="15"/>
      <c r="C58" s="15"/>
      <c r="D58" s="15"/>
      <c r="E58" s="15"/>
      <c r="F58" s="15"/>
      <c r="G58" s="58"/>
      <c r="H58" s="58"/>
      <c r="I58" s="58"/>
      <c r="J58" s="58"/>
      <c r="K58" s="58"/>
      <c r="L58" s="15"/>
      <c r="M58" s="15"/>
      <c r="N58" s="15"/>
      <c r="O58" s="15"/>
      <c r="P58" s="15"/>
      <c r="Q58" s="15"/>
      <c r="R58" s="15"/>
      <c r="S58" s="15"/>
      <c r="T58" s="15"/>
      <c r="U58" s="15"/>
      <c r="V58" s="15"/>
      <c r="W58" s="15"/>
      <c r="X58" s="15"/>
      <c r="Y58" s="15"/>
      <c r="Z58" s="15"/>
    </row>
    <row r="59" spans="1:26" ht="14.25" customHeight="1" x14ac:dyDescent="0.2">
      <c r="A59" s="15"/>
      <c r="B59" s="15"/>
      <c r="C59" s="15"/>
      <c r="D59" s="15"/>
      <c r="E59" s="15"/>
      <c r="F59" s="15"/>
      <c r="G59" s="58"/>
      <c r="H59" s="58"/>
      <c r="I59" s="58"/>
      <c r="J59" s="58"/>
      <c r="K59" s="58"/>
      <c r="L59" s="15"/>
      <c r="M59" s="15"/>
      <c r="N59" s="15"/>
      <c r="O59" s="15"/>
      <c r="P59" s="15"/>
      <c r="Q59" s="15"/>
      <c r="R59" s="15"/>
      <c r="S59" s="15"/>
      <c r="T59" s="15"/>
      <c r="U59" s="15"/>
      <c r="V59" s="15"/>
      <c r="W59" s="15"/>
      <c r="X59" s="15"/>
      <c r="Y59" s="15"/>
      <c r="Z59" s="15"/>
    </row>
    <row r="60" spans="1:26" ht="14.25" customHeight="1" x14ac:dyDescent="0.2">
      <c r="A60" s="15"/>
      <c r="B60" s="15"/>
      <c r="C60" s="244" t="s">
        <v>20</v>
      </c>
      <c r="D60" s="243"/>
      <c r="E60" s="243"/>
      <c r="F60" s="243"/>
      <c r="G60" s="246" t="s">
        <v>246</v>
      </c>
      <c r="H60" s="247"/>
      <c r="I60" s="247"/>
      <c r="J60" s="247"/>
      <c r="K60" s="247"/>
      <c r="L60" s="15"/>
      <c r="M60" s="15"/>
      <c r="N60" s="15"/>
      <c r="O60" s="15"/>
      <c r="P60" s="15"/>
      <c r="Q60" s="15"/>
      <c r="R60" s="15"/>
      <c r="S60" s="15"/>
      <c r="T60" s="15"/>
      <c r="U60" s="15"/>
      <c r="V60" s="15"/>
      <c r="W60" s="15"/>
      <c r="X60" s="15"/>
      <c r="Y60" s="15"/>
      <c r="Z60" s="15"/>
    </row>
    <row r="61" spans="1:26" ht="14.25" customHeight="1" x14ac:dyDescent="0.2">
      <c r="A61" s="15"/>
      <c r="B61" s="15"/>
      <c r="C61" s="243"/>
      <c r="D61" s="245"/>
      <c r="E61" s="245"/>
      <c r="F61" s="243"/>
      <c r="G61" s="247"/>
      <c r="H61" s="247"/>
      <c r="I61" s="247"/>
      <c r="J61" s="247"/>
      <c r="K61" s="247"/>
      <c r="L61" s="15"/>
      <c r="M61" s="15"/>
      <c r="N61" s="15"/>
      <c r="O61" s="15"/>
      <c r="P61" s="15"/>
      <c r="Q61" s="15"/>
      <c r="R61" s="15"/>
      <c r="S61" s="15"/>
      <c r="T61" s="15"/>
      <c r="U61" s="15"/>
      <c r="V61" s="15"/>
      <c r="W61" s="15"/>
      <c r="X61" s="15"/>
      <c r="Y61" s="15"/>
      <c r="Z61" s="15"/>
    </row>
    <row r="62" spans="1:26" ht="14.25" customHeight="1" x14ac:dyDescent="0.2">
      <c r="A62" s="15"/>
      <c r="B62" s="15"/>
      <c r="C62" s="243"/>
      <c r="D62" s="243"/>
      <c r="E62" s="243"/>
      <c r="F62" s="243"/>
      <c r="G62" s="247"/>
      <c r="H62" s="247"/>
      <c r="I62" s="247"/>
      <c r="J62" s="247"/>
      <c r="K62" s="247"/>
      <c r="L62" s="15"/>
      <c r="M62" s="15"/>
      <c r="N62" s="15"/>
      <c r="O62" s="15"/>
      <c r="P62" s="15"/>
      <c r="Q62" s="15"/>
      <c r="R62" s="15"/>
      <c r="S62" s="15"/>
      <c r="T62" s="15"/>
      <c r="U62" s="15"/>
      <c r="V62" s="15"/>
      <c r="W62" s="15"/>
      <c r="X62" s="15"/>
      <c r="Y62" s="15"/>
      <c r="Z62" s="15"/>
    </row>
    <row r="63" spans="1:26" ht="14.25" customHeight="1" x14ac:dyDescent="0.2">
      <c r="A63" s="15"/>
      <c r="B63" s="15"/>
      <c r="C63" s="15"/>
      <c r="D63" s="15"/>
      <c r="E63" s="15"/>
      <c r="F63" s="15"/>
      <c r="G63" s="58"/>
      <c r="H63" s="58"/>
      <c r="I63" s="58"/>
      <c r="J63" s="58"/>
      <c r="K63" s="58"/>
      <c r="L63" s="15"/>
      <c r="M63" s="15"/>
      <c r="N63" s="15"/>
      <c r="O63" s="15"/>
      <c r="P63" s="15"/>
      <c r="Q63" s="15"/>
      <c r="R63" s="15"/>
      <c r="S63" s="15"/>
      <c r="T63" s="15"/>
      <c r="U63" s="15"/>
      <c r="V63" s="15"/>
      <c r="W63" s="15"/>
      <c r="X63" s="15"/>
      <c r="Y63" s="15"/>
      <c r="Z63" s="15"/>
    </row>
    <row r="64" spans="1:26" ht="14.25" customHeight="1" x14ac:dyDescent="0.2">
      <c r="A64" s="15"/>
      <c r="B64" s="15"/>
      <c r="C64" s="15"/>
      <c r="D64" s="15"/>
      <c r="E64" s="15"/>
      <c r="F64" s="15"/>
      <c r="G64" s="58"/>
      <c r="H64" s="58"/>
      <c r="I64" s="58"/>
      <c r="J64" s="58"/>
      <c r="K64" s="58"/>
      <c r="L64" s="15"/>
      <c r="M64" s="15"/>
      <c r="N64" s="15"/>
      <c r="O64" s="15"/>
      <c r="P64" s="15"/>
      <c r="Q64" s="15"/>
      <c r="R64" s="15"/>
      <c r="S64" s="15"/>
      <c r="T64" s="15"/>
      <c r="U64" s="15"/>
      <c r="V64" s="15"/>
      <c r="W64" s="15"/>
      <c r="X64" s="15"/>
      <c r="Y64" s="15"/>
      <c r="Z64" s="15"/>
    </row>
    <row r="65" spans="1:26" ht="14.25" customHeight="1" x14ac:dyDescent="0.2">
      <c r="A65" s="15"/>
      <c r="B65" s="15"/>
      <c r="C65" s="248" t="s">
        <v>564</v>
      </c>
      <c r="D65" s="243"/>
      <c r="E65" s="243"/>
      <c r="F65" s="243"/>
      <c r="G65" s="246" t="s">
        <v>570</v>
      </c>
      <c r="H65" s="247"/>
      <c r="I65" s="247"/>
      <c r="J65" s="247"/>
      <c r="K65" s="247"/>
      <c r="L65" s="15"/>
      <c r="M65" s="15"/>
      <c r="N65" s="15"/>
      <c r="O65" s="15"/>
      <c r="P65" s="15"/>
      <c r="Q65" s="15"/>
      <c r="R65" s="15"/>
      <c r="S65" s="15"/>
      <c r="T65" s="15"/>
      <c r="U65" s="15"/>
      <c r="V65" s="15"/>
      <c r="W65" s="15"/>
      <c r="X65" s="15"/>
      <c r="Y65" s="15"/>
      <c r="Z65" s="15"/>
    </row>
    <row r="66" spans="1:26" ht="14.25" customHeight="1" x14ac:dyDescent="0.2">
      <c r="A66" s="15"/>
      <c r="B66" s="15"/>
      <c r="C66" s="243"/>
      <c r="D66" s="245"/>
      <c r="E66" s="245"/>
      <c r="F66" s="243"/>
      <c r="G66" s="247"/>
      <c r="H66" s="247"/>
      <c r="I66" s="247"/>
      <c r="J66" s="247"/>
      <c r="K66" s="247"/>
      <c r="L66" s="15"/>
      <c r="M66" s="15"/>
      <c r="N66" s="15"/>
      <c r="O66" s="15"/>
      <c r="P66" s="15"/>
      <c r="Q66" s="15"/>
      <c r="R66" s="15"/>
      <c r="S66" s="15"/>
      <c r="T66" s="15"/>
      <c r="U66" s="15"/>
      <c r="V66" s="15"/>
      <c r="W66" s="15"/>
      <c r="X66" s="15"/>
      <c r="Y66" s="15"/>
      <c r="Z66" s="15"/>
    </row>
    <row r="67" spans="1:26" ht="14.25" customHeight="1" x14ac:dyDescent="0.2">
      <c r="A67" s="15"/>
      <c r="B67" s="15"/>
      <c r="C67" s="243"/>
      <c r="D67" s="243"/>
      <c r="E67" s="243"/>
      <c r="F67" s="243"/>
      <c r="G67" s="247"/>
      <c r="H67" s="247"/>
      <c r="I67" s="247"/>
      <c r="J67" s="247"/>
      <c r="K67" s="247"/>
      <c r="L67" s="15"/>
      <c r="M67" s="15"/>
      <c r="N67" s="15"/>
      <c r="O67" s="15"/>
      <c r="P67" s="15"/>
      <c r="Q67" s="15"/>
      <c r="R67" s="15"/>
      <c r="S67" s="15"/>
      <c r="T67" s="15"/>
      <c r="U67" s="15"/>
      <c r="V67" s="15"/>
      <c r="W67" s="15"/>
      <c r="X67" s="15"/>
      <c r="Y67" s="15"/>
      <c r="Z67" s="15"/>
    </row>
    <row r="68" spans="1:26" ht="14.25" customHeight="1" x14ac:dyDescent="0.2">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4.25" customHeight="1" x14ac:dyDescent="0.2">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4.25" customHeight="1" x14ac:dyDescent="0.2">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4.25" customHeight="1" x14ac:dyDescent="0.2">
      <c r="A71" s="11"/>
      <c r="B71" s="133" t="s">
        <v>380</v>
      </c>
      <c r="C71" s="12"/>
      <c r="D71" s="13"/>
      <c r="E71" s="11"/>
      <c r="F71" s="11"/>
      <c r="G71" s="11"/>
      <c r="H71" s="11"/>
      <c r="I71" s="11"/>
      <c r="J71" s="11"/>
      <c r="K71" s="11"/>
      <c r="L71" s="11"/>
      <c r="M71" s="11"/>
      <c r="N71" s="11"/>
      <c r="O71" s="11"/>
      <c r="P71" s="11"/>
      <c r="Q71" s="11"/>
      <c r="R71" s="11"/>
      <c r="S71" s="11"/>
      <c r="T71" s="11"/>
      <c r="U71" s="11"/>
      <c r="V71" s="11"/>
      <c r="W71" s="11"/>
      <c r="X71" s="11"/>
      <c r="Y71" s="11"/>
      <c r="Z71" s="11"/>
    </row>
    <row r="72" spans="1:26" ht="14.25" customHeight="1" x14ac:dyDescent="0.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4.25" customHeight="1" x14ac:dyDescent="0.2">
      <c r="A73" s="15"/>
      <c r="B73" s="134" t="s">
        <v>328</v>
      </c>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4.25" customHeight="1" x14ac:dyDescent="0.2">
      <c r="A74" s="15"/>
      <c r="B74" s="18" t="s">
        <v>571</v>
      </c>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4.25" customHeight="1" x14ac:dyDescent="0.2">
      <c r="A75" s="135" t="s">
        <v>458</v>
      </c>
      <c r="B75" s="134" t="s">
        <v>332</v>
      </c>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4.25" customHeight="1" x14ac:dyDescent="0.2">
      <c r="A76" s="15"/>
      <c r="B76" s="134" t="s">
        <v>333</v>
      </c>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4.25" customHeight="1" x14ac:dyDescent="0.2">
      <c r="A77" s="15"/>
      <c r="B77" s="134" t="s">
        <v>565</v>
      </c>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4.25" customHeight="1" x14ac:dyDescent="0.2">
      <c r="A78" s="135" t="s">
        <v>459</v>
      </c>
      <c r="B78" s="134" t="s">
        <v>569</v>
      </c>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4.25" customHeight="1" x14ac:dyDescent="0.2">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4.25" customHeight="1" x14ac:dyDescent="0.2">
      <c r="A80" s="15"/>
      <c r="B80" s="18" t="s">
        <v>460</v>
      </c>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4.25" customHeight="1" x14ac:dyDescent="0.2">
      <c r="A81" s="135" t="s">
        <v>458</v>
      </c>
      <c r="B81" s="134" t="s">
        <v>334</v>
      </c>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4.25" customHeight="1" x14ac:dyDescent="0.2">
      <c r="A82" s="15"/>
      <c r="B82" s="134" t="s">
        <v>335</v>
      </c>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4.25" customHeight="1" x14ac:dyDescent="0.2">
      <c r="A83" s="15"/>
      <c r="B83" s="134" t="s">
        <v>336</v>
      </c>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4.25" customHeight="1" x14ac:dyDescent="0.2">
      <c r="B84" s="134" t="s">
        <v>548</v>
      </c>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4.25" customHeight="1" x14ac:dyDescent="0.2">
      <c r="A85" s="135" t="s">
        <v>459</v>
      </c>
      <c r="B85" s="134" t="s">
        <v>337</v>
      </c>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4.25" customHeight="1" x14ac:dyDescent="0.2">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4.25" customHeight="1" x14ac:dyDescent="0.2">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4.25" customHeight="1" x14ac:dyDescent="0.2">
      <c r="A88" s="15"/>
      <c r="B88" s="134" t="s">
        <v>338</v>
      </c>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4.25" customHeight="1" x14ac:dyDescent="0.2">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4.25" customHeight="1" x14ac:dyDescent="0.2">
      <c r="A90" s="15"/>
      <c r="B90" s="18"/>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4.25" customHeight="1" x14ac:dyDescent="0.2">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78" customHeight="1" x14ac:dyDescent="0.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47.25" customHeight="1" x14ac:dyDescent="0.2">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52.5" customHeight="1" x14ac:dyDescent="0.2">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55.5" customHeight="1" x14ac:dyDescent="0.2">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52.5" customHeight="1" x14ac:dyDescent="0.2">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74.25" customHeight="1" x14ac:dyDescent="0.2">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4.25" customHeight="1" x14ac:dyDescent="0.2">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4.25" customHeight="1" x14ac:dyDescent="0.2">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4.25" customHeight="1" x14ac:dyDescent="0.2">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4.25" customHeight="1" x14ac:dyDescent="0.2">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4.25" customHeight="1" x14ac:dyDescent="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4.25" customHeight="1" x14ac:dyDescent="0.2">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4.25" customHeight="1" x14ac:dyDescent="0.2">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4.25" customHeight="1" x14ac:dyDescent="0.2">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4.25" customHeight="1" x14ac:dyDescent="0.2">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4.25" customHeight="1" x14ac:dyDescent="0.2">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4.25" customHeight="1" x14ac:dyDescent="0.2">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4.25" customHeight="1" x14ac:dyDescent="0.2">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4.25" customHeight="1" x14ac:dyDescent="0.2">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4.25" customHeight="1" x14ac:dyDescent="0.2">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4.25" customHeight="1" x14ac:dyDescent="0.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4.25" customHeight="1" x14ac:dyDescent="0.2">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4.25" customHeight="1" x14ac:dyDescent="0.2">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4.25" customHeight="1" x14ac:dyDescent="0.2">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4.25" customHeight="1" x14ac:dyDescent="0.2">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4.25" customHeight="1" x14ac:dyDescent="0.2">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4.25" customHeight="1" x14ac:dyDescent="0.2">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4.25" customHeight="1" x14ac:dyDescent="0.2">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4.25" customHeight="1" x14ac:dyDescent="0.2">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4.25" customHeight="1" x14ac:dyDescent="0.2">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4.25" customHeight="1" x14ac:dyDescent="0.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4.25" customHeight="1" x14ac:dyDescent="0.2">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4.25" customHeight="1" x14ac:dyDescent="0.2">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4.25" customHeight="1" x14ac:dyDescent="0.2">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4.25" customHeight="1" x14ac:dyDescent="0.2">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4.25" customHeight="1" x14ac:dyDescent="0.2">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4.25" customHeight="1" x14ac:dyDescent="0.2">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4.25" customHeight="1" x14ac:dyDescent="0.2">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4.25" customHeight="1" x14ac:dyDescent="0.2">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4.25" customHeight="1" x14ac:dyDescent="0.2">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4.25" customHeight="1" x14ac:dyDescent="0.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4.25" customHeight="1" x14ac:dyDescent="0.2">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4.25" customHeight="1" x14ac:dyDescent="0.2">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4.25" customHeight="1" x14ac:dyDescent="0.2">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4.25" customHeight="1" x14ac:dyDescent="0.2">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4.25" customHeight="1" x14ac:dyDescent="0.2">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4.25" customHeight="1" x14ac:dyDescent="0.2">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4.25" customHeight="1" x14ac:dyDescent="0.2">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4.25" customHeight="1" x14ac:dyDescent="0.2">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4.25" customHeight="1" x14ac:dyDescent="0.2">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4.25" customHeight="1" x14ac:dyDescent="0.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4.25" customHeight="1" x14ac:dyDescent="0.2">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4.25" customHeight="1" x14ac:dyDescent="0.2">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4.25" customHeight="1" x14ac:dyDescent="0.2">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4.25" customHeight="1" x14ac:dyDescent="0.2">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4.25" customHeight="1" x14ac:dyDescent="0.2">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4.25" customHeight="1" x14ac:dyDescent="0.2">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4.25" customHeight="1" x14ac:dyDescent="0.2">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4.25" customHeight="1" x14ac:dyDescent="0.2">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4.25" customHeight="1" x14ac:dyDescent="0.2">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4.25" customHeight="1" x14ac:dyDescent="0.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4.25" customHeight="1" x14ac:dyDescent="0.2">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4.25" customHeight="1" x14ac:dyDescent="0.2">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4.25" customHeight="1" x14ac:dyDescent="0.2">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4.25" customHeight="1" x14ac:dyDescent="0.2">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4.25" customHeight="1" x14ac:dyDescent="0.2">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4.25" customHeight="1" x14ac:dyDescent="0.2">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4.25" customHeight="1" x14ac:dyDescent="0.2">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4.25" customHeight="1" x14ac:dyDescent="0.2">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4.25" customHeight="1" x14ac:dyDescent="0.2">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4.25" customHeight="1" x14ac:dyDescent="0.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4.25" customHeight="1" x14ac:dyDescent="0.2">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4.25" customHeight="1" x14ac:dyDescent="0.2">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4.25" customHeight="1" x14ac:dyDescent="0.2">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4.25" customHeight="1" x14ac:dyDescent="0.2">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4.25" customHeight="1" x14ac:dyDescent="0.2">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4.25" customHeight="1" x14ac:dyDescent="0.2">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4.25" customHeight="1" x14ac:dyDescent="0.2">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4.25" customHeight="1" x14ac:dyDescent="0.2">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4.25" customHeight="1" x14ac:dyDescent="0.2">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4.25" customHeight="1" x14ac:dyDescent="0.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4.25" customHeight="1" x14ac:dyDescent="0.2">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4.25" customHeight="1" x14ac:dyDescent="0.2">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4.25" customHeight="1" x14ac:dyDescent="0.2">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4.25" customHeight="1" x14ac:dyDescent="0.2">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4.25" customHeight="1" x14ac:dyDescent="0.2">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4.25" customHeight="1" x14ac:dyDescent="0.2">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4.25" customHeight="1" x14ac:dyDescent="0.2">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4.25" customHeight="1" x14ac:dyDescent="0.2">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4.25" customHeight="1" x14ac:dyDescent="0.2">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4.25" customHeight="1" x14ac:dyDescent="0.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4.25" customHeight="1" x14ac:dyDescent="0.2">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4.25" customHeight="1" x14ac:dyDescent="0.2">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4.25" customHeight="1" x14ac:dyDescent="0.2">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4.25" customHeight="1" x14ac:dyDescent="0.2">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4.25" customHeight="1" x14ac:dyDescent="0.2">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4.25" customHeight="1" x14ac:dyDescent="0.2">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4.25" customHeight="1" x14ac:dyDescent="0.2">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4.25" customHeight="1" x14ac:dyDescent="0.2">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4.25" customHeight="1" x14ac:dyDescent="0.2">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4.25" customHeight="1" x14ac:dyDescent="0.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4.25" customHeight="1" x14ac:dyDescent="0.2">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4.25" customHeight="1" x14ac:dyDescent="0.2">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4.25" customHeight="1" x14ac:dyDescent="0.2">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4.25" customHeight="1" x14ac:dyDescent="0.2">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4.25" customHeight="1" x14ac:dyDescent="0.2">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4.25" customHeight="1" x14ac:dyDescent="0.2">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4.25" customHeight="1" x14ac:dyDescent="0.2">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4.25" customHeight="1" x14ac:dyDescent="0.2">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4.25" customHeight="1" x14ac:dyDescent="0.2">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4.25" customHeight="1" x14ac:dyDescent="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4.25" customHeight="1" x14ac:dyDescent="0.2">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4.25" customHeight="1" x14ac:dyDescent="0.2">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4.25" customHeight="1" x14ac:dyDescent="0.2">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4.25" customHeight="1" x14ac:dyDescent="0.2">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4.25" customHeight="1" x14ac:dyDescent="0.2">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4.25" customHeight="1" x14ac:dyDescent="0.2">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4.25" customHeight="1" x14ac:dyDescent="0.2">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4.25" customHeight="1" x14ac:dyDescent="0.2">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4.25" customHeight="1" x14ac:dyDescent="0.2">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4.25" customHeight="1" x14ac:dyDescent="0.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4.25" customHeight="1" x14ac:dyDescent="0.2">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4.25" customHeight="1" x14ac:dyDescent="0.2">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4.25" customHeight="1" x14ac:dyDescent="0.2">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4.25" customHeight="1" x14ac:dyDescent="0.2">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4.25" customHeight="1" x14ac:dyDescent="0.2">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4.25" customHeight="1" x14ac:dyDescent="0.2">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4.25" customHeight="1" x14ac:dyDescent="0.2">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4.25" customHeight="1" x14ac:dyDescent="0.2">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4.25" customHeight="1" x14ac:dyDescent="0.2">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4.25" customHeight="1" x14ac:dyDescent="0.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4.25" customHeight="1" x14ac:dyDescent="0.2">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4.25" customHeight="1" x14ac:dyDescent="0.2">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4.25" customHeight="1" x14ac:dyDescent="0.2">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4.25" customHeight="1" x14ac:dyDescent="0.2">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4.25" customHeight="1" x14ac:dyDescent="0.2">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4.25" customHeight="1" x14ac:dyDescent="0.2">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4.25" customHeight="1" x14ac:dyDescent="0.2">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4.25" customHeight="1" x14ac:dyDescent="0.2">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4.25" customHeight="1" x14ac:dyDescent="0.2">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4.25" customHeight="1" x14ac:dyDescent="0.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4.25" customHeight="1" x14ac:dyDescent="0.2">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4.25" customHeight="1" x14ac:dyDescent="0.2">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4.25" customHeight="1" x14ac:dyDescent="0.2">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4.25" customHeight="1" x14ac:dyDescent="0.2">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4.25" customHeight="1" x14ac:dyDescent="0.2">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4.25" customHeight="1" x14ac:dyDescent="0.2">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4.25" customHeight="1" x14ac:dyDescent="0.2">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4.25" customHeight="1" x14ac:dyDescent="0.2">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4.25" customHeight="1" x14ac:dyDescent="0.2">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4.25" customHeight="1" x14ac:dyDescent="0.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4.25" customHeight="1" x14ac:dyDescent="0.2">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4.25" customHeight="1" x14ac:dyDescent="0.2">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4.25" customHeight="1" x14ac:dyDescent="0.2">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4.25" customHeight="1" x14ac:dyDescent="0.2">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4.25" customHeight="1" x14ac:dyDescent="0.2">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4.25" customHeight="1" x14ac:dyDescent="0.2">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4.25" customHeight="1" x14ac:dyDescent="0.2">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4.25" customHeight="1" x14ac:dyDescent="0.2">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4.25" customHeight="1" x14ac:dyDescent="0.2">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4.25" customHeight="1" x14ac:dyDescent="0.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4.25" customHeight="1" x14ac:dyDescent="0.2">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4.25" customHeight="1" x14ac:dyDescent="0.2">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4.25" customHeight="1" x14ac:dyDescent="0.2">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4.25" customHeight="1" x14ac:dyDescent="0.2">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4.25" customHeight="1" x14ac:dyDescent="0.2">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4.25" customHeight="1" x14ac:dyDescent="0.2">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4.25" customHeight="1" x14ac:dyDescent="0.2">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4.25" customHeight="1" x14ac:dyDescent="0.2">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4.25" customHeight="1" x14ac:dyDescent="0.2">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4.25" customHeight="1" x14ac:dyDescent="0.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4.25" customHeight="1" x14ac:dyDescent="0.2">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4.25" customHeight="1" x14ac:dyDescent="0.2">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4.25" customHeight="1" x14ac:dyDescent="0.2">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4.25" customHeight="1" x14ac:dyDescent="0.2">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4.25" customHeight="1" x14ac:dyDescent="0.2">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4.25" customHeight="1" x14ac:dyDescent="0.2">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4.25" customHeight="1" x14ac:dyDescent="0.2">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4.25" customHeight="1" x14ac:dyDescent="0.2">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4.25" customHeight="1" x14ac:dyDescent="0.2">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4.25" customHeight="1" x14ac:dyDescent="0.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4.25" customHeight="1" x14ac:dyDescent="0.2">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4.25" customHeight="1" x14ac:dyDescent="0.2">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4.25" customHeight="1" x14ac:dyDescent="0.2">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4.25" customHeight="1" x14ac:dyDescent="0.2">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4.25" customHeight="1" x14ac:dyDescent="0.2">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4.25" customHeight="1" x14ac:dyDescent="0.2">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4.25" customHeight="1" x14ac:dyDescent="0.2">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4.25" customHeight="1" x14ac:dyDescent="0.2">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4.25" customHeight="1" x14ac:dyDescent="0.2">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4.25" customHeight="1" x14ac:dyDescent="0.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4.25" customHeight="1" x14ac:dyDescent="0.2">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4.25" customHeight="1" x14ac:dyDescent="0.2">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4.25" customHeight="1" x14ac:dyDescent="0.2">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4.25" customHeight="1" x14ac:dyDescent="0.2">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4.25" customHeight="1" x14ac:dyDescent="0.2">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4.25" customHeight="1" x14ac:dyDescent="0.2">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4.25" customHeight="1" x14ac:dyDescent="0.2">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4.25" customHeight="1" x14ac:dyDescent="0.2">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4.25" customHeight="1" x14ac:dyDescent="0.2">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4.25" customHeight="1" x14ac:dyDescent="0.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4.25" customHeight="1" x14ac:dyDescent="0.2">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4.25" customHeight="1" x14ac:dyDescent="0.2">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4.25" customHeight="1" x14ac:dyDescent="0.2">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4.25" customHeight="1" x14ac:dyDescent="0.2">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4.25" customHeight="1" x14ac:dyDescent="0.2">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4.25" customHeight="1" x14ac:dyDescent="0.2">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4.25" customHeight="1" x14ac:dyDescent="0.2">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4.25" customHeight="1" x14ac:dyDescent="0.2">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4.25" customHeight="1" x14ac:dyDescent="0.2">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4.25" customHeight="1" x14ac:dyDescent="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4.25" customHeight="1" x14ac:dyDescent="0.2">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4.25" customHeight="1" x14ac:dyDescent="0.2">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4.25" customHeight="1" x14ac:dyDescent="0.2">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4.25" customHeight="1" x14ac:dyDescent="0.2">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4.25" customHeight="1" x14ac:dyDescent="0.2">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4.25" customHeight="1" x14ac:dyDescent="0.2">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4.25" customHeight="1" x14ac:dyDescent="0.2">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4.25" customHeight="1" x14ac:dyDescent="0.2">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4.25" customHeight="1" x14ac:dyDescent="0.2">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4.25" customHeight="1" x14ac:dyDescent="0.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4.25" customHeight="1" x14ac:dyDescent="0.2">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4.25" customHeight="1" x14ac:dyDescent="0.2">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4.25" customHeight="1" x14ac:dyDescent="0.2">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4.25" customHeight="1" x14ac:dyDescent="0.2">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4.25" customHeight="1" x14ac:dyDescent="0.2">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4.25" customHeight="1" x14ac:dyDescent="0.2">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4.25" customHeight="1" x14ac:dyDescent="0.2">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4.25" customHeight="1" x14ac:dyDescent="0.2">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4.25" customHeight="1" x14ac:dyDescent="0.2">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4.25" customHeight="1" x14ac:dyDescent="0.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4.25" customHeight="1" x14ac:dyDescent="0.2">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4.25" customHeight="1" x14ac:dyDescent="0.2">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4.25" customHeight="1" x14ac:dyDescent="0.2">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4.25" customHeight="1" x14ac:dyDescent="0.2">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4.25" customHeight="1" x14ac:dyDescent="0.2">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4.25" customHeight="1" x14ac:dyDescent="0.2">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4.25" customHeight="1" x14ac:dyDescent="0.2">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4.25" customHeight="1" x14ac:dyDescent="0.2">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4.25" customHeight="1" x14ac:dyDescent="0.2">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4.25" customHeight="1" x14ac:dyDescent="0.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4.25" customHeight="1" x14ac:dyDescent="0.2">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4.25" customHeight="1" x14ac:dyDescent="0.2">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4.25" customHeight="1" x14ac:dyDescent="0.2">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4.25" customHeight="1" x14ac:dyDescent="0.2">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4.25" customHeight="1" x14ac:dyDescent="0.2">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4.25" customHeight="1" x14ac:dyDescent="0.2">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4.25" customHeight="1" x14ac:dyDescent="0.2">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4.25" customHeight="1" x14ac:dyDescent="0.2">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4.25" customHeight="1" x14ac:dyDescent="0.2">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4.25" customHeight="1" x14ac:dyDescent="0.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4.25" customHeight="1" x14ac:dyDescent="0.2">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4.25" customHeight="1" x14ac:dyDescent="0.2">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4.25" customHeight="1" x14ac:dyDescent="0.2">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4.25" customHeight="1" x14ac:dyDescent="0.2">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4.25" customHeight="1" x14ac:dyDescent="0.2">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4.25" customHeight="1" x14ac:dyDescent="0.2">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4.25" customHeight="1" x14ac:dyDescent="0.2">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4.25" customHeight="1" x14ac:dyDescent="0.2">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4.25" customHeight="1" x14ac:dyDescent="0.2">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4.25" customHeight="1" x14ac:dyDescent="0.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4.25" customHeight="1" x14ac:dyDescent="0.2">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4.25" customHeight="1" x14ac:dyDescent="0.2">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4.25" customHeight="1" x14ac:dyDescent="0.2">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4.25" customHeight="1" x14ac:dyDescent="0.2">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4.25" customHeight="1" x14ac:dyDescent="0.2">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4.25" customHeight="1" x14ac:dyDescent="0.2">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4.25" customHeight="1" x14ac:dyDescent="0.2">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4.25" customHeight="1" x14ac:dyDescent="0.2">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4.25" customHeight="1" x14ac:dyDescent="0.2">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4.25" customHeight="1" x14ac:dyDescent="0.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4.25" customHeight="1" x14ac:dyDescent="0.2">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4.25" customHeight="1" x14ac:dyDescent="0.2">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4.25" customHeight="1" x14ac:dyDescent="0.2">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4.25" customHeight="1" x14ac:dyDescent="0.2">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4.25" customHeight="1" x14ac:dyDescent="0.2">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4.25" customHeight="1" x14ac:dyDescent="0.2">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4.25" customHeight="1" x14ac:dyDescent="0.2">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4.25" customHeight="1" x14ac:dyDescent="0.2">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4.25" customHeight="1" x14ac:dyDescent="0.2">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4.25" customHeight="1" x14ac:dyDescent="0.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4.25" customHeight="1" x14ac:dyDescent="0.2">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4.25" customHeight="1" x14ac:dyDescent="0.2">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4.25" customHeight="1" x14ac:dyDescent="0.2">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4.25" customHeight="1" x14ac:dyDescent="0.2">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4.25" customHeight="1" x14ac:dyDescent="0.2">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4.25" customHeight="1" x14ac:dyDescent="0.2">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4.25" customHeight="1" x14ac:dyDescent="0.2">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4.25" customHeight="1" x14ac:dyDescent="0.2">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4.25" customHeight="1" x14ac:dyDescent="0.2">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4.25" customHeight="1" x14ac:dyDescent="0.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4.25" customHeight="1" x14ac:dyDescent="0.2">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4.25" customHeight="1" x14ac:dyDescent="0.2">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4.25" customHeight="1" x14ac:dyDescent="0.2">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4.25" customHeight="1" x14ac:dyDescent="0.2">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4.25" customHeight="1" x14ac:dyDescent="0.2">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4.25" customHeight="1" x14ac:dyDescent="0.2">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4.25" customHeight="1" x14ac:dyDescent="0.2">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4.25" customHeight="1" x14ac:dyDescent="0.2">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4.25" customHeight="1" x14ac:dyDescent="0.2">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4.25" customHeight="1" x14ac:dyDescent="0.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4.25" customHeight="1" x14ac:dyDescent="0.2">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4.25" customHeight="1" x14ac:dyDescent="0.2">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4.25" customHeight="1" x14ac:dyDescent="0.2">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4.25" customHeight="1" x14ac:dyDescent="0.2">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4.25" customHeight="1" x14ac:dyDescent="0.2">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4.25" customHeight="1" x14ac:dyDescent="0.2">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4.25" customHeight="1" x14ac:dyDescent="0.2">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4.25" customHeight="1" x14ac:dyDescent="0.2">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4.25" customHeight="1" x14ac:dyDescent="0.2">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4.25" customHeight="1" x14ac:dyDescent="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4.25" customHeight="1" x14ac:dyDescent="0.2">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4.25" customHeight="1" x14ac:dyDescent="0.2">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4.25" customHeight="1" x14ac:dyDescent="0.2">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4.25" customHeight="1" x14ac:dyDescent="0.2">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4.25" customHeight="1" x14ac:dyDescent="0.2">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4.25" customHeight="1" x14ac:dyDescent="0.2">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4.25" customHeight="1" x14ac:dyDescent="0.2">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4.25" customHeight="1" x14ac:dyDescent="0.2">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4.25" customHeight="1" x14ac:dyDescent="0.2">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4.25" customHeight="1" x14ac:dyDescent="0.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4.25" customHeight="1" x14ac:dyDescent="0.2">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4.25" customHeight="1" x14ac:dyDescent="0.2">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4.25" customHeight="1" x14ac:dyDescent="0.2">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4.25" customHeight="1" x14ac:dyDescent="0.2">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4.25" customHeight="1" x14ac:dyDescent="0.2">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4.25" customHeight="1" x14ac:dyDescent="0.2">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4.25" customHeight="1" x14ac:dyDescent="0.2">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4.25" customHeight="1" x14ac:dyDescent="0.2">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4.25" customHeight="1" x14ac:dyDescent="0.2">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4.25" customHeight="1" x14ac:dyDescent="0.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4.25" customHeight="1" x14ac:dyDescent="0.2">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4.25" customHeight="1" x14ac:dyDescent="0.2">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4.25" customHeight="1" x14ac:dyDescent="0.2">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4.25" customHeight="1" x14ac:dyDescent="0.2">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4.25" customHeight="1" x14ac:dyDescent="0.2">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4.25" customHeight="1" x14ac:dyDescent="0.2">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4.25" customHeight="1" x14ac:dyDescent="0.2">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4.25" customHeight="1" x14ac:dyDescent="0.2">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4.25" customHeight="1" x14ac:dyDescent="0.2">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4.25" customHeight="1" x14ac:dyDescent="0.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4.25" customHeight="1" x14ac:dyDescent="0.2">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4.25" customHeight="1" x14ac:dyDescent="0.2">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4.25" customHeight="1" x14ac:dyDescent="0.2">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4.25" customHeight="1" x14ac:dyDescent="0.2">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4.25" customHeight="1" x14ac:dyDescent="0.2">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4.25" customHeight="1" x14ac:dyDescent="0.2">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4.25" customHeight="1" x14ac:dyDescent="0.2">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4.25" customHeight="1" x14ac:dyDescent="0.2">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4.25" customHeight="1" x14ac:dyDescent="0.2">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4.25" customHeight="1" x14ac:dyDescent="0.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4.25" customHeight="1" x14ac:dyDescent="0.2">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4.25" customHeight="1" x14ac:dyDescent="0.2">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4.25" customHeight="1" x14ac:dyDescent="0.2">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4.25" customHeight="1" x14ac:dyDescent="0.2">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4.25" customHeight="1" x14ac:dyDescent="0.2">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4.25" customHeight="1" x14ac:dyDescent="0.2">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4.25" customHeight="1" x14ac:dyDescent="0.2">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4.25" customHeight="1" x14ac:dyDescent="0.2">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4.25" customHeight="1" x14ac:dyDescent="0.2">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4.25" customHeight="1" x14ac:dyDescent="0.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4.25" customHeight="1" x14ac:dyDescent="0.2">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4.25" customHeight="1" x14ac:dyDescent="0.2">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4.25" customHeight="1" x14ac:dyDescent="0.2">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4.25" customHeight="1" x14ac:dyDescent="0.2">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4.25" customHeight="1" x14ac:dyDescent="0.2">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4.25" customHeight="1" x14ac:dyDescent="0.2">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4.25" customHeight="1" x14ac:dyDescent="0.2">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4.25" customHeight="1" x14ac:dyDescent="0.2">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4.25" customHeight="1" x14ac:dyDescent="0.2">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4.25" customHeight="1" x14ac:dyDescent="0.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4.25" customHeight="1" x14ac:dyDescent="0.2">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4.25" customHeight="1" x14ac:dyDescent="0.2">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4.25" customHeight="1" x14ac:dyDescent="0.2">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4.25" customHeight="1" x14ac:dyDescent="0.2">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4.25" customHeight="1" x14ac:dyDescent="0.2">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4.25" customHeight="1" x14ac:dyDescent="0.2">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4.25" customHeight="1" x14ac:dyDescent="0.2">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4.25" customHeight="1" x14ac:dyDescent="0.2">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4.25" customHeight="1" x14ac:dyDescent="0.2">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4.25" customHeight="1" x14ac:dyDescent="0.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4.25" customHeight="1" x14ac:dyDescent="0.2">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4.25" customHeight="1" x14ac:dyDescent="0.2">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4.25" customHeight="1" x14ac:dyDescent="0.2">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4.25" customHeight="1" x14ac:dyDescent="0.2">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4.25" customHeight="1" x14ac:dyDescent="0.2">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4.25" customHeight="1" x14ac:dyDescent="0.2">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4.25" customHeight="1" x14ac:dyDescent="0.2">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4.25" customHeight="1" x14ac:dyDescent="0.2">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4.25" customHeight="1" x14ac:dyDescent="0.2">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4.25" customHeight="1" x14ac:dyDescent="0.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4.25" customHeight="1" x14ac:dyDescent="0.2">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4.25" customHeight="1" x14ac:dyDescent="0.2">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4.25" customHeight="1" x14ac:dyDescent="0.2">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4.25" customHeight="1" x14ac:dyDescent="0.2">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4.25" customHeight="1" x14ac:dyDescent="0.2">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4.25" customHeight="1" x14ac:dyDescent="0.2">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4.25" customHeight="1" x14ac:dyDescent="0.2">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4.25" customHeight="1" x14ac:dyDescent="0.2">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4.25" customHeight="1" x14ac:dyDescent="0.2">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4.25" customHeight="1" x14ac:dyDescent="0.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4.25" customHeight="1" x14ac:dyDescent="0.2">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4.25" customHeight="1" x14ac:dyDescent="0.2">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4.25" customHeight="1" x14ac:dyDescent="0.2">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4.25" customHeight="1" x14ac:dyDescent="0.2">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4.25" customHeight="1" x14ac:dyDescent="0.2">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4.25" customHeight="1" x14ac:dyDescent="0.2">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4.25" customHeight="1" x14ac:dyDescent="0.2">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4.25" customHeight="1" x14ac:dyDescent="0.2">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4.25" customHeight="1" x14ac:dyDescent="0.2">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4.25" customHeight="1" x14ac:dyDescent="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4.25" customHeight="1" x14ac:dyDescent="0.2">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4.25" customHeight="1" x14ac:dyDescent="0.2">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4.25" customHeight="1" x14ac:dyDescent="0.2">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4.25" customHeight="1" x14ac:dyDescent="0.2">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4.25" customHeight="1" x14ac:dyDescent="0.2">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4.25" customHeight="1" x14ac:dyDescent="0.2">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4.25" customHeight="1" x14ac:dyDescent="0.2">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4.25" customHeight="1" x14ac:dyDescent="0.2">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4.25" customHeight="1" x14ac:dyDescent="0.2">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4.25" customHeight="1" x14ac:dyDescent="0.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4.25" customHeight="1" x14ac:dyDescent="0.2">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4.25" customHeight="1" x14ac:dyDescent="0.2">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4.25" customHeight="1" x14ac:dyDescent="0.2">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4.25" customHeight="1" x14ac:dyDescent="0.2">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4.25" customHeight="1" x14ac:dyDescent="0.2">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4.25" customHeight="1" x14ac:dyDescent="0.2">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4.25" customHeight="1" x14ac:dyDescent="0.2">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4.25" customHeight="1" x14ac:dyDescent="0.2">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4.25" customHeight="1" x14ac:dyDescent="0.2">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4.25" customHeight="1" x14ac:dyDescent="0.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4.25" customHeight="1" x14ac:dyDescent="0.2">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4.25" customHeight="1" x14ac:dyDescent="0.2">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4.25" customHeight="1" x14ac:dyDescent="0.2">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4.25" customHeight="1" x14ac:dyDescent="0.2">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4.25" customHeight="1" x14ac:dyDescent="0.2">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4.25" customHeight="1" x14ac:dyDescent="0.2">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4.25" customHeight="1" x14ac:dyDescent="0.2">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4.25" customHeight="1" x14ac:dyDescent="0.2">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4.25" customHeight="1" x14ac:dyDescent="0.2">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4.25" customHeight="1" x14ac:dyDescent="0.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4.25" customHeight="1" x14ac:dyDescent="0.2">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4.25" customHeight="1" x14ac:dyDescent="0.2">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4.25" customHeight="1" x14ac:dyDescent="0.2">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4.25" customHeight="1" x14ac:dyDescent="0.2">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4.25" customHeight="1" x14ac:dyDescent="0.2">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4.25" customHeight="1" x14ac:dyDescent="0.2">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4.25" customHeight="1" x14ac:dyDescent="0.2">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4.25" customHeight="1" x14ac:dyDescent="0.2">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4.25" customHeight="1" x14ac:dyDescent="0.2">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4.25" customHeight="1" x14ac:dyDescent="0.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4.25" customHeight="1" x14ac:dyDescent="0.2">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4.25" customHeight="1" x14ac:dyDescent="0.2">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4.25" customHeight="1" x14ac:dyDescent="0.2">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4.25" customHeight="1" x14ac:dyDescent="0.2">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4.25" customHeight="1" x14ac:dyDescent="0.2">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4.25" customHeight="1" x14ac:dyDescent="0.2">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4.25" customHeight="1" x14ac:dyDescent="0.2">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4.25" customHeight="1" x14ac:dyDescent="0.2">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4.25" customHeight="1" x14ac:dyDescent="0.2">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4.25" customHeight="1" x14ac:dyDescent="0.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4.25" customHeight="1" x14ac:dyDescent="0.2">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4.25" customHeight="1" x14ac:dyDescent="0.2">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4.25" customHeight="1" x14ac:dyDescent="0.2">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4.25" customHeight="1" x14ac:dyDescent="0.2">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4.25" customHeight="1" x14ac:dyDescent="0.2">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4.25" customHeight="1" x14ac:dyDescent="0.2">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4.25" customHeight="1" x14ac:dyDescent="0.2">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4.25" customHeight="1" x14ac:dyDescent="0.2">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4.25" customHeight="1" x14ac:dyDescent="0.2">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4.25" customHeight="1" x14ac:dyDescent="0.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4.25" customHeight="1" x14ac:dyDescent="0.2">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4.25" customHeight="1" x14ac:dyDescent="0.2">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4.25" customHeight="1" x14ac:dyDescent="0.2">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4.25" customHeight="1" x14ac:dyDescent="0.2">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4.25" customHeight="1" x14ac:dyDescent="0.2">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4.25" customHeight="1" x14ac:dyDescent="0.2">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4.25" customHeight="1" x14ac:dyDescent="0.2">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4.25" customHeight="1" x14ac:dyDescent="0.2">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4.25" customHeight="1" x14ac:dyDescent="0.2">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4.25" customHeight="1" x14ac:dyDescent="0.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4.25" customHeight="1" x14ac:dyDescent="0.2">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4.25" customHeight="1" x14ac:dyDescent="0.2">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4.25" customHeight="1" x14ac:dyDescent="0.2">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4.25" customHeight="1" x14ac:dyDescent="0.2">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4.25" customHeight="1" x14ac:dyDescent="0.2">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4.25" customHeight="1" x14ac:dyDescent="0.2">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4.25" customHeight="1" x14ac:dyDescent="0.2">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4.25" customHeight="1" x14ac:dyDescent="0.2">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4.25" customHeight="1" x14ac:dyDescent="0.2">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4.25" customHeight="1" x14ac:dyDescent="0.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4.25" customHeight="1" x14ac:dyDescent="0.2">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4.25" customHeight="1" x14ac:dyDescent="0.2">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4.25" customHeight="1" x14ac:dyDescent="0.2">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4.25" customHeight="1" x14ac:dyDescent="0.2">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4.25" customHeight="1" x14ac:dyDescent="0.2">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4.25" customHeight="1" x14ac:dyDescent="0.2">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4.25" customHeight="1" x14ac:dyDescent="0.2">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4.25" customHeight="1" x14ac:dyDescent="0.2">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4.25" customHeight="1" x14ac:dyDescent="0.2">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4.25" customHeight="1" x14ac:dyDescent="0.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4.25" customHeight="1" x14ac:dyDescent="0.2">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4.25" customHeight="1" x14ac:dyDescent="0.2">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4.25" customHeight="1" x14ac:dyDescent="0.2">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4.25" customHeight="1" x14ac:dyDescent="0.2">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4.25" customHeight="1" x14ac:dyDescent="0.2">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4.25" customHeight="1" x14ac:dyDescent="0.2">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4.25" customHeight="1" x14ac:dyDescent="0.2">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4.25" customHeight="1" x14ac:dyDescent="0.2">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4.25" customHeight="1" x14ac:dyDescent="0.2">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4.25" customHeight="1" x14ac:dyDescent="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4.25" customHeight="1" x14ac:dyDescent="0.2">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4.25" customHeight="1" x14ac:dyDescent="0.2">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4.25" customHeight="1" x14ac:dyDescent="0.2">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4.25" customHeight="1" x14ac:dyDescent="0.2">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4.25" customHeight="1" x14ac:dyDescent="0.2">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4.25" customHeight="1" x14ac:dyDescent="0.2">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4.25" customHeight="1" x14ac:dyDescent="0.2">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4.25" customHeight="1" x14ac:dyDescent="0.2">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4.25" customHeight="1" x14ac:dyDescent="0.2">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4.25" customHeight="1" x14ac:dyDescent="0.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4.25" customHeight="1" x14ac:dyDescent="0.2">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4.25" customHeight="1" x14ac:dyDescent="0.2">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4.25" customHeight="1" x14ac:dyDescent="0.2">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4.25" customHeight="1" x14ac:dyDescent="0.2">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4.25" customHeight="1" x14ac:dyDescent="0.2">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4.25" customHeight="1" x14ac:dyDescent="0.2">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4.25" customHeight="1" x14ac:dyDescent="0.2">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4.25" customHeight="1" x14ac:dyDescent="0.2">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4.25" customHeight="1" x14ac:dyDescent="0.2">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4.25" customHeight="1" x14ac:dyDescent="0.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4.25" customHeight="1" x14ac:dyDescent="0.2">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4.25" customHeight="1" x14ac:dyDescent="0.2">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4.25" customHeight="1" x14ac:dyDescent="0.2">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4.25" customHeight="1" x14ac:dyDescent="0.2">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4.25" customHeight="1" x14ac:dyDescent="0.2">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4.25" customHeight="1" x14ac:dyDescent="0.2">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4.25" customHeight="1" x14ac:dyDescent="0.2">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4.25" customHeight="1" x14ac:dyDescent="0.2">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4.25" customHeight="1" x14ac:dyDescent="0.2">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4.25" customHeight="1" x14ac:dyDescent="0.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4.25" customHeight="1" x14ac:dyDescent="0.2">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4.25" customHeight="1" x14ac:dyDescent="0.2">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4.25" customHeight="1" x14ac:dyDescent="0.2">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4.25" customHeight="1" x14ac:dyDescent="0.2">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4.25" customHeight="1" x14ac:dyDescent="0.2">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4.25" customHeight="1" x14ac:dyDescent="0.2">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4.25" customHeight="1" x14ac:dyDescent="0.2">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4.25" customHeight="1" x14ac:dyDescent="0.2">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4.25" customHeight="1" x14ac:dyDescent="0.2">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4.25" customHeight="1" x14ac:dyDescent="0.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4.25" customHeight="1" x14ac:dyDescent="0.2">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4.25" customHeight="1" x14ac:dyDescent="0.2">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4.25" customHeight="1" x14ac:dyDescent="0.2">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4.25" customHeight="1" x14ac:dyDescent="0.2">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4.25" customHeight="1" x14ac:dyDescent="0.2">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4.25" customHeight="1" x14ac:dyDescent="0.2">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4.25" customHeight="1" x14ac:dyDescent="0.2">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4.25" customHeight="1" x14ac:dyDescent="0.2">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4.25" customHeight="1" x14ac:dyDescent="0.2">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4.25" customHeight="1" x14ac:dyDescent="0.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4.25" customHeight="1" x14ac:dyDescent="0.2">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4.25" customHeight="1" x14ac:dyDescent="0.2">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4.25" customHeight="1" x14ac:dyDescent="0.2">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4.25" customHeight="1" x14ac:dyDescent="0.2">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4.25" customHeight="1" x14ac:dyDescent="0.2">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4.25" customHeight="1" x14ac:dyDescent="0.2">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4.25" customHeight="1" x14ac:dyDescent="0.2">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4.25" customHeight="1" x14ac:dyDescent="0.2">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4.25" customHeight="1" x14ac:dyDescent="0.2">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4.25" customHeight="1" x14ac:dyDescent="0.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4.25" customHeight="1" x14ac:dyDescent="0.2">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4.25" customHeight="1" x14ac:dyDescent="0.2">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4.25" customHeight="1" x14ac:dyDescent="0.2">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4.25" customHeight="1" x14ac:dyDescent="0.2">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4.25" customHeight="1" x14ac:dyDescent="0.2">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4.25" customHeight="1" x14ac:dyDescent="0.2">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4.25" customHeight="1" x14ac:dyDescent="0.2">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4.25" customHeight="1" x14ac:dyDescent="0.2">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4.25" customHeight="1" x14ac:dyDescent="0.2">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4.25" customHeight="1" x14ac:dyDescent="0.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4.25" customHeight="1" x14ac:dyDescent="0.2">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4.25" customHeight="1" x14ac:dyDescent="0.2">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4.25" customHeight="1" x14ac:dyDescent="0.2">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4.25" customHeight="1" x14ac:dyDescent="0.2">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4.25" customHeight="1" x14ac:dyDescent="0.2">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4.25" customHeight="1" x14ac:dyDescent="0.2">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4.25" customHeight="1" x14ac:dyDescent="0.2">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4.25" customHeight="1" x14ac:dyDescent="0.2">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4.25" customHeight="1" x14ac:dyDescent="0.2">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4.25" customHeight="1" x14ac:dyDescent="0.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4.25" customHeight="1" x14ac:dyDescent="0.2">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4.25" customHeight="1" x14ac:dyDescent="0.2">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4.25" customHeight="1" x14ac:dyDescent="0.2">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4.25" customHeight="1" x14ac:dyDescent="0.2">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4.25" customHeight="1" x14ac:dyDescent="0.2">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4.25" customHeight="1" x14ac:dyDescent="0.2">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4.25" customHeight="1" x14ac:dyDescent="0.2">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4.25" customHeight="1" x14ac:dyDescent="0.2">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4.25" customHeight="1" x14ac:dyDescent="0.2">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4.25" customHeight="1" x14ac:dyDescent="0.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4.25" customHeight="1" x14ac:dyDescent="0.2">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4.25" customHeight="1" x14ac:dyDescent="0.2">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4.25" customHeight="1" x14ac:dyDescent="0.2">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4.25" customHeight="1" x14ac:dyDescent="0.2">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4.25" customHeight="1" x14ac:dyDescent="0.2">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4.25" customHeight="1" x14ac:dyDescent="0.2">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4.25" customHeight="1" x14ac:dyDescent="0.2">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4.25" customHeight="1" x14ac:dyDescent="0.2">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4.25" customHeight="1" x14ac:dyDescent="0.2">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4.25" customHeight="1" x14ac:dyDescent="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4.25" customHeight="1" x14ac:dyDescent="0.2">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4.25" customHeight="1" x14ac:dyDescent="0.2">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4.25" customHeight="1" x14ac:dyDescent="0.2">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4.25" customHeight="1" x14ac:dyDescent="0.2">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4.25" customHeight="1" x14ac:dyDescent="0.2">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4.25" customHeight="1" x14ac:dyDescent="0.2">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4.25" customHeight="1" x14ac:dyDescent="0.2">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4.25" customHeight="1" x14ac:dyDescent="0.2">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4.25" customHeight="1" x14ac:dyDescent="0.2">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4.25" customHeight="1" x14ac:dyDescent="0.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4.25" customHeight="1" x14ac:dyDescent="0.2">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4.25" customHeight="1" x14ac:dyDescent="0.2">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4.25" customHeight="1" x14ac:dyDescent="0.2">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4.25" customHeight="1" x14ac:dyDescent="0.2">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4.25" customHeight="1" x14ac:dyDescent="0.2">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4.25" customHeight="1" x14ac:dyDescent="0.2">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4.25" customHeight="1" x14ac:dyDescent="0.2">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4.25" customHeight="1" x14ac:dyDescent="0.2">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4.25" customHeight="1" x14ac:dyDescent="0.2">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4.25" customHeight="1" x14ac:dyDescent="0.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4.25" customHeight="1" x14ac:dyDescent="0.2">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4.25" customHeight="1" x14ac:dyDescent="0.2">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4.25" customHeight="1" x14ac:dyDescent="0.2">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4.25" customHeight="1" x14ac:dyDescent="0.2">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4.25" customHeight="1" x14ac:dyDescent="0.2">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4.25" customHeight="1" x14ac:dyDescent="0.2">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4.25" customHeight="1" x14ac:dyDescent="0.2">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4.25" customHeight="1" x14ac:dyDescent="0.2">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4.25" customHeight="1" x14ac:dyDescent="0.2">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4.25" customHeight="1" x14ac:dyDescent="0.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4.25" customHeight="1" x14ac:dyDescent="0.2">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4.25" customHeight="1" x14ac:dyDescent="0.2">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4.25" customHeight="1" x14ac:dyDescent="0.2">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4.25" customHeight="1" x14ac:dyDescent="0.2">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4.25" customHeight="1" x14ac:dyDescent="0.2">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4.25" customHeight="1" x14ac:dyDescent="0.2">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4.25" customHeight="1" x14ac:dyDescent="0.2">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4.25" customHeight="1" x14ac:dyDescent="0.2">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4.25" customHeight="1" x14ac:dyDescent="0.2">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4.25" customHeight="1" x14ac:dyDescent="0.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4.25" customHeight="1" x14ac:dyDescent="0.2">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4.25" customHeight="1" x14ac:dyDescent="0.2">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4.25" customHeight="1" x14ac:dyDescent="0.2">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4.25" customHeight="1" x14ac:dyDescent="0.2">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4.25" customHeight="1" x14ac:dyDescent="0.2">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4.25" customHeight="1" x14ac:dyDescent="0.2">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4.25" customHeight="1" x14ac:dyDescent="0.2">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4.25" customHeight="1" x14ac:dyDescent="0.2">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4.25" customHeight="1" x14ac:dyDescent="0.2">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4.25" customHeight="1" x14ac:dyDescent="0.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4.25" customHeight="1" x14ac:dyDescent="0.2">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4.25" customHeight="1" x14ac:dyDescent="0.2">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4.25" customHeight="1" x14ac:dyDescent="0.2">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4.25" customHeight="1" x14ac:dyDescent="0.2">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4.25" customHeight="1" x14ac:dyDescent="0.2">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4.25" customHeight="1" x14ac:dyDescent="0.2">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4.25" customHeight="1" x14ac:dyDescent="0.2">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4.25" customHeight="1" x14ac:dyDescent="0.2">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4.25" customHeight="1" x14ac:dyDescent="0.2">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4.25" customHeight="1" x14ac:dyDescent="0.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4.25" customHeight="1" x14ac:dyDescent="0.2">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4.25" customHeight="1" x14ac:dyDescent="0.2">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4.25" customHeight="1" x14ac:dyDescent="0.2">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4.25" customHeight="1" x14ac:dyDescent="0.2">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4.25" customHeight="1" x14ac:dyDescent="0.2">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4.25" customHeight="1" x14ac:dyDescent="0.2">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4.25" customHeight="1" x14ac:dyDescent="0.2">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4.25" customHeight="1" x14ac:dyDescent="0.2">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4.25" customHeight="1" x14ac:dyDescent="0.2">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4.25" customHeight="1" x14ac:dyDescent="0.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4.25" customHeight="1" x14ac:dyDescent="0.2">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4.25" customHeight="1" x14ac:dyDescent="0.2">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4.25" customHeight="1" x14ac:dyDescent="0.2">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4.25" customHeight="1" x14ac:dyDescent="0.2">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4.25" customHeight="1" x14ac:dyDescent="0.2">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4.25" customHeight="1" x14ac:dyDescent="0.2">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4.25" customHeight="1" x14ac:dyDescent="0.2">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4.25" customHeight="1" x14ac:dyDescent="0.2">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4.25" customHeight="1" x14ac:dyDescent="0.2">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4.25" customHeight="1" x14ac:dyDescent="0.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4.25" customHeight="1" x14ac:dyDescent="0.2">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4.25" customHeight="1" x14ac:dyDescent="0.2">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4.25" customHeight="1" x14ac:dyDescent="0.2">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4.25" customHeight="1" x14ac:dyDescent="0.2">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4.25" customHeight="1" x14ac:dyDescent="0.2">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4.25" customHeight="1" x14ac:dyDescent="0.2">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4.25" customHeight="1" x14ac:dyDescent="0.2">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4.25" customHeight="1" x14ac:dyDescent="0.2">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4.25" customHeight="1" x14ac:dyDescent="0.2">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4.25" customHeight="1" x14ac:dyDescent="0.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4.25" customHeight="1" x14ac:dyDescent="0.2">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4.25" customHeight="1" x14ac:dyDescent="0.2">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4.25" customHeight="1" x14ac:dyDescent="0.2">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4.25" customHeight="1" x14ac:dyDescent="0.2">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4.25" customHeight="1" x14ac:dyDescent="0.2">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4.25" customHeight="1" x14ac:dyDescent="0.2">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4.25" customHeight="1" x14ac:dyDescent="0.2">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4.25" customHeight="1" x14ac:dyDescent="0.2">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4.25" customHeight="1" x14ac:dyDescent="0.2">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4.25" customHeight="1" x14ac:dyDescent="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4.25" customHeight="1" x14ac:dyDescent="0.2">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4.25" customHeight="1" x14ac:dyDescent="0.2">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4.25" customHeight="1" x14ac:dyDescent="0.2">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4.25" customHeight="1" x14ac:dyDescent="0.2">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4.25" customHeight="1" x14ac:dyDescent="0.2">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4.25" customHeight="1" x14ac:dyDescent="0.2">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4.25" customHeight="1" x14ac:dyDescent="0.2">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4.25" customHeight="1" x14ac:dyDescent="0.2">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4.25" customHeight="1" x14ac:dyDescent="0.2">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4.25" customHeight="1" x14ac:dyDescent="0.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4.25" customHeight="1" x14ac:dyDescent="0.2">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4.25" customHeight="1" x14ac:dyDescent="0.2">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4.25" customHeight="1" x14ac:dyDescent="0.2">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4.25" customHeight="1" x14ac:dyDescent="0.2">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4.25" customHeight="1" x14ac:dyDescent="0.2">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4.25" customHeight="1" x14ac:dyDescent="0.2">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4.25" customHeight="1" x14ac:dyDescent="0.2">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4.25" customHeight="1" x14ac:dyDescent="0.2">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4.25" customHeight="1" x14ac:dyDescent="0.2">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4.25" customHeight="1" x14ac:dyDescent="0.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4.25" customHeight="1" x14ac:dyDescent="0.2">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4.25" customHeight="1" x14ac:dyDescent="0.2">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4.25" customHeight="1" x14ac:dyDescent="0.2">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4.25" customHeight="1" x14ac:dyDescent="0.2">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4.25" customHeight="1" x14ac:dyDescent="0.2">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4.25" customHeight="1" x14ac:dyDescent="0.2">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4.25" customHeight="1" x14ac:dyDescent="0.2">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4.25" customHeight="1" x14ac:dyDescent="0.2">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4.25" customHeight="1" x14ac:dyDescent="0.2">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4.25" customHeight="1" x14ac:dyDescent="0.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4.25" customHeight="1" x14ac:dyDescent="0.2">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4.25" customHeight="1" x14ac:dyDescent="0.2">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4.25" customHeight="1" x14ac:dyDescent="0.2">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4.25" customHeight="1" x14ac:dyDescent="0.2">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4.25" customHeight="1" x14ac:dyDescent="0.2">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4.25" customHeight="1" x14ac:dyDescent="0.2">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4.25" customHeight="1" x14ac:dyDescent="0.2">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4.25" customHeight="1" x14ac:dyDescent="0.2">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4.25" customHeight="1" x14ac:dyDescent="0.2">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4.25" customHeight="1" x14ac:dyDescent="0.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4.25" customHeight="1" x14ac:dyDescent="0.2">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4.25" customHeight="1" x14ac:dyDescent="0.2">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4.25" customHeight="1" x14ac:dyDescent="0.2">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4.25" customHeight="1" x14ac:dyDescent="0.2">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4.25" customHeight="1" x14ac:dyDescent="0.2">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4.25" customHeight="1" x14ac:dyDescent="0.2">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4.25" customHeight="1" x14ac:dyDescent="0.2">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4.25" customHeight="1" x14ac:dyDescent="0.2">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4.25" customHeight="1" x14ac:dyDescent="0.2">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4.25" customHeight="1" x14ac:dyDescent="0.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4.25" customHeight="1" x14ac:dyDescent="0.2">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4.25" customHeight="1" x14ac:dyDescent="0.2">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4.25" customHeight="1" x14ac:dyDescent="0.2">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4.25" customHeight="1" x14ac:dyDescent="0.2">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4.25" customHeight="1" x14ac:dyDescent="0.2">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4.25" customHeight="1" x14ac:dyDescent="0.2">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4.25" customHeight="1" x14ac:dyDescent="0.2">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4.25" customHeight="1" x14ac:dyDescent="0.2">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4.25" customHeight="1" x14ac:dyDescent="0.2">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4.25" customHeight="1" x14ac:dyDescent="0.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4.25" customHeight="1" x14ac:dyDescent="0.2">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4.25" customHeight="1" x14ac:dyDescent="0.2">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4.25" customHeight="1" x14ac:dyDescent="0.2">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4.25" customHeight="1" x14ac:dyDescent="0.2">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4.25" customHeight="1" x14ac:dyDescent="0.2">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4.25" customHeight="1" x14ac:dyDescent="0.2">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4.25" customHeight="1" x14ac:dyDescent="0.2">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4.25" customHeight="1" x14ac:dyDescent="0.2">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4.25" customHeight="1" x14ac:dyDescent="0.2">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4.25" customHeight="1" x14ac:dyDescent="0.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4.25" customHeight="1" x14ac:dyDescent="0.2">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4.25" customHeight="1" x14ac:dyDescent="0.2">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4.25" customHeight="1" x14ac:dyDescent="0.2">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4.25" customHeight="1" x14ac:dyDescent="0.2">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4.25" customHeight="1" x14ac:dyDescent="0.2">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4.25" customHeight="1" x14ac:dyDescent="0.2">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4.25" customHeight="1" x14ac:dyDescent="0.2">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4.25" customHeight="1" x14ac:dyDescent="0.2">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4.25" customHeight="1" x14ac:dyDescent="0.2">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4.25" customHeight="1" x14ac:dyDescent="0.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4.25" customHeight="1" x14ac:dyDescent="0.2">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4.25" customHeight="1" x14ac:dyDescent="0.2">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4.25" customHeight="1" x14ac:dyDescent="0.2">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4.25" customHeight="1" x14ac:dyDescent="0.2">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4.25" customHeight="1" x14ac:dyDescent="0.2">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4.25" customHeight="1" x14ac:dyDescent="0.2">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4.25" customHeight="1" x14ac:dyDescent="0.2">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4.25" customHeight="1" x14ac:dyDescent="0.2">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4.25" customHeight="1" x14ac:dyDescent="0.2">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4.25" customHeight="1" x14ac:dyDescent="0.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4.25" customHeight="1" x14ac:dyDescent="0.2">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4.25" customHeight="1" x14ac:dyDescent="0.2">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4.25" customHeight="1" x14ac:dyDescent="0.2">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4.25" customHeight="1" x14ac:dyDescent="0.2">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4.25" customHeight="1" x14ac:dyDescent="0.2">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4.25" customHeight="1" x14ac:dyDescent="0.2">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4.25" customHeight="1" x14ac:dyDescent="0.2">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4.25" customHeight="1" x14ac:dyDescent="0.2">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4.25" customHeight="1" x14ac:dyDescent="0.2">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4.25" customHeight="1" x14ac:dyDescent="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4.25" customHeight="1" x14ac:dyDescent="0.2">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4.25" customHeight="1" x14ac:dyDescent="0.2">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4.25" customHeight="1" x14ac:dyDescent="0.2">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4.25" customHeight="1" x14ac:dyDescent="0.2">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4.25" customHeight="1" x14ac:dyDescent="0.2">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4.25" customHeight="1" x14ac:dyDescent="0.2">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4.25" customHeight="1" x14ac:dyDescent="0.2">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4.25" customHeight="1" x14ac:dyDescent="0.2">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4.25" customHeight="1" x14ac:dyDescent="0.2">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4.25" customHeight="1" x14ac:dyDescent="0.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4.25" customHeight="1" x14ac:dyDescent="0.2">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4.25" customHeight="1" x14ac:dyDescent="0.2">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4.25" customHeight="1" x14ac:dyDescent="0.2">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4.25" customHeight="1" x14ac:dyDescent="0.2">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4.25" customHeight="1" x14ac:dyDescent="0.2">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4.25" customHeight="1" x14ac:dyDescent="0.2">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4.25" customHeight="1" x14ac:dyDescent="0.2">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4.25" customHeight="1" x14ac:dyDescent="0.2">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4.25" customHeight="1" x14ac:dyDescent="0.2">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4.25" customHeight="1" x14ac:dyDescent="0.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4.25" customHeight="1" x14ac:dyDescent="0.2">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4.25" customHeight="1" x14ac:dyDescent="0.2">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4.25" customHeight="1" x14ac:dyDescent="0.2">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4.25" customHeight="1" x14ac:dyDescent="0.2">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4.25" customHeight="1" x14ac:dyDescent="0.2">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4.25" customHeight="1" x14ac:dyDescent="0.2">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4.25" customHeight="1" x14ac:dyDescent="0.2">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4.25" customHeight="1" x14ac:dyDescent="0.2">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4.25" customHeight="1" x14ac:dyDescent="0.2">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4.25" customHeight="1" x14ac:dyDescent="0.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4.25" customHeight="1" x14ac:dyDescent="0.2">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4.25" customHeight="1" x14ac:dyDescent="0.2">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4.25" customHeight="1" x14ac:dyDescent="0.2">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4.25" customHeight="1" x14ac:dyDescent="0.2">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4.25" customHeight="1" x14ac:dyDescent="0.2">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4.25" customHeight="1" x14ac:dyDescent="0.2">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4.25" customHeight="1" x14ac:dyDescent="0.2">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4.25" customHeight="1" x14ac:dyDescent="0.2">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4.25" customHeight="1" x14ac:dyDescent="0.2">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4.25" customHeight="1" x14ac:dyDescent="0.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4.25" customHeight="1" x14ac:dyDescent="0.2">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4.25" customHeight="1" x14ac:dyDescent="0.2">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4.25" customHeight="1" x14ac:dyDescent="0.2">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4.25" customHeight="1" x14ac:dyDescent="0.2">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4.25" customHeight="1" x14ac:dyDescent="0.2">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4.25" customHeight="1" x14ac:dyDescent="0.2">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4.25" customHeight="1" x14ac:dyDescent="0.2">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4.25" customHeight="1" x14ac:dyDescent="0.2">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4.25" customHeight="1" x14ac:dyDescent="0.2">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4.25" customHeight="1" x14ac:dyDescent="0.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4.25" customHeight="1" x14ac:dyDescent="0.2">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4.25" customHeight="1" x14ac:dyDescent="0.2">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4.25" customHeight="1" x14ac:dyDescent="0.2">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4.25" customHeight="1" x14ac:dyDescent="0.2">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4.25" customHeight="1" x14ac:dyDescent="0.2">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4.25" customHeight="1" x14ac:dyDescent="0.2">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4.25" customHeight="1" x14ac:dyDescent="0.2">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4.25" customHeight="1" x14ac:dyDescent="0.2">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4.25" customHeight="1" x14ac:dyDescent="0.2">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4.25" customHeight="1" x14ac:dyDescent="0.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4.25" customHeight="1" x14ac:dyDescent="0.2">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4.25" customHeight="1" x14ac:dyDescent="0.2">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4.25" customHeight="1" x14ac:dyDescent="0.2">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4.25" customHeight="1" x14ac:dyDescent="0.2">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4.25" customHeight="1" x14ac:dyDescent="0.2">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4.25" customHeight="1" x14ac:dyDescent="0.2">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4.25" customHeight="1" x14ac:dyDescent="0.2">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4.25" customHeight="1" x14ac:dyDescent="0.2">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4.25" customHeight="1" x14ac:dyDescent="0.2">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4.25" customHeight="1" x14ac:dyDescent="0.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4.25" customHeight="1" x14ac:dyDescent="0.2">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4.25" customHeight="1" x14ac:dyDescent="0.2">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4.25" customHeight="1" x14ac:dyDescent="0.2">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4.25" customHeight="1" x14ac:dyDescent="0.2">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4.25" customHeight="1" x14ac:dyDescent="0.2">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4.25" customHeight="1" x14ac:dyDescent="0.2">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4.25" customHeight="1" x14ac:dyDescent="0.2">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4.25" customHeight="1" x14ac:dyDescent="0.2">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4.25" customHeight="1" x14ac:dyDescent="0.2">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4.25" customHeight="1" x14ac:dyDescent="0.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4.25" customHeight="1" x14ac:dyDescent="0.2">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4.25" customHeight="1" x14ac:dyDescent="0.2">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4.25" customHeight="1" x14ac:dyDescent="0.2">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4.25" customHeight="1" x14ac:dyDescent="0.2">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4.25" customHeight="1" x14ac:dyDescent="0.2">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4.25" customHeight="1" x14ac:dyDescent="0.2">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4.25" customHeight="1" x14ac:dyDescent="0.2">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4.25" customHeight="1" x14ac:dyDescent="0.2">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4.25" customHeight="1" x14ac:dyDescent="0.2">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4.25" customHeight="1" x14ac:dyDescent="0.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4.25" customHeight="1" x14ac:dyDescent="0.2">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4.25" customHeight="1" x14ac:dyDescent="0.2">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4.25" customHeight="1" x14ac:dyDescent="0.2">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4.25" customHeight="1" x14ac:dyDescent="0.2">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4.25" customHeight="1" x14ac:dyDescent="0.2">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4.25" customHeight="1" x14ac:dyDescent="0.2">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4.25" customHeight="1" x14ac:dyDescent="0.2">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4.25" customHeight="1" x14ac:dyDescent="0.2">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spans="1:26" ht="14.25" customHeight="1" x14ac:dyDescent="0.2">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spans="1:26" ht="14.25" customHeight="1" x14ac:dyDescent="0.2">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row>
    <row r="1003" spans="1:26" ht="14.25" customHeight="1" x14ac:dyDescent="0.2">
      <c r="A1003" s="15"/>
      <c r="B1003" s="15"/>
      <c r="C1003" s="15"/>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row>
    <row r="1004" spans="1:26" ht="14.25" customHeight="1" x14ac:dyDescent="0.2">
      <c r="A1004" s="15"/>
      <c r="B1004" s="15"/>
      <c r="C1004" s="15"/>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row>
    <row r="1005" spans="1:26" ht="14.25" customHeight="1" x14ac:dyDescent="0.2">
      <c r="A1005" s="15"/>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row>
    <row r="1006" spans="1:26" ht="14.25" customHeight="1" x14ac:dyDescent="0.2">
      <c r="A1006" s="15"/>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row>
    <row r="1007" spans="1:26" ht="14.25" customHeight="1" x14ac:dyDescent="0.2">
      <c r="A1007" s="15"/>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row>
    <row r="1008" spans="1:26" ht="14.25" customHeight="1" x14ac:dyDescent="0.2">
      <c r="A1008" s="15"/>
      <c r="B1008" s="1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row>
    <row r="1009" spans="1:26" ht="14.25" customHeight="1" x14ac:dyDescent="0.2">
      <c r="A1009" s="15"/>
      <c r="B1009" s="15"/>
      <c r="C1009" s="15"/>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row>
    <row r="1010" spans="1:26" ht="14.25" customHeight="1" x14ac:dyDescent="0.2">
      <c r="A1010" s="15"/>
      <c r="B1010" s="15"/>
      <c r="C1010" s="15"/>
      <c r="D1010" s="15"/>
      <c r="E1010" s="15"/>
      <c r="F1010" s="15"/>
      <c r="G1010" s="15"/>
      <c r="H1010" s="15"/>
      <c r="I1010" s="15"/>
      <c r="J1010" s="15"/>
      <c r="K1010" s="15"/>
      <c r="L1010" s="15"/>
      <c r="M1010" s="15"/>
      <c r="N1010" s="15"/>
      <c r="O1010" s="15"/>
      <c r="P1010" s="15"/>
      <c r="Q1010" s="15"/>
      <c r="R1010" s="15"/>
      <c r="S1010" s="15"/>
      <c r="T1010" s="15"/>
      <c r="U1010" s="15"/>
      <c r="V1010" s="15"/>
      <c r="W1010" s="15"/>
      <c r="X1010" s="15"/>
      <c r="Y1010" s="15"/>
      <c r="Z1010" s="15"/>
    </row>
  </sheetData>
  <mergeCells count="10">
    <mergeCell ref="C60:F62"/>
    <mergeCell ref="G60:K62"/>
    <mergeCell ref="C65:F67"/>
    <mergeCell ref="G65:K67"/>
    <mergeCell ref="A1:T2"/>
    <mergeCell ref="C50:F52"/>
    <mergeCell ref="G50:K52"/>
    <mergeCell ref="C55:F57"/>
    <mergeCell ref="G55:K57"/>
    <mergeCell ref="G46:K48"/>
  </mergeCells>
  <hyperlinks>
    <hyperlink ref="C11" location="Introduction!A1" display="Introduction" xr:uid="{00000000-0004-0000-0100-000000000000}"/>
    <hyperlink ref="C12" location="Mécanique de calcul!A1" display="Calculation mechanism" xr:uid="{00000000-0004-0000-0100-000001000000}"/>
    <hyperlink ref="C13" location="Matrice de collecte!A1" display="Collection matrix" xr:uid="{00000000-0004-0000-0100-000002000000}"/>
    <hyperlink ref="C14" location="Base de données!A1" display="Database" xr:uid="{00000000-0004-0000-0100-000003000000}"/>
    <hyperlink ref="C17" location="'Détails des modélisations'!A1" display="Modelling details" xr:uid="{00000000-0004-0000-0100-000004000000}"/>
    <hyperlink ref="C15" location="'Programmatique &amp; gré à gré'!A1" display="Programmatic &amp; direct" xr:uid="{00000000-0004-0000-0100-000005000000}"/>
    <hyperlink ref="C16" location="'FE Electricité'!A1" display="Electricity EF" xr:uid="{00000000-0004-0000-0100-000006000000}"/>
  </hyperlinks>
  <pageMargins left="0.7" right="0.7" top="0.75" bottom="0.75" header="0" footer="0"/>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79995117038483843"/>
  </sheetPr>
  <dimension ref="A1:Z1002"/>
  <sheetViews>
    <sheetView showGridLines="0" zoomScale="80" zoomScaleNormal="80" workbookViewId="0">
      <selection activeCell="B10" sqref="B10"/>
    </sheetView>
  </sheetViews>
  <sheetFormatPr baseColWidth="10" defaultColWidth="14.33203125" defaultRowHeight="15" customHeight="1" x14ac:dyDescent="0.2"/>
  <cols>
    <col min="1" max="26" width="10.6640625" customWidth="1"/>
  </cols>
  <sheetData>
    <row r="1" spans="1:26" ht="14.25" customHeight="1" x14ac:dyDescent="0.2">
      <c r="A1" s="249" t="s">
        <v>21</v>
      </c>
      <c r="B1" s="243"/>
      <c r="C1" s="243"/>
      <c r="D1" s="243"/>
      <c r="E1" s="243"/>
      <c r="F1" s="243"/>
      <c r="G1" s="243"/>
      <c r="H1" s="243"/>
      <c r="I1" s="243"/>
      <c r="J1" s="243"/>
      <c r="K1" s="243"/>
      <c r="L1" s="243"/>
      <c r="M1" s="243"/>
      <c r="N1" s="243"/>
      <c r="O1" s="243"/>
      <c r="P1" s="243"/>
      <c r="Q1" s="243"/>
      <c r="R1" s="243"/>
      <c r="S1" s="243"/>
      <c r="T1" s="243"/>
      <c r="U1" s="6"/>
      <c r="V1" s="6"/>
      <c r="W1" s="6"/>
      <c r="X1" s="6"/>
      <c r="Y1" s="6"/>
      <c r="Z1" s="6"/>
    </row>
    <row r="2" spans="1:26" ht="21" customHeight="1" x14ac:dyDescent="0.2">
      <c r="A2" s="243"/>
      <c r="B2" s="243"/>
      <c r="C2" s="243"/>
      <c r="D2" s="243"/>
      <c r="E2" s="243"/>
      <c r="F2" s="243"/>
      <c r="G2" s="243"/>
      <c r="H2" s="243"/>
      <c r="I2" s="243"/>
      <c r="J2" s="243"/>
      <c r="K2" s="243"/>
      <c r="L2" s="243"/>
      <c r="M2" s="243"/>
      <c r="N2" s="243"/>
      <c r="O2" s="243"/>
      <c r="P2" s="243"/>
      <c r="Q2" s="243"/>
      <c r="R2" s="243"/>
      <c r="S2" s="243"/>
      <c r="T2" s="243"/>
      <c r="U2" s="6"/>
      <c r="V2" s="6"/>
      <c r="W2" s="6"/>
      <c r="X2" s="6"/>
      <c r="Y2" s="6"/>
      <c r="Z2" s="6"/>
    </row>
    <row r="3" spans="1:26" ht="14.25" customHeight="1" x14ac:dyDescent="0.2"/>
    <row r="4" spans="1:26" ht="14.25" customHeight="1" x14ac:dyDescent="0.2">
      <c r="B4" s="20" t="s">
        <v>22</v>
      </c>
    </row>
    <row r="5" spans="1:26" ht="14.25" customHeight="1" x14ac:dyDescent="0.2"/>
    <row r="6" spans="1:26" ht="14.25" customHeight="1" x14ac:dyDescent="0.2">
      <c r="B6" s="229" t="s">
        <v>549</v>
      </c>
    </row>
    <row r="7" spans="1:26" ht="14.25" customHeight="1" x14ac:dyDescent="0.2">
      <c r="B7" s="136" t="s">
        <v>273</v>
      </c>
    </row>
    <row r="8" spans="1:26" ht="14.25" customHeight="1" x14ac:dyDescent="0.2">
      <c r="B8" s="229" t="s">
        <v>550</v>
      </c>
    </row>
    <row r="9" spans="1:26" ht="14.25" customHeight="1" x14ac:dyDescent="0.2">
      <c r="B9" s="137" t="s">
        <v>275</v>
      </c>
    </row>
    <row r="10" spans="1:26" ht="14.25" customHeight="1" x14ac:dyDescent="0.2">
      <c r="B10" t="s">
        <v>274</v>
      </c>
    </row>
    <row r="11" spans="1:26" ht="14.25" customHeight="1" x14ac:dyDescent="0.2"/>
    <row r="12" spans="1:26" ht="14.25" customHeight="1" x14ac:dyDescent="0.2"/>
    <row r="13" spans="1:26" ht="14.25" customHeight="1" x14ac:dyDescent="0.2"/>
    <row r="14" spans="1:26" ht="14.25" customHeight="1" x14ac:dyDescent="0.2"/>
    <row r="15" spans="1:26" ht="14.25" customHeight="1" x14ac:dyDescent="0.2"/>
    <row r="16" spans="1:26"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spans="2:7" ht="14.25" customHeight="1" x14ac:dyDescent="0.2">
      <c r="G33" s="43"/>
    </row>
    <row r="34" spans="2:7" ht="14.25" customHeight="1" x14ac:dyDescent="0.2"/>
    <row r="35" spans="2:7" ht="14.25" customHeight="1" x14ac:dyDescent="0.2"/>
    <row r="36" spans="2:7" ht="14.25" customHeight="1" x14ac:dyDescent="0.2"/>
    <row r="37" spans="2:7" ht="14.25" customHeight="1" x14ac:dyDescent="0.2"/>
    <row r="38" spans="2:7" ht="14.25" customHeight="1" x14ac:dyDescent="0.2"/>
    <row r="39" spans="2:7" ht="14.25" customHeight="1" x14ac:dyDescent="0.2"/>
    <row r="40" spans="2:7" ht="14.25" customHeight="1" x14ac:dyDescent="0.2"/>
    <row r="41" spans="2:7" ht="14.25" customHeight="1" x14ac:dyDescent="0.2"/>
    <row r="42" spans="2:7" ht="14.25" customHeight="1" x14ac:dyDescent="0.2"/>
    <row r="43" spans="2:7" ht="14.25" customHeight="1" x14ac:dyDescent="0.2"/>
    <row r="44" spans="2:7" ht="14.25" customHeight="1" x14ac:dyDescent="0.2"/>
    <row r="45" spans="2:7" ht="14.25" customHeight="1" x14ac:dyDescent="0.2"/>
    <row r="46" spans="2:7" ht="14.25" customHeight="1" x14ac:dyDescent="0.2"/>
    <row r="47" spans="2:7" ht="14.25" customHeight="1" x14ac:dyDescent="0.2"/>
    <row r="48" spans="2:7" ht="14.25" customHeight="1" x14ac:dyDescent="0.25">
      <c r="B48" s="19"/>
    </row>
    <row r="49" spans="3:3" ht="14.25" customHeight="1" x14ac:dyDescent="0.2"/>
    <row r="50" spans="3:3" ht="14.25" customHeight="1" x14ac:dyDescent="0.2"/>
    <row r="51" spans="3:3" ht="14.25" customHeight="1" x14ac:dyDescent="0.2">
      <c r="C51" s="44"/>
    </row>
    <row r="52" spans="3:3" ht="14.25" customHeight="1" x14ac:dyDescent="0.2"/>
    <row r="53" spans="3:3" ht="14.25" customHeight="1" x14ac:dyDescent="0.2"/>
    <row r="54" spans="3:3" ht="14.25" customHeight="1" x14ac:dyDescent="0.2"/>
    <row r="55" spans="3:3" ht="14.25" customHeight="1" x14ac:dyDescent="0.2"/>
    <row r="56" spans="3:3" ht="14.25" customHeight="1" x14ac:dyDescent="0.2"/>
    <row r="57" spans="3:3" ht="14.25" customHeight="1" x14ac:dyDescent="0.2"/>
    <row r="58" spans="3:3" ht="14.25" customHeight="1" x14ac:dyDescent="0.2"/>
    <row r="59" spans="3:3" ht="14.25" customHeight="1" x14ac:dyDescent="0.2"/>
    <row r="60" spans="3:3" ht="14.25" customHeight="1" x14ac:dyDescent="0.2"/>
    <row r="61" spans="3:3" ht="14.25" customHeight="1" x14ac:dyDescent="0.2"/>
    <row r="62" spans="3:3" ht="14.25" customHeight="1" x14ac:dyDescent="0.2"/>
    <row r="63" spans="3:3" ht="14.25" customHeight="1" x14ac:dyDescent="0.2"/>
    <row r="64" spans="3:3" ht="14.25" customHeight="1" x14ac:dyDescent="0.2"/>
    <row r="65" spans="3:3" ht="14.25" customHeight="1" x14ac:dyDescent="0.2"/>
    <row r="66" spans="3:3" ht="14.25" customHeight="1" x14ac:dyDescent="0.2"/>
    <row r="67" spans="3:3" ht="14.25" customHeight="1" x14ac:dyDescent="0.2"/>
    <row r="68" spans="3:3" ht="14.25" customHeight="1" x14ac:dyDescent="0.2"/>
    <row r="69" spans="3:3" ht="14.25" customHeight="1" x14ac:dyDescent="0.2"/>
    <row r="70" spans="3:3" ht="14.25" customHeight="1" x14ac:dyDescent="0.2"/>
    <row r="71" spans="3:3" ht="14.25" customHeight="1" x14ac:dyDescent="0.2"/>
    <row r="72" spans="3:3" ht="14.25" customHeight="1" x14ac:dyDescent="0.2"/>
    <row r="73" spans="3:3" ht="14.25" customHeight="1" x14ac:dyDescent="0.2"/>
    <row r="74" spans="3:3" ht="14.25" customHeight="1" x14ac:dyDescent="0.2"/>
    <row r="75" spans="3:3" ht="14.25" customHeight="1" x14ac:dyDescent="0.2"/>
    <row r="76" spans="3:3" ht="14.25" customHeight="1" x14ac:dyDescent="0.2"/>
    <row r="77" spans="3:3" ht="14.25" customHeight="1" x14ac:dyDescent="0.2">
      <c r="C77" s="44"/>
    </row>
    <row r="78" spans="3:3" ht="14.25" customHeight="1" x14ac:dyDescent="0.2"/>
    <row r="79" spans="3:3" ht="14.25" customHeight="1" x14ac:dyDescent="0.2"/>
    <row r="80" spans="3:3"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spans="3:3" ht="14.25" customHeight="1" x14ac:dyDescent="0.2"/>
    <row r="98" spans="3:3" ht="14.25" customHeight="1" x14ac:dyDescent="0.2"/>
    <row r="99" spans="3:3" ht="14.25" customHeight="1" x14ac:dyDescent="0.2"/>
    <row r="100" spans="3:3" ht="14.25" customHeight="1" x14ac:dyDescent="0.2"/>
    <row r="101" spans="3:3" ht="14.25" customHeight="1" x14ac:dyDescent="0.2"/>
    <row r="102" spans="3:3" ht="14.25" customHeight="1" x14ac:dyDescent="0.2"/>
    <row r="103" spans="3:3" ht="14.25" customHeight="1" x14ac:dyDescent="0.2"/>
    <row r="104" spans="3:3" ht="14.25" customHeight="1" x14ac:dyDescent="0.2">
      <c r="C104" s="44"/>
    </row>
    <row r="105" spans="3:3" ht="14.25" customHeight="1" x14ac:dyDescent="0.2"/>
    <row r="106" spans="3:3" ht="14.25" customHeight="1" x14ac:dyDescent="0.2"/>
    <row r="107" spans="3:3" ht="14.25" customHeight="1" x14ac:dyDescent="0.2"/>
    <row r="108" spans="3:3" ht="14.25" customHeight="1" x14ac:dyDescent="0.2"/>
    <row r="109" spans="3:3" ht="14.25" customHeight="1" x14ac:dyDescent="0.2"/>
    <row r="110" spans="3:3" ht="14.25" customHeight="1" x14ac:dyDescent="0.2"/>
    <row r="111" spans="3:3" ht="14.25" customHeight="1" x14ac:dyDescent="0.2"/>
    <row r="112" spans="3:3"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sheetData>
  <mergeCells count="1">
    <mergeCell ref="A1:T2"/>
  </mergeCells>
  <pageMargins left="0.7" right="0.7" top="0.75" bottom="0.75"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79995117038483843"/>
  </sheetPr>
  <dimension ref="A1:Z1000"/>
  <sheetViews>
    <sheetView showGridLines="0" topLeftCell="M1" workbookViewId="0">
      <selection activeCell="B5" sqref="B5"/>
    </sheetView>
  </sheetViews>
  <sheetFormatPr baseColWidth="10" defaultColWidth="14.33203125" defaultRowHeight="15" customHeight="1" x14ac:dyDescent="0.2"/>
  <cols>
    <col min="1" max="1" width="10.6640625" customWidth="1"/>
    <col min="2" max="11" width="12.6640625" customWidth="1"/>
    <col min="12" max="13" width="15.33203125" customWidth="1"/>
    <col min="14" max="19" width="14.6640625" customWidth="1"/>
    <col min="20" max="26" width="10.6640625" customWidth="1"/>
  </cols>
  <sheetData>
    <row r="1" spans="1:26" ht="14.25" customHeight="1" x14ac:dyDescent="0.2">
      <c r="A1" s="249" t="s">
        <v>457</v>
      </c>
      <c r="B1" s="243"/>
      <c r="C1" s="243"/>
      <c r="D1" s="243"/>
      <c r="E1" s="243"/>
      <c r="F1" s="243"/>
      <c r="G1" s="243"/>
      <c r="H1" s="243"/>
      <c r="I1" s="243"/>
      <c r="J1" s="243"/>
      <c r="K1" s="243"/>
      <c r="L1" s="243"/>
      <c r="M1" s="243"/>
      <c r="N1" s="243"/>
      <c r="O1" s="243"/>
      <c r="P1" s="243"/>
      <c r="Q1" s="243"/>
      <c r="R1" s="243"/>
      <c r="S1" s="243"/>
      <c r="T1" s="243"/>
      <c r="U1" s="6"/>
      <c r="V1" s="6"/>
      <c r="W1" s="6"/>
      <c r="X1" s="6"/>
      <c r="Y1" s="6"/>
      <c r="Z1" s="6"/>
    </row>
    <row r="2" spans="1:26" ht="21" customHeight="1" x14ac:dyDescent="0.2">
      <c r="A2" s="243"/>
      <c r="B2" s="243"/>
      <c r="C2" s="243"/>
      <c r="D2" s="243"/>
      <c r="E2" s="243"/>
      <c r="F2" s="243"/>
      <c r="G2" s="243"/>
      <c r="H2" s="243"/>
      <c r="I2" s="243"/>
      <c r="J2" s="243"/>
      <c r="K2" s="243"/>
      <c r="L2" s="243"/>
      <c r="M2" s="243"/>
      <c r="N2" s="243"/>
      <c r="O2" s="243"/>
      <c r="P2" s="243"/>
      <c r="Q2" s="243"/>
      <c r="R2" s="243"/>
      <c r="S2" s="243"/>
      <c r="T2" s="243"/>
      <c r="U2" s="6"/>
      <c r="V2" s="6"/>
      <c r="W2" s="6"/>
      <c r="X2" s="6"/>
      <c r="Y2" s="6"/>
      <c r="Z2" s="6"/>
    </row>
    <row r="3" spans="1:26" ht="14.25" customHeight="1" x14ac:dyDescent="0.2"/>
    <row r="4" spans="1:26" ht="14.25" customHeight="1" x14ac:dyDescent="0.2">
      <c r="B4" s="137" t="s">
        <v>277</v>
      </c>
      <c r="D4" s="20"/>
    </row>
    <row r="5" spans="1:26" ht="15.75" customHeight="1" x14ac:dyDescent="0.2">
      <c r="B5" s="10" t="s">
        <v>15</v>
      </c>
    </row>
    <row r="6" spans="1:26" ht="14.25" customHeight="1" x14ac:dyDescent="0.2"/>
    <row r="7" spans="1:26" ht="14.25" customHeight="1" x14ac:dyDescent="0.2">
      <c r="B7" s="21"/>
      <c r="C7" s="21"/>
    </row>
    <row r="8" spans="1:26" ht="14.25" customHeight="1" x14ac:dyDescent="0.2">
      <c r="B8" s="262" t="s">
        <v>551</v>
      </c>
      <c r="C8" s="263"/>
      <c r="D8" s="263"/>
      <c r="E8" s="263"/>
      <c r="F8" s="263"/>
      <c r="G8" s="263"/>
      <c r="H8" s="263"/>
      <c r="I8" s="263"/>
      <c r="J8" s="263"/>
      <c r="K8" s="263"/>
      <c r="L8" s="263"/>
      <c r="M8" s="59"/>
      <c r="N8" s="264" t="s">
        <v>23</v>
      </c>
      <c r="O8" s="265"/>
      <c r="P8" s="265"/>
      <c r="Q8" s="265"/>
      <c r="R8" s="265"/>
      <c r="S8" s="265"/>
    </row>
    <row r="9" spans="1:26" ht="14.25" customHeight="1" x14ac:dyDescent="0.2">
      <c r="B9" s="254" t="s">
        <v>24</v>
      </c>
      <c r="C9" s="255"/>
      <c r="D9" s="255"/>
      <c r="E9" s="255"/>
      <c r="F9" s="256"/>
      <c r="G9" s="254" t="s">
        <v>25</v>
      </c>
      <c r="H9" s="260"/>
      <c r="I9" s="260"/>
      <c r="J9" s="261"/>
      <c r="K9" s="254" t="s">
        <v>552</v>
      </c>
      <c r="L9" s="256"/>
      <c r="M9" s="59"/>
      <c r="N9" s="254" t="s">
        <v>556</v>
      </c>
      <c r="O9" s="255"/>
      <c r="P9" s="266" t="s">
        <v>461</v>
      </c>
      <c r="Q9" s="267"/>
      <c r="R9" s="267"/>
      <c r="S9" s="268"/>
    </row>
    <row r="10" spans="1:26" s="59" customFormat="1" ht="64" x14ac:dyDescent="0.2">
      <c r="B10" s="23" t="s">
        <v>283</v>
      </c>
      <c r="C10" s="23" t="s">
        <v>27</v>
      </c>
      <c r="D10" s="23" t="s">
        <v>553</v>
      </c>
      <c r="E10" s="23" t="s">
        <v>28</v>
      </c>
      <c r="F10" s="23" t="s">
        <v>29</v>
      </c>
      <c r="G10" s="23" t="s">
        <v>30</v>
      </c>
      <c r="H10" s="23" t="s">
        <v>31</v>
      </c>
      <c r="I10" s="23" t="s">
        <v>32</v>
      </c>
      <c r="J10" s="23" t="s">
        <v>247</v>
      </c>
      <c r="K10" s="23" t="s">
        <v>34</v>
      </c>
      <c r="L10" s="23" t="s">
        <v>35</v>
      </c>
      <c r="N10" s="125" t="s">
        <v>26</v>
      </c>
      <c r="O10" s="60" t="s">
        <v>33</v>
      </c>
      <c r="P10" s="138" t="s">
        <v>279</v>
      </c>
      <c r="Q10" s="139" t="s">
        <v>280</v>
      </c>
      <c r="R10" s="140" t="s">
        <v>281</v>
      </c>
      <c r="S10" s="89" t="s">
        <v>282</v>
      </c>
    </row>
    <row r="11" spans="1:26" ht="14.25" customHeight="1" x14ac:dyDescent="0.2">
      <c r="B11" s="257" t="s">
        <v>36</v>
      </c>
      <c r="C11" s="24"/>
      <c r="D11" s="24"/>
      <c r="E11" s="24"/>
      <c r="F11" s="24"/>
      <c r="G11" s="85"/>
      <c r="H11" s="85"/>
      <c r="I11" s="85"/>
      <c r="J11" s="86"/>
      <c r="K11" s="86"/>
      <c r="L11" s="85"/>
      <c r="N11" s="26"/>
      <c r="O11" s="26"/>
      <c r="P11" s="87"/>
      <c r="Q11" s="88"/>
      <c r="R11" s="87"/>
      <c r="S11" s="88"/>
    </row>
    <row r="12" spans="1:26" ht="14.25" customHeight="1" x14ac:dyDescent="0.2">
      <c r="B12" s="258"/>
      <c r="C12" s="24"/>
      <c r="D12" s="24"/>
      <c r="E12" s="24"/>
      <c r="F12" s="24"/>
      <c r="G12" s="85"/>
      <c r="H12" s="85"/>
      <c r="I12" s="85"/>
      <c r="J12" s="86"/>
      <c r="K12" s="86"/>
      <c r="L12" s="85"/>
      <c r="N12" s="26"/>
      <c r="O12" s="26"/>
      <c r="P12" s="26"/>
      <c r="Q12" s="25"/>
      <c r="R12" s="26"/>
      <c r="S12" s="25"/>
    </row>
    <row r="13" spans="1:26" ht="14.25" customHeight="1" x14ac:dyDescent="0.2">
      <c r="B13" s="258"/>
      <c r="C13" s="24"/>
      <c r="D13" s="24"/>
      <c r="E13" s="24"/>
      <c r="F13" s="24"/>
      <c r="G13" s="85"/>
      <c r="H13" s="85"/>
      <c r="I13" s="85"/>
      <c r="J13" s="86"/>
      <c r="K13" s="86"/>
      <c r="L13" s="85"/>
      <c r="N13" s="26"/>
      <c r="O13" s="26"/>
      <c r="P13" s="26"/>
      <c r="Q13" s="25"/>
      <c r="R13" s="26"/>
      <c r="S13" s="25"/>
    </row>
    <row r="14" spans="1:26" ht="14.25" customHeight="1" x14ac:dyDescent="0.2">
      <c r="B14" s="258"/>
      <c r="C14" s="24"/>
      <c r="D14" s="24"/>
      <c r="E14" s="24"/>
      <c r="F14" s="24"/>
      <c r="G14" s="85"/>
      <c r="H14" s="85"/>
      <c r="I14" s="85"/>
      <c r="J14" s="86"/>
      <c r="K14" s="86"/>
      <c r="L14" s="85"/>
      <c r="N14" s="26"/>
      <c r="O14" s="26"/>
      <c r="P14" s="26"/>
      <c r="Q14" s="25"/>
      <c r="R14" s="26"/>
      <c r="S14" s="25"/>
    </row>
    <row r="15" spans="1:26" ht="14.25" customHeight="1" x14ac:dyDescent="0.2">
      <c r="B15" s="259"/>
      <c r="C15" s="24"/>
      <c r="D15" s="24"/>
      <c r="E15" s="24"/>
      <c r="F15" s="24"/>
      <c r="G15" s="85"/>
      <c r="H15" s="85"/>
      <c r="I15" s="85"/>
      <c r="J15" s="86"/>
      <c r="K15" s="86"/>
      <c r="L15" s="85"/>
      <c r="N15" s="26"/>
      <c r="O15" s="26"/>
      <c r="P15" s="26"/>
      <c r="Q15" s="25"/>
      <c r="R15" s="26"/>
      <c r="S15" s="25"/>
    </row>
    <row r="16" spans="1:26" ht="14.25" customHeight="1" x14ac:dyDescent="0.2">
      <c r="B16" s="257" t="s">
        <v>37</v>
      </c>
      <c r="C16" s="24"/>
      <c r="D16" s="24"/>
      <c r="E16" s="24"/>
      <c r="F16" s="24"/>
      <c r="G16" s="85"/>
      <c r="H16" s="85"/>
      <c r="I16" s="85"/>
      <c r="J16" s="86"/>
      <c r="K16" s="86"/>
      <c r="L16" s="85"/>
      <c r="N16" s="26"/>
      <c r="O16" s="26"/>
      <c r="P16" s="26"/>
      <c r="Q16" s="25"/>
      <c r="R16" s="26"/>
      <c r="S16" s="25"/>
    </row>
    <row r="17" spans="2:19" ht="14.25" customHeight="1" x14ac:dyDescent="0.2">
      <c r="B17" s="258"/>
      <c r="C17" s="24"/>
      <c r="D17" s="24"/>
      <c r="E17" s="24"/>
      <c r="F17" s="24"/>
      <c r="G17" s="85"/>
      <c r="H17" s="85"/>
      <c r="I17" s="85"/>
      <c r="J17" s="86"/>
      <c r="K17" s="86"/>
      <c r="L17" s="85"/>
      <c r="N17" s="26"/>
      <c r="O17" s="26"/>
      <c r="P17" s="26"/>
      <c r="Q17" s="25"/>
      <c r="R17" s="26"/>
      <c r="S17" s="25"/>
    </row>
    <row r="18" spans="2:19" ht="14.25" customHeight="1" x14ac:dyDescent="0.2">
      <c r="B18" s="258"/>
      <c r="C18" s="24"/>
      <c r="D18" s="24"/>
      <c r="E18" s="24"/>
      <c r="F18" s="24"/>
      <c r="G18" s="85"/>
      <c r="H18" s="85"/>
      <c r="I18" s="85"/>
      <c r="J18" s="86"/>
      <c r="K18" s="86"/>
      <c r="L18" s="85"/>
      <c r="N18" s="26"/>
      <c r="O18" s="26"/>
      <c r="P18" s="26"/>
      <c r="Q18" s="25"/>
      <c r="R18" s="26"/>
      <c r="S18" s="25"/>
    </row>
    <row r="19" spans="2:19" ht="14.25" customHeight="1" x14ac:dyDescent="0.2">
      <c r="B19" s="258"/>
      <c r="C19" s="24"/>
      <c r="D19" s="24"/>
      <c r="E19" s="24"/>
      <c r="F19" s="24"/>
      <c r="G19" s="85"/>
      <c r="H19" s="85"/>
      <c r="I19" s="85"/>
      <c r="J19" s="86"/>
      <c r="K19" s="86"/>
      <c r="L19" s="85"/>
      <c r="N19" s="26"/>
      <c r="O19" s="26"/>
      <c r="P19" s="26"/>
      <c r="Q19" s="25"/>
      <c r="R19" s="26"/>
      <c r="S19" s="25"/>
    </row>
    <row r="20" spans="2:19" ht="14.25" customHeight="1" x14ac:dyDescent="0.2">
      <c r="B20" s="259"/>
      <c r="C20" s="24"/>
      <c r="D20" s="24"/>
      <c r="E20" s="24"/>
      <c r="F20" s="24"/>
      <c r="G20" s="85"/>
      <c r="H20" s="85"/>
      <c r="I20" s="85"/>
      <c r="J20" s="86"/>
      <c r="K20" s="86"/>
      <c r="L20" s="85"/>
      <c r="N20" s="26"/>
      <c r="O20" s="26"/>
      <c r="P20" s="26"/>
      <c r="Q20" s="25"/>
      <c r="R20" s="26"/>
      <c r="S20" s="25"/>
    </row>
    <row r="21" spans="2:19" ht="14.25" customHeight="1" x14ac:dyDescent="0.2">
      <c r="B21" s="257" t="s">
        <v>38</v>
      </c>
      <c r="C21" s="24"/>
      <c r="D21" s="24"/>
      <c r="E21" s="24"/>
      <c r="F21" s="24"/>
      <c r="G21" s="85"/>
      <c r="H21" s="85"/>
      <c r="I21" s="85"/>
      <c r="J21" s="86"/>
      <c r="K21" s="86"/>
      <c r="L21" s="85"/>
      <c r="N21" s="26"/>
      <c r="O21" s="26"/>
      <c r="P21" s="26"/>
      <c r="Q21" s="25"/>
      <c r="R21" s="26"/>
      <c r="S21" s="25"/>
    </row>
    <row r="22" spans="2:19" ht="14.25" customHeight="1" x14ac:dyDescent="0.2">
      <c r="B22" s="258"/>
      <c r="C22" s="24"/>
      <c r="D22" s="24"/>
      <c r="E22" s="24"/>
      <c r="F22" s="24"/>
      <c r="G22" s="85"/>
      <c r="H22" s="85"/>
      <c r="I22" s="85"/>
      <c r="J22" s="86"/>
      <c r="K22" s="86"/>
      <c r="L22" s="85"/>
      <c r="N22" s="26"/>
      <c r="O22" s="26"/>
      <c r="P22" s="26"/>
      <c r="Q22" s="25"/>
      <c r="R22" s="26"/>
      <c r="S22" s="25"/>
    </row>
    <row r="23" spans="2:19" ht="14.25" customHeight="1" x14ac:dyDescent="0.2">
      <c r="B23" s="258"/>
      <c r="C23" s="24"/>
      <c r="D23" s="24"/>
      <c r="E23" s="24"/>
      <c r="F23" s="24"/>
      <c r="G23" s="85"/>
      <c r="H23" s="85"/>
      <c r="I23" s="85"/>
      <c r="J23" s="86"/>
      <c r="K23" s="86"/>
      <c r="L23" s="85"/>
      <c r="N23" s="26"/>
      <c r="O23" s="26"/>
      <c r="P23" s="26"/>
      <c r="Q23" s="25"/>
      <c r="R23" s="26"/>
      <c r="S23" s="25"/>
    </row>
    <row r="24" spans="2:19" ht="14.25" customHeight="1" x14ac:dyDescent="0.2">
      <c r="B24" s="258"/>
      <c r="C24" s="24"/>
      <c r="D24" s="24"/>
      <c r="E24" s="24"/>
      <c r="F24" s="24"/>
      <c r="G24" s="85"/>
      <c r="H24" s="85"/>
      <c r="I24" s="85"/>
      <c r="J24" s="86"/>
      <c r="K24" s="86"/>
      <c r="L24" s="85"/>
      <c r="N24" s="26"/>
      <c r="O24" s="26"/>
      <c r="P24" s="26"/>
      <c r="Q24" s="25"/>
      <c r="R24" s="26"/>
      <c r="S24" s="25"/>
    </row>
    <row r="25" spans="2:19" ht="14.25" customHeight="1" x14ac:dyDescent="0.2">
      <c r="B25" s="259"/>
      <c r="C25" s="24"/>
      <c r="D25" s="24"/>
      <c r="E25" s="24"/>
      <c r="F25" s="24"/>
      <c r="G25" s="85"/>
      <c r="H25" s="85"/>
      <c r="I25" s="85"/>
      <c r="J25" s="86"/>
      <c r="K25" s="86"/>
      <c r="L25" s="85"/>
      <c r="N25" s="26"/>
      <c r="O25" s="26"/>
      <c r="P25" s="26"/>
      <c r="Q25" s="25"/>
      <c r="R25" s="26"/>
      <c r="S25" s="25"/>
    </row>
    <row r="26" spans="2:19" ht="14.25" customHeight="1" x14ac:dyDescent="0.2">
      <c r="B26" s="257" t="s">
        <v>39</v>
      </c>
      <c r="C26" s="24"/>
      <c r="D26" s="24"/>
      <c r="E26" s="24"/>
      <c r="F26" s="24"/>
      <c r="G26" s="85"/>
      <c r="H26" s="85"/>
      <c r="I26" s="85"/>
      <c r="J26" s="86"/>
      <c r="K26" s="86"/>
      <c r="L26" s="85"/>
      <c r="N26" s="26"/>
      <c r="O26" s="26"/>
      <c r="P26" s="26"/>
      <c r="Q26" s="25"/>
      <c r="R26" s="26"/>
      <c r="S26" s="25"/>
    </row>
    <row r="27" spans="2:19" ht="14.25" customHeight="1" x14ac:dyDescent="0.2">
      <c r="B27" s="258"/>
      <c r="C27" s="24"/>
      <c r="D27" s="24"/>
      <c r="E27" s="24"/>
      <c r="F27" s="24"/>
      <c r="G27" s="85"/>
      <c r="H27" s="85"/>
      <c r="I27" s="85"/>
      <c r="J27" s="86"/>
      <c r="K27" s="86"/>
      <c r="L27" s="85"/>
      <c r="N27" s="26"/>
      <c r="O27" s="26"/>
      <c r="P27" s="26"/>
      <c r="Q27" s="25"/>
      <c r="R27" s="26"/>
      <c r="S27" s="25"/>
    </row>
    <row r="28" spans="2:19" ht="14.25" customHeight="1" x14ac:dyDescent="0.2">
      <c r="B28" s="258"/>
      <c r="C28" s="24"/>
      <c r="D28" s="24"/>
      <c r="E28" s="24"/>
      <c r="F28" s="24"/>
      <c r="G28" s="85"/>
      <c r="H28" s="85"/>
      <c r="I28" s="85"/>
      <c r="J28" s="86"/>
      <c r="K28" s="86"/>
      <c r="L28" s="85"/>
      <c r="N28" s="26"/>
      <c r="O28" s="26"/>
      <c r="P28" s="26"/>
      <c r="Q28" s="25"/>
      <c r="R28" s="26"/>
      <c r="S28" s="25"/>
    </row>
    <row r="29" spans="2:19" ht="14.25" customHeight="1" x14ac:dyDescent="0.2">
      <c r="B29" s="258"/>
      <c r="C29" s="24"/>
      <c r="D29" s="24"/>
      <c r="E29" s="24"/>
      <c r="F29" s="24"/>
      <c r="G29" s="85"/>
      <c r="H29" s="85"/>
      <c r="I29" s="85"/>
      <c r="J29" s="86"/>
      <c r="K29" s="86"/>
      <c r="L29" s="85"/>
      <c r="N29" s="26"/>
      <c r="O29" s="26"/>
      <c r="P29" s="26"/>
      <c r="Q29" s="25"/>
      <c r="R29" s="26"/>
      <c r="S29" s="25"/>
    </row>
    <row r="30" spans="2:19" ht="14.25" customHeight="1" x14ac:dyDescent="0.2">
      <c r="B30" s="259"/>
      <c r="C30" s="24"/>
      <c r="D30" s="24"/>
      <c r="E30" s="24"/>
      <c r="F30" s="24"/>
      <c r="G30" s="85"/>
      <c r="H30" s="85"/>
      <c r="I30" s="85"/>
      <c r="J30" s="86"/>
      <c r="K30" s="86"/>
      <c r="L30" s="85"/>
      <c r="N30" s="26"/>
      <c r="O30" s="26"/>
      <c r="P30" s="26"/>
      <c r="Q30" s="25"/>
      <c r="R30" s="26"/>
      <c r="S30" s="25"/>
    </row>
    <row r="31" spans="2:19" ht="14.25" customHeight="1" x14ac:dyDescent="0.2">
      <c r="B31" s="257" t="s">
        <v>40</v>
      </c>
      <c r="C31" s="24"/>
      <c r="D31" s="24"/>
      <c r="E31" s="24"/>
      <c r="F31" s="24"/>
      <c r="G31" s="85"/>
      <c r="H31" s="85"/>
      <c r="I31" s="85"/>
      <c r="J31" s="86"/>
      <c r="K31" s="86"/>
      <c r="L31" s="85"/>
      <c r="N31" s="26"/>
      <c r="O31" s="26"/>
      <c r="P31" s="26"/>
      <c r="Q31" s="25"/>
      <c r="R31" s="26"/>
      <c r="S31" s="25"/>
    </row>
    <row r="32" spans="2:19" ht="14.25" customHeight="1" x14ac:dyDescent="0.2">
      <c r="B32" s="258"/>
      <c r="C32" s="24"/>
      <c r="D32" s="24"/>
      <c r="E32" s="24"/>
      <c r="F32" s="24"/>
      <c r="G32" s="85"/>
      <c r="H32" s="85"/>
      <c r="I32" s="85"/>
      <c r="J32" s="86"/>
      <c r="K32" s="86"/>
      <c r="L32" s="85"/>
      <c r="N32" s="26"/>
      <c r="O32" s="26"/>
      <c r="P32" s="26"/>
      <c r="Q32" s="25"/>
      <c r="R32" s="26"/>
      <c r="S32" s="25"/>
    </row>
    <row r="33" spans="2:19" ht="14.25" customHeight="1" x14ac:dyDescent="0.2">
      <c r="B33" s="258"/>
      <c r="C33" s="24"/>
      <c r="D33" s="24"/>
      <c r="E33" s="24"/>
      <c r="F33" s="24"/>
      <c r="G33" s="85"/>
      <c r="H33" s="85"/>
      <c r="I33" s="85"/>
      <c r="J33" s="86"/>
      <c r="K33" s="86"/>
      <c r="L33" s="85"/>
      <c r="N33" s="26"/>
      <c r="O33" s="26"/>
      <c r="P33" s="26"/>
      <c r="Q33" s="25"/>
      <c r="R33" s="26"/>
      <c r="S33" s="25"/>
    </row>
    <row r="34" spans="2:19" ht="14.25" customHeight="1" x14ac:dyDescent="0.2">
      <c r="B34" s="258"/>
      <c r="C34" s="24"/>
      <c r="D34" s="24"/>
      <c r="E34" s="24"/>
      <c r="F34" s="24"/>
      <c r="G34" s="85"/>
      <c r="H34" s="85"/>
      <c r="I34" s="85"/>
      <c r="J34" s="86"/>
      <c r="K34" s="86"/>
      <c r="L34" s="85"/>
      <c r="N34" s="26"/>
      <c r="O34" s="26"/>
      <c r="P34" s="26"/>
      <c r="Q34" s="25"/>
      <c r="R34" s="26"/>
      <c r="S34" s="25"/>
    </row>
    <row r="35" spans="2:19" ht="14.25" customHeight="1" x14ac:dyDescent="0.2">
      <c r="B35" s="259"/>
      <c r="C35" s="24"/>
      <c r="D35" s="24"/>
      <c r="E35" s="24"/>
      <c r="F35" s="24"/>
      <c r="G35" s="85"/>
      <c r="H35" s="85"/>
      <c r="I35" s="85"/>
      <c r="J35" s="86"/>
      <c r="K35" s="86"/>
      <c r="L35" s="85"/>
      <c r="N35" s="26"/>
      <c r="O35" s="26"/>
      <c r="P35" s="26"/>
      <c r="Q35" s="25"/>
      <c r="R35" s="26"/>
      <c r="S35" s="25"/>
    </row>
    <row r="36" spans="2:19" ht="14.25" customHeight="1" x14ac:dyDescent="0.2">
      <c r="G36" s="22"/>
    </row>
    <row r="37" spans="2:19" ht="14.25" customHeight="1" x14ac:dyDescent="0.2"/>
    <row r="38" spans="2:19" ht="14.25" customHeight="1" x14ac:dyDescent="0.2"/>
    <row r="39" spans="2:19" ht="42.75" customHeight="1" x14ac:dyDescent="0.2">
      <c r="B39" s="253" t="s">
        <v>554</v>
      </c>
      <c r="C39" s="245"/>
      <c r="D39" s="245"/>
      <c r="E39" s="245"/>
      <c r="F39" s="245"/>
      <c r="G39" s="245"/>
      <c r="H39" s="245"/>
      <c r="I39" s="245"/>
      <c r="J39" s="245"/>
      <c r="K39" s="245"/>
      <c r="L39" s="245"/>
      <c r="M39" s="245"/>
      <c r="N39" s="245"/>
      <c r="O39" s="245"/>
    </row>
    <row r="40" spans="2:19" ht="45" customHeight="1" x14ac:dyDescent="0.2">
      <c r="B40" s="253" t="s">
        <v>555</v>
      </c>
      <c r="C40" s="245"/>
      <c r="D40" s="245"/>
      <c r="E40" s="245"/>
      <c r="F40" s="245"/>
      <c r="G40" s="245"/>
      <c r="H40" s="245"/>
      <c r="I40" s="245"/>
      <c r="J40" s="245"/>
      <c r="K40" s="245"/>
      <c r="L40" s="245"/>
      <c r="M40" s="245"/>
      <c r="N40" s="245"/>
      <c r="O40" s="245"/>
    </row>
    <row r="41" spans="2:19" x14ac:dyDescent="0.2">
      <c r="B41" s="253" t="s">
        <v>284</v>
      </c>
      <c r="C41" s="245"/>
      <c r="D41" s="245"/>
      <c r="E41" s="245"/>
      <c r="F41" s="245"/>
      <c r="G41" s="245"/>
      <c r="H41" s="245"/>
      <c r="I41" s="245"/>
      <c r="J41" s="245"/>
      <c r="K41" s="245"/>
      <c r="L41" s="245"/>
      <c r="M41" s="245"/>
      <c r="N41" s="245"/>
      <c r="O41" s="245"/>
    </row>
    <row r="42" spans="2:19" ht="33.75" customHeight="1" x14ac:dyDescent="0.2">
      <c r="B42" s="253" t="s">
        <v>381</v>
      </c>
      <c r="C42" s="245"/>
      <c r="D42" s="245"/>
      <c r="E42" s="245"/>
      <c r="F42" s="245"/>
      <c r="G42" s="245"/>
      <c r="H42" s="245"/>
      <c r="I42" s="245"/>
      <c r="J42" s="245"/>
      <c r="K42" s="245"/>
      <c r="L42" s="245"/>
      <c r="M42" s="245"/>
      <c r="N42" s="245"/>
      <c r="O42" s="245"/>
    </row>
    <row r="43" spans="2:19" x14ac:dyDescent="0.2">
      <c r="B43" s="253" t="s">
        <v>286</v>
      </c>
      <c r="C43" s="245"/>
      <c r="D43" s="245"/>
      <c r="E43" s="245"/>
      <c r="F43" s="245"/>
      <c r="G43" s="245"/>
      <c r="H43" s="245"/>
      <c r="I43" s="245"/>
      <c r="J43" s="245"/>
      <c r="K43" s="245"/>
      <c r="L43" s="245"/>
      <c r="M43" s="245"/>
      <c r="N43" s="245"/>
      <c r="O43" s="245"/>
    </row>
    <row r="44" spans="2:19" ht="14.25" customHeight="1" x14ac:dyDescent="0.2"/>
    <row r="45" spans="2:19" ht="14.25" customHeight="1" x14ac:dyDescent="0.2"/>
    <row r="46" spans="2:19" ht="14.25" customHeight="1" x14ac:dyDescent="0.2"/>
    <row r="47" spans="2:19" ht="14.25" customHeight="1" x14ac:dyDescent="0.2"/>
    <row r="48" spans="2:19"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18">
    <mergeCell ref="A1:T2"/>
    <mergeCell ref="N9:O9"/>
    <mergeCell ref="K9:L9"/>
    <mergeCell ref="G9:J9"/>
    <mergeCell ref="B8:L8"/>
    <mergeCell ref="N8:S8"/>
    <mergeCell ref="P9:S9"/>
    <mergeCell ref="B40:O40"/>
    <mergeCell ref="B41:O41"/>
    <mergeCell ref="B42:O42"/>
    <mergeCell ref="B43:O43"/>
    <mergeCell ref="B9:F9"/>
    <mergeCell ref="B11:B15"/>
    <mergeCell ref="B16:B20"/>
    <mergeCell ref="B21:B25"/>
    <mergeCell ref="B26:B30"/>
    <mergeCell ref="B31:B35"/>
    <mergeCell ref="B39:O39"/>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Z1022"/>
  <sheetViews>
    <sheetView showGridLines="0" topLeftCell="A26" zoomScale="70" zoomScaleNormal="70" workbookViewId="0">
      <selection activeCell="C11" sqref="C11"/>
    </sheetView>
  </sheetViews>
  <sheetFormatPr baseColWidth="10" defaultColWidth="14.33203125" defaultRowHeight="15" customHeight="1" outlineLevelRow="1" x14ac:dyDescent="0.2"/>
  <cols>
    <col min="1" max="1" width="3.33203125" style="65" customWidth="1"/>
    <col min="2" max="2" width="64.33203125" style="65" customWidth="1"/>
    <col min="3" max="3" width="40.1640625" style="65" customWidth="1"/>
    <col min="4" max="4" width="28.83203125" style="65" customWidth="1"/>
    <col min="5" max="6" width="26.33203125" style="65" customWidth="1"/>
    <col min="7" max="7" width="130" style="65" bestFit="1" customWidth="1"/>
    <col min="8" max="8" width="14.33203125" style="65" customWidth="1"/>
    <col min="9" max="9" width="60" style="65" bestFit="1" customWidth="1"/>
    <col min="10" max="10" width="91.1640625" style="65" customWidth="1"/>
    <col min="11" max="11" width="29.33203125" style="65" customWidth="1"/>
    <col min="12" max="12" width="113.33203125" style="65" customWidth="1"/>
    <col min="13" max="13" width="79.83203125" style="65" customWidth="1"/>
    <col min="14" max="26" width="10.6640625" style="65" customWidth="1"/>
    <col min="27" max="16384" width="14.33203125" style="65"/>
  </cols>
  <sheetData>
    <row r="1" spans="1:26" ht="14.25" customHeight="1" x14ac:dyDescent="0.2">
      <c r="A1" s="54"/>
      <c r="B1" s="249" t="s">
        <v>1</v>
      </c>
      <c r="C1" s="249"/>
      <c r="D1" s="54"/>
      <c r="E1" s="6"/>
      <c r="F1" s="54"/>
      <c r="G1" s="54"/>
      <c r="H1" s="54"/>
      <c r="I1" s="54"/>
      <c r="J1" s="54"/>
      <c r="K1" s="54"/>
      <c r="L1" s="54"/>
      <c r="M1" s="54"/>
      <c r="N1" s="6"/>
      <c r="O1" s="6"/>
      <c r="P1" s="6"/>
      <c r="Q1" s="6"/>
      <c r="R1" s="6"/>
      <c r="S1" s="6"/>
      <c r="T1" s="6"/>
      <c r="U1" s="6"/>
      <c r="V1" s="6"/>
      <c r="W1" s="6"/>
      <c r="X1" s="6"/>
      <c r="Y1" s="6"/>
      <c r="Z1" s="6"/>
    </row>
    <row r="2" spans="1:26" ht="21" customHeight="1" x14ac:dyDescent="0.2">
      <c r="A2" s="54"/>
      <c r="B2" s="249"/>
      <c r="C2" s="249"/>
      <c r="D2" s="54"/>
      <c r="E2" s="6"/>
      <c r="F2" s="54"/>
      <c r="G2" s="54"/>
      <c r="H2" s="54"/>
      <c r="I2" s="54"/>
      <c r="J2" s="54"/>
      <c r="K2" s="54"/>
      <c r="L2" s="54"/>
      <c r="M2" s="54"/>
      <c r="N2" s="6"/>
      <c r="O2" s="6"/>
      <c r="P2" s="6"/>
      <c r="Q2" s="6"/>
      <c r="R2" s="6"/>
      <c r="S2" s="6"/>
      <c r="T2" s="6"/>
      <c r="U2" s="6"/>
      <c r="V2" s="6"/>
      <c r="W2" s="6"/>
      <c r="X2" s="6"/>
      <c r="Y2" s="6"/>
      <c r="Z2" s="6"/>
    </row>
    <row r="3" spans="1:26" ht="39" customHeight="1" x14ac:dyDescent="0.2">
      <c r="B3" s="27" t="s">
        <v>285</v>
      </c>
      <c r="C3" s="28" t="s">
        <v>278</v>
      </c>
      <c r="D3" s="28" t="s">
        <v>276</v>
      </c>
      <c r="E3" s="28" t="s">
        <v>331</v>
      </c>
      <c r="F3" s="28" t="s">
        <v>330</v>
      </c>
      <c r="G3" s="28" t="s">
        <v>329</v>
      </c>
      <c r="H3" s="28" t="s">
        <v>16</v>
      </c>
      <c r="I3" s="28" t="s">
        <v>10</v>
      </c>
      <c r="J3" s="28" t="s">
        <v>7</v>
      </c>
      <c r="K3" s="28" t="s">
        <v>455</v>
      </c>
      <c r="L3" s="29" t="s">
        <v>462</v>
      </c>
      <c r="M3" s="60" t="s">
        <v>463</v>
      </c>
      <c r="N3" s="15"/>
    </row>
    <row r="4" spans="1:26" s="114" customFormat="1" ht="26" x14ac:dyDescent="0.2">
      <c r="A4" s="230" t="s">
        <v>405</v>
      </c>
      <c r="B4" s="113"/>
      <c r="C4" s="113"/>
      <c r="D4" s="113"/>
      <c r="E4" s="113"/>
      <c r="F4" s="113"/>
      <c r="G4" s="113"/>
      <c r="H4" s="113"/>
      <c r="I4" s="113"/>
      <c r="J4" s="113"/>
      <c r="K4" s="113"/>
      <c r="L4" s="113"/>
      <c r="M4" s="113"/>
      <c r="O4" s="115"/>
    </row>
    <row r="5" spans="1:26" ht="38.25" customHeight="1" outlineLevel="1" x14ac:dyDescent="0.2">
      <c r="B5" s="141" t="s">
        <v>531</v>
      </c>
      <c r="C5" s="142" t="s">
        <v>532</v>
      </c>
      <c r="D5" s="79" t="s">
        <v>533</v>
      </c>
      <c r="E5" s="79" t="s">
        <v>331</v>
      </c>
      <c r="F5" s="143" t="s">
        <v>534</v>
      </c>
      <c r="G5" s="45" t="str">
        <f>'Programmatic &amp; direct'!H139</f>
        <v>Server usage impact - by impression (programmatic display average) - Allocation of advertising space &amp; analytics</v>
      </c>
      <c r="H5" s="46">
        <f>'Programmatic &amp; direct'!I139</f>
        <v>1.8423448700854171E-5</v>
      </c>
      <c r="I5" s="46" t="str">
        <f>'Programmatic &amp; direct'!J139</f>
        <v>kgCO2e / programmatic display impression</v>
      </c>
      <c r="J5" s="47"/>
      <c r="K5" s="48"/>
      <c r="L5" s="49"/>
      <c r="M5" s="144" t="s">
        <v>535</v>
      </c>
    </row>
    <row r="6" spans="1:26" ht="45" customHeight="1" outlineLevel="1" x14ac:dyDescent="0.2">
      <c r="B6" s="141" t="s">
        <v>531</v>
      </c>
      <c r="C6" s="142" t="s">
        <v>532</v>
      </c>
      <c r="D6" s="79" t="s">
        <v>536</v>
      </c>
      <c r="E6" s="79" t="s">
        <v>331</v>
      </c>
      <c r="F6" s="145" t="s">
        <v>534</v>
      </c>
      <c r="G6" s="45" t="str">
        <f>'Programmatic &amp; direct'!H140</f>
        <v>Server manufacture &amp; end-of-life impact - by impression (programmatic display average) - Allocation of advertising space &amp; analytics</v>
      </c>
      <c r="H6" s="46">
        <f>'Programmatic &amp; direct'!I140</f>
        <v>6.0888660734656628E-5</v>
      </c>
      <c r="I6" s="46" t="str">
        <f>'Programmatic &amp; direct'!J140</f>
        <v>kgCO2e / programmatic display impression</v>
      </c>
      <c r="J6" s="47"/>
      <c r="K6" s="48"/>
      <c r="L6" s="49"/>
      <c r="M6" s="144" t="s">
        <v>535</v>
      </c>
    </row>
    <row r="7" spans="1:26" ht="45" customHeight="1" outlineLevel="1" x14ac:dyDescent="0.2">
      <c r="B7" s="141" t="s">
        <v>531</v>
      </c>
      <c r="C7" s="142" t="s">
        <v>537</v>
      </c>
      <c r="D7" s="79" t="s">
        <v>533</v>
      </c>
      <c r="E7" s="79" t="s">
        <v>331</v>
      </c>
      <c r="F7" s="145" t="s">
        <v>534</v>
      </c>
      <c r="G7" s="45" t="str">
        <f>'Programmatic &amp; direct'!H141</f>
        <v>Network usage impact - by impression (programmatic display average) - Allocation of advertising space &amp; analytics</v>
      </c>
      <c r="H7" s="46">
        <f>'Programmatic &amp; direct'!I141</f>
        <v>6.9011943116506253E-4</v>
      </c>
      <c r="I7" s="46" t="str">
        <f>'Programmatic &amp; direct'!J141</f>
        <v>kgCO2e / programmatic display impression</v>
      </c>
      <c r="J7" s="47"/>
      <c r="K7" s="48"/>
      <c r="L7" s="49"/>
      <c r="M7" s="144" t="s">
        <v>535</v>
      </c>
    </row>
    <row r="8" spans="1:26" ht="41.25" customHeight="1" outlineLevel="1" x14ac:dyDescent="0.2">
      <c r="B8" s="141" t="s">
        <v>531</v>
      </c>
      <c r="C8" s="142" t="s">
        <v>537</v>
      </c>
      <c r="D8" s="79" t="s">
        <v>536</v>
      </c>
      <c r="E8" s="79" t="s">
        <v>331</v>
      </c>
      <c r="F8" s="145" t="s">
        <v>534</v>
      </c>
      <c r="G8" s="45" t="str">
        <f>'Programmatic &amp; direct'!H142</f>
        <v>Network manufacture &amp; end-of-life impact - by impression (programmatic display average) - Allocation of advertising space &amp; analytics</v>
      </c>
      <c r="H8" s="46">
        <f>'Programmatic &amp; direct'!I142</f>
        <v>2.0234024999999999E-4</v>
      </c>
      <c r="I8" s="46" t="str">
        <f>'Programmatic &amp; direct'!J142</f>
        <v>kgCO2e / programmatic display impression</v>
      </c>
      <c r="J8" s="47"/>
      <c r="K8" s="48"/>
      <c r="L8" s="49"/>
      <c r="M8" s="144" t="s">
        <v>535</v>
      </c>
    </row>
    <row r="9" spans="1:26" ht="46.5" customHeight="1" outlineLevel="1" x14ac:dyDescent="0.2">
      <c r="B9" s="141" t="s">
        <v>531</v>
      </c>
      <c r="C9" s="142" t="s">
        <v>532</v>
      </c>
      <c r="D9" s="79" t="s">
        <v>533</v>
      </c>
      <c r="E9" s="79" t="s">
        <v>331</v>
      </c>
      <c r="F9" s="145" t="s">
        <v>534</v>
      </c>
      <c r="G9" s="45" t="str">
        <f>'Programmatic &amp; direct'!H143</f>
        <v>Server usage impact - by impression (average programmatic video instream and other modes) - Allocation of advertising space &amp; analytics</v>
      </c>
      <c r="H9" s="46">
        <f>'Programmatic &amp; direct'!I143</f>
        <v>5.2638424859583341E-6</v>
      </c>
      <c r="I9" s="46" t="str">
        <f>'Programmatic &amp; direct'!J143</f>
        <v>kgCO2e / programmatic video impression and others (native, etc.)</v>
      </c>
      <c r="J9" s="71"/>
      <c r="K9" s="72"/>
      <c r="L9" s="73"/>
      <c r="M9" s="144" t="s">
        <v>535</v>
      </c>
    </row>
    <row r="10" spans="1:26" ht="39.75" customHeight="1" outlineLevel="1" x14ac:dyDescent="0.2">
      <c r="B10" s="141" t="s">
        <v>531</v>
      </c>
      <c r="C10" s="142" t="s">
        <v>532</v>
      </c>
      <c r="D10" s="79" t="s">
        <v>536</v>
      </c>
      <c r="E10" s="79" t="s">
        <v>331</v>
      </c>
      <c r="F10" s="145" t="s">
        <v>534</v>
      </c>
      <c r="G10" s="45" t="str">
        <f>'Programmatic &amp; direct'!H144</f>
        <v>Server manufacture &amp; end-of-life impact - by impression (average programmatic video instream and other modes) - Allocation of advertising space &amp; analytics</v>
      </c>
      <c r="H10" s="46">
        <f>'Programmatic &amp; direct'!I144</f>
        <v>1.7396760209901893E-5</v>
      </c>
      <c r="I10" s="46" t="str">
        <f>'Programmatic &amp; direct'!J144</f>
        <v>kgCO2e / programmatic video impression and others (native, etc.)</v>
      </c>
      <c r="J10" s="71"/>
      <c r="K10" s="72"/>
      <c r="L10" s="73"/>
      <c r="M10" s="144" t="s">
        <v>535</v>
      </c>
    </row>
    <row r="11" spans="1:26" ht="50.25" customHeight="1" outlineLevel="1" x14ac:dyDescent="0.2">
      <c r="B11" s="141" t="s">
        <v>531</v>
      </c>
      <c r="C11" s="142" t="s">
        <v>537</v>
      </c>
      <c r="D11" s="79" t="s">
        <v>533</v>
      </c>
      <c r="E11" s="79" t="s">
        <v>331</v>
      </c>
      <c r="F11" s="145" t="s">
        <v>534</v>
      </c>
      <c r="G11" s="45" t="str">
        <f>'Programmatic &amp; direct'!H145</f>
        <v>Network usage impact - by impression (average programmatic video instream and other modes) - Allocation of advertising space &amp; analytics</v>
      </c>
      <c r="H11" s="46">
        <f>'Programmatic &amp; direct'!I145</f>
        <v>1.9717698033287502E-4</v>
      </c>
      <c r="I11" s="46" t="str">
        <f>'Programmatic &amp; direct'!J145</f>
        <v>kgCO2e / programmatic video impression and others (native, etc.)</v>
      </c>
      <c r="J11" s="71"/>
      <c r="K11" s="72"/>
      <c r="L11" s="73"/>
      <c r="M11" s="144" t="s">
        <v>535</v>
      </c>
    </row>
    <row r="12" spans="1:26" ht="53.25" customHeight="1" outlineLevel="1" x14ac:dyDescent="0.2">
      <c r="B12" s="141" t="s">
        <v>531</v>
      </c>
      <c r="C12" s="142" t="s">
        <v>537</v>
      </c>
      <c r="D12" s="79" t="s">
        <v>536</v>
      </c>
      <c r="E12" s="79" t="s">
        <v>331</v>
      </c>
      <c r="F12" s="145" t="s">
        <v>534</v>
      </c>
      <c r="G12" s="45" t="str">
        <f>'Programmatic &amp; direct'!H146</f>
        <v>Network manufacture &amp; end-of-life impact - by impression (average programmatic video instream and other modes) - Allocation of advertising space &amp; analytics</v>
      </c>
      <c r="H12" s="46">
        <f>'Programmatic &amp; direct'!I146</f>
        <v>5.78115E-5</v>
      </c>
      <c r="I12" s="46" t="str">
        <f>'Programmatic &amp; direct'!J146</f>
        <v>kgCO2e / programmatic video impression and others (native, etc.)</v>
      </c>
      <c r="J12" s="71"/>
      <c r="K12" s="72"/>
      <c r="L12" s="73"/>
      <c r="M12" s="144" t="s">
        <v>535</v>
      </c>
    </row>
    <row r="13" spans="1:26" ht="38.25" customHeight="1" outlineLevel="1" x14ac:dyDescent="0.2">
      <c r="B13" s="141" t="s">
        <v>531</v>
      </c>
      <c r="C13" s="142" t="s">
        <v>532</v>
      </c>
      <c r="D13" s="79" t="s">
        <v>533</v>
      </c>
      <c r="E13" s="79" t="s">
        <v>331</v>
      </c>
      <c r="F13" s="145" t="s">
        <v>534</v>
      </c>
      <c r="G13" s="45" t="str">
        <f>'Programmatic &amp; direct'!H147</f>
        <v>Server usage impact - by impression (direct without competition) - Allocation of advertising space &amp; analytics</v>
      </c>
      <c r="H13" s="46">
        <f>'Programmatic &amp; direct'!I147</f>
        <v>5.2638424859583343E-8</v>
      </c>
      <c r="I13" s="46" t="str">
        <f>'Programmatic &amp; direct'!J147</f>
        <v>kgCO2e / direct impression</v>
      </c>
      <c r="J13" s="71"/>
      <c r="K13" s="72"/>
      <c r="L13" s="73"/>
      <c r="M13" s="144" t="s">
        <v>271</v>
      </c>
    </row>
    <row r="14" spans="1:26" ht="48" customHeight="1" outlineLevel="1" x14ac:dyDescent="0.2">
      <c r="B14" s="141" t="s">
        <v>531</v>
      </c>
      <c r="C14" s="142" t="s">
        <v>532</v>
      </c>
      <c r="D14" s="79" t="s">
        <v>536</v>
      </c>
      <c r="E14" s="79" t="s">
        <v>331</v>
      </c>
      <c r="F14" s="145" t="s">
        <v>534</v>
      </c>
      <c r="G14" s="45" t="str">
        <f>'Programmatic &amp; direct'!H148</f>
        <v>Server manufacture &amp; end-of-life impact - by impression (direct without competition) - Allocation of advertising space &amp; analytics</v>
      </c>
      <c r="H14" s="46">
        <f>'Programmatic &amp; direct'!I148</f>
        <v>1.7396760209901894E-7</v>
      </c>
      <c r="I14" s="46" t="str">
        <f>'Programmatic &amp; direct'!J148</f>
        <v>kgCO2e / direct impression</v>
      </c>
      <c r="J14" s="71"/>
      <c r="K14" s="72"/>
      <c r="L14" s="73"/>
      <c r="M14" s="144" t="s">
        <v>271</v>
      </c>
    </row>
    <row r="15" spans="1:26" ht="40.5" customHeight="1" outlineLevel="1" x14ac:dyDescent="0.2">
      <c r="B15" s="141" t="s">
        <v>531</v>
      </c>
      <c r="C15" s="142" t="s">
        <v>537</v>
      </c>
      <c r="D15" s="79" t="s">
        <v>533</v>
      </c>
      <c r="E15" s="79" t="s">
        <v>331</v>
      </c>
      <c r="F15" s="145" t="s">
        <v>534</v>
      </c>
      <c r="G15" s="45" t="str">
        <f>'Programmatic &amp; direct'!H149</f>
        <v>Network usage impact - by impression (direct without competition) - Allocation of advertising space &amp; analytics</v>
      </c>
      <c r="H15" s="46">
        <f>'Programmatic &amp; direct'!I149</f>
        <v>1.9717698033287502E-6</v>
      </c>
      <c r="I15" s="46" t="str">
        <f>'Programmatic &amp; direct'!J149</f>
        <v>kgCO2e / direct impression</v>
      </c>
      <c r="J15" s="71"/>
      <c r="K15" s="72"/>
      <c r="L15" s="73"/>
      <c r="M15" s="144" t="s">
        <v>271</v>
      </c>
    </row>
    <row r="16" spans="1:26" ht="40.5" customHeight="1" outlineLevel="1" x14ac:dyDescent="0.2">
      <c r="B16" s="141" t="s">
        <v>531</v>
      </c>
      <c r="C16" s="142" t="s">
        <v>537</v>
      </c>
      <c r="D16" s="79" t="s">
        <v>536</v>
      </c>
      <c r="E16" s="78" t="s">
        <v>331</v>
      </c>
      <c r="F16" s="145" t="s">
        <v>534</v>
      </c>
      <c r="G16" s="45" t="str">
        <f>'Programmatic &amp; direct'!H150</f>
        <v>Network manufacture &amp; end-of-life impact - by impression (direct without competition) - Allocation of advertising space &amp; analytics</v>
      </c>
      <c r="H16" s="46">
        <f>'Programmatic &amp; direct'!I150</f>
        <v>5.7811500000000001E-7</v>
      </c>
      <c r="I16" s="46" t="str">
        <f>'Programmatic &amp; direct'!J150</f>
        <v>kgCO2e / direct impression</v>
      </c>
      <c r="J16" s="71"/>
      <c r="K16" s="72"/>
      <c r="L16" s="73"/>
      <c r="M16" s="146" t="s">
        <v>271</v>
      </c>
    </row>
    <row r="17" spans="1:15" s="114" customFormat="1" ht="26.25" customHeight="1" x14ac:dyDescent="0.2">
      <c r="A17" s="230" t="s">
        <v>393</v>
      </c>
      <c r="B17" s="113"/>
      <c r="C17" s="113"/>
      <c r="D17" s="113"/>
      <c r="E17" s="113"/>
      <c r="F17" s="113"/>
      <c r="G17" s="113"/>
      <c r="H17" s="113"/>
      <c r="I17" s="113"/>
      <c r="J17" s="113"/>
      <c r="K17" s="113"/>
      <c r="L17" s="113"/>
      <c r="M17" s="113"/>
      <c r="O17" s="115"/>
    </row>
    <row r="18" spans="1:15" ht="33" customHeight="1" outlineLevel="1" x14ac:dyDescent="0.2">
      <c r="B18" s="141" t="s">
        <v>401</v>
      </c>
      <c r="C18" s="142" t="s">
        <v>532</v>
      </c>
      <c r="D18" s="147" t="s">
        <v>533</v>
      </c>
      <c r="E18" s="148" t="s">
        <v>331</v>
      </c>
      <c r="F18" s="149" t="s">
        <v>534</v>
      </c>
      <c r="G18" s="241" t="s">
        <v>579</v>
      </c>
      <c r="H18" s="46">
        <f>(H73*H75*H77+H74*H76*H78)*H72</f>
        <v>5.0162455729230001E-9</v>
      </c>
      <c r="I18" s="150" t="s">
        <v>310</v>
      </c>
      <c r="J18" s="50"/>
      <c r="K18" s="48"/>
      <c r="L18" s="51"/>
      <c r="M18" s="144" t="s">
        <v>464</v>
      </c>
    </row>
    <row r="19" spans="1:15" ht="36.75" customHeight="1" outlineLevel="1" x14ac:dyDescent="0.2">
      <c r="B19" s="141" t="s">
        <v>401</v>
      </c>
      <c r="C19" s="142" t="s">
        <v>532</v>
      </c>
      <c r="D19" s="147" t="s">
        <v>536</v>
      </c>
      <c r="E19" s="148" t="s">
        <v>331</v>
      </c>
      <c r="F19" s="149" t="s">
        <v>534</v>
      </c>
      <c r="G19" s="150" t="s">
        <v>313</v>
      </c>
      <c r="H19" s="46">
        <f>H80/(H81*H82)</f>
        <v>1.8556544223895354E-10</v>
      </c>
      <c r="I19" s="150" t="s">
        <v>310</v>
      </c>
      <c r="J19" s="50"/>
      <c r="K19" s="48"/>
      <c r="L19" s="51"/>
      <c r="M19" s="144" t="s">
        <v>464</v>
      </c>
    </row>
    <row r="20" spans="1:15" ht="31.5" customHeight="1" outlineLevel="1" x14ac:dyDescent="0.2">
      <c r="B20" s="141" t="s">
        <v>401</v>
      </c>
      <c r="C20" s="142" t="s">
        <v>537</v>
      </c>
      <c r="D20" s="147" t="s">
        <v>533</v>
      </c>
      <c r="E20" s="148" t="s">
        <v>331</v>
      </c>
      <c r="F20" s="79" t="s">
        <v>534</v>
      </c>
      <c r="G20" s="241" t="s">
        <v>580</v>
      </c>
      <c r="H20" s="96">
        <f>(H85*H87+H86*H88)*(H89*H91+H90*H92)</f>
        <v>1.2338468116914586E-8</v>
      </c>
      <c r="I20" s="150" t="s">
        <v>310</v>
      </c>
      <c r="J20" s="52"/>
      <c r="K20" s="48"/>
      <c r="L20" s="51"/>
      <c r="M20" s="144" t="s">
        <v>464</v>
      </c>
    </row>
    <row r="21" spans="1:15" ht="38.25" customHeight="1" outlineLevel="1" x14ac:dyDescent="0.2">
      <c r="B21" s="141" t="s">
        <v>401</v>
      </c>
      <c r="C21" s="142" t="s">
        <v>537</v>
      </c>
      <c r="D21" s="147" t="s">
        <v>536</v>
      </c>
      <c r="E21" s="148" t="s">
        <v>331</v>
      </c>
      <c r="F21" s="149" t="s">
        <v>534</v>
      </c>
      <c r="G21" s="150" t="s">
        <v>309</v>
      </c>
      <c r="H21" s="96">
        <f>SUMPRODUCT(H94:H95,H96:H97)</f>
        <v>4.784E-9</v>
      </c>
      <c r="I21" s="150" t="s">
        <v>310</v>
      </c>
      <c r="J21" s="74"/>
      <c r="K21" s="72"/>
      <c r="L21" s="51"/>
      <c r="M21" s="144" t="s">
        <v>464</v>
      </c>
    </row>
    <row r="22" spans="1:15" ht="33" customHeight="1" outlineLevel="1" x14ac:dyDescent="0.2">
      <c r="B22" s="141" t="s">
        <v>401</v>
      </c>
      <c r="C22" s="142" t="s">
        <v>311</v>
      </c>
      <c r="D22" s="151" t="s">
        <v>533</v>
      </c>
      <c r="E22" s="151" t="s">
        <v>331</v>
      </c>
      <c r="F22" s="152" t="s">
        <v>534</v>
      </c>
      <c r="G22" s="150" t="s">
        <v>439</v>
      </c>
      <c r="H22" s="106">
        <f>AVERAGE(H105,H106)*$H$112/1000</f>
        <v>3.5793333333333331E-8</v>
      </c>
      <c r="I22" s="150" t="s">
        <v>538</v>
      </c>
      <c r="J22" s="50"/>
      <c r="K22" s="48"/>
      <c r="L22" s="51"/>
      <c r="M22" s="144" t="s">
        <v>464</v>
      </c>
    </row>
    <row r="23" spans="1:15" ht="30" customHeight="1" outlineLevel="1" x14ac:dyDescent="0.2">
      <c r="B23" s="141" t="s">
        <v>401</v>
      </c>
      <c r="C23" s="142" t="s">
        <v>311</v>
      </c>
      <c r="D23" s="153" t="s">
        <v>533</v>
      </c>
      <c r="E23" s="153" t="s">
        <v>331</v>
      </c>
      <c r="F23" s="153" t="s">
        <v>534</v>
      </c>
      <c r="G23" s="150" t="s">
        <v>440</v>
      </c>
      <c r="H23" s="106">
        <f>H107*$H$110*$H$112/1000</f>
        <v>4.2466666666666663E-7</v>
      </c>
      <c r="I23" s="150" t="s">
        <v>538</v>
      </c>
      <c r="J23" s="50"/>
      <c r="K23" s="48"/>
      <c r="L23" s="51"/>
      <c r="M23" s="144" t="s">
        <v>464</v>
      </c>
    </row>
    <row r="24" spans="1:15" ht="28.5" customHeight="1" outlineLevel="1" x14ac:dyDescent="0.2">
      <c r="B24" s="141" t="s">
        <v>401</v>
      </c>
      <c r="C24" s="142" t="s">
        <v>311</v>
      </c>
      <c r="D24" s="153" t="s">
        <v>533</v>
      </c>
      <c r="E24" s="153" t="s">
        <v>331</v>
      </c>
      <c r="F24" s="153" t="s">
        <v>534</v>
      </c>
      <c r="G24" s="150" t="s">
        <v>441</v>
      </c>
      <c r="H24" s="106">
        <f>H108*$H$110*$H$112/1000</f>
        <v>4.2466666666666663E-7</v>
      </c>
      <c r="I24" s="150" t="s">
        <v>538</v>
      </c>
      <c r="J24" s="50"/>
      <c r="K24" s="48"/>
      <c r="L24" s="51"/>
      <c r="M24" s="144" t="s">
        <v>464</v>
      </c>
    </row>
    <row r="25" spans="1:15" ht="35.25" customHeight="1" outlineLevel="1" x14ac:dyDescent="0.2">
      <c r="B25" s="141" t="s">
        <v>401</v>
      </c>
      <c r="C25" s="142" t="s">
        <v>311</v>
      </c>
      <c r="D25" s="143" t="s">
        <v>533</v>
      </c>
      <c r="E25" s="143" t="s">
        <v>331</v>
      </c>
      <c r="F25" s="143" t="s">
        <v>534</v>
      </c>
      <c r="G25" s="150" t="s">
        <v>442</v>
      </c>
      <c r="H25" s="106">
        <f>H109*$H$110*$H$112/1000</f>
        <v>1.1786666666666666E-6</v>
      </c>
      <c r="I25" s="150" t="s">
        <v>538</v>
      </c>
      <c r="J25" s="50"/>
      <c r="K25" s="48"/>
      <c r="L25" s="51"/>
      <c r="M25" s="144" t="s">
        <v>464</v>
      </c>
    </row>
    <row r="26" spans="1:15" ht="36.75" customHeight="1" outlineLevel="1" x14ac:dyDescent="0.2">
      <c r="B26" s="141" t="s">
        <v>401</v>
      </c>
      <c r="C26" s="142" t="s">
        <v>311</v>
      </c>
      <c r="D26" s="151" t="s">
        <v>533</v>
      </c>
      <c r="E26" s="151" t="s">
        <v>331</v>
      </c>
      <c r="F26" s="152" t="s">
        <v>534</v>
      </c>
      <c r="G26" s="150" t="s">
        <v>443</v>
      </c>
      <c r="H26" s="106">
        <f>AVERAGE(H105,H106)*$H$111/1000</f>
        <v>1.5879849999999998E-7</v>
      </c>
      <c r="I26" s="150" t="s">
        <v>538</v>
      </c>
      <c r="J26" s="50"/>
      <c r="K26" s="48"/>
      <c r="L26" s="51"/>
      <c r="M26" s="144" t="s">
        <v>464</v>
      </c>
    </row>
    <row r="27" spans="1:15" ht="38.25" customHeight="1" outlineLevel="1" x14ac:dyDescent="0.2">
      <c r="B27" s="141" t="s">
        <v>401</v>
      </c>
      <c r="C27" s="142" t="s">
        <v>311</v>
      </c>
      <c r="D27" s="153" t="s">
        <v>533</v>
      </c>
      <c r="E27" s="153" t="s">
        <v>331</v>
      </c>
      <c r="F27" s="153" t="s">
        <v>534</v>
      </c>
      <c r="G27" s="150" t="s">
        <v>444</v>
      </c>
      <c r="H27" s="106">
        <f>H107*$H$110*$H$111/1000</f>
        <v>1.8840499999999998E-6</v>
      </c>
      <c r="I27" s="150" t="s">
        <v>538</v>
      </c>
      <c r="J27" s="124"/>
      <c r="K27" s="48"/>
      <c r="L27" s="51"/>
      <c r="M27" s="144" t="s">
        <v>464</v>
      </c>
    </row>
    <row r="28" spans="1:15" ht="35.25" customHeight="1" outlineLevel="1" x14ac:dyDescent="0.2">
      <c r="B28" s="141" t="s">
        <v>401</v>
      </c>
      <c r="C28" s="142" t="s">
        <v>311</v>
      </c>
      <c r="D28" s="153" t="s">
        <v>533</v>
      </c>
      <c r="E28" s="153" t="s">
        <v>331</v>
      </c>
      <c r="F28" s="153" t="s">
        <v>534</v>
      </c>
      <c r="G28" s="150" t="s">
        <v>445</v>
      </c>
      <c r="H28" s="106">
        <f>H108*$H$110*$H$111/1000</f>
        <v>1.8840499999999998E-6</v>
      </c>
      <c r="I28" s="150" t="s">
        <v>538</v>
      </c>
      <c r="J28" s="50"/>
      <c r="K28" s="48"/>
      <c r="L28" s="51"/>
      <c r="M28" s="144" t="s">
        <v>464</v>
      </c>
    </row>
    <row r="29" spans="1:15" ht="31.5" customHeight="1" outlineLevel="1" x14ac:dyDescent="0.2">
      <c r="B29" s="141" t="s">
        <v>401</v>
      </c>
      <c r="C29" s="142" t="s">
        <v>311</v>
      </c>
      <c r="D29" s="143" t="s">
        <v>533</v>
      </c>
      <c r="E29" s="143" t="s">
        <v>331</v>
      </c>
      <c r="F29" s="143" t="s">
        <v>534</v>
      </c>
      <c r="G29" s="150" t="s">
        <v>446</v>
      </c>
      <c r="H29" s="106">
        <f>H109*$H$110*$H$111/1000</f>
        <v>5.2291999999999998E-6</v>
      </c>
      <c r="I29" s="150" t="s">
        <v>538</v>
      </c>
      <c r="J29" s="50"/>
      <c r="K29" s="48"/>
      <c r="L29" s="51"/>
      <c r="M29" s="144" t="s">
        <v>464</v>
      </c>
    </row>
    <row r="30" spans="1:15" ht="30" customHeight="1" outlineLevel="1" x14ac:dyDescent="0.2">
      <c r="B30" s="141" t="s">
        <v>401</v>
      </c>
      <c r="C30" s="142" t="s">
        <v>311</v>
      </c>
      <c r="D30" s="151" t="s">
        <v>536</v>
      </c>
      <c r="E30" s="151" t="s">
        <v>331</v>
      </c>
      <c r="F30" s="152" t="s">
        <v>534</v>
      </c>
      <c r="G30" s="150" t="s">
        <v>447</v>
      </c>
      <c r="H30" s="106">
        <f>H122/(H118*H114*365.25/$H$110)</f>
        <v>9.4641755604566459E-6</v>
      </c>
      <c r="I30" s="150" t="s">
        <v>538</v>
      </c>
      <c r="J30" s="50"/>
      <c r="K30" s="48"/>
      <c r="L30" s="51"/>
      <c r="M30" s="144" t="s">
        <v>464</v>
      </c>
    </row>
    <row r="31" spans="1:15" ht="38.25" customHeight="1" outlineLevel="1" x14ac:dyDescent="0.2">
      <c r="B31" s="141" t="s">
        <v>401</v>
      </c>
      <c r="C31" s="142" t="s">
        <v>311</v>
      </c>
      <c r="D31" s="154" t="s">
        <v>536</v>
      </c>
      <c r="E31" s="155" t="s">
        <v>331</v>
      </c>
      <c r="F31" s="153" t="s">
        <v>534</v>
      </c>
      <c r="G31" s="150" t="s">
        <v>448</v>
      </c>
      <c r="H31" s="106">
        <f>H123/(H119*H115*365.25/$H$110)</f>
        <v>1.3199005172124458E-5</v>
      </c>
      <c r="I31" s="150" t="s">
        <v>538</v>
      </c>
      <c r="J31" s="50"/>
      <c r="K31" s="48"/>
      <c r="L31" s="51"/>
      <c r="M31" s="144" t="s">
        <v>464</v>
      </c>
    </row>
    <row r="32" spans="1:15" ht="36.75" customHeight="1" outlineLevel="1" x14ac:dyDescent="0.2">
      <c r="B32" s="141" t="s">
        <v>401</v>
      </c>
      <c r="C32" s="142" t="s">
        <v>311</v>
      </c>
      <c r="D32" s="154" t="s">
        <v>536</v>
      </c>
      <c r="E32" s="155" t="s">
        <v>331</v>
      </c>
      <c r="F32" s="153" t="s">
        <v>534</v>
      </c>
      <c r="G32" s="150" t="s">
        <v>449</v>
      </c>
      <c r="H32" s="106">
        <f>H124/(H120*H116*365.25/$H$110)</f>
        <v>1.2827337947118921E-5</v>
      </c>
      <c r="I32" s="150" t="s">
        <v>538</v>
      </c>
      <c r="J32" s="50"/>
      <c r="K32" s="48"/>
      <c r="L32" s="51"/>
      <c r="M32" s="144" t="s">
        <v>464</v>
      </c>
    </row>
    <row r="33" spans="1:15" ht="46.5" customHeight="1" outlineLevel="1" x14ac:dyDescent="0.2">
      <c r="B33" s="141" t="s">
        <v>401</v>
      </c>
      <c r="C33" s="142" t="s">
        <v>311</v>
      </c>
      <c r="D33" s="154" t="s">
        <v>536</v>
      </c>
      <c r="E33" s="155" t="s">
        <v>331</v>
      </c>
      <c r="F33" s="153" t="s">
        <v>534</v>
      </c>
      <c r="G33" s="150" t="s">
        <v>450</v>
      </c>
      <c r="H33" s="106">
        <f>H125/(H121*H117*365.25/$H$110)</f>
        <v>8.8891259322470818E-6</v>
      </c>
      <c r="I33" s="150" t="s">
        <v>538</v>
      </c>
      <c r="J33" s="50"/>
      <c r="K33" s="48"/>
      <c r="L33" s="51"/>
      <c r="M33" s="146" t="s">
        <v>464</v>
      </c>
    </row>
    <row r="34" spans="1:15" s="114" customFormat="1" ht="64.5" customHeight="1" x14ac:dyDescent="0.2">
      <c r="A34" s="230" t="s">
        <v>407</v>
      </c>
      <c r="B34" s="113"/>
      <c r="C34" s="113"/>
      <c r="D34" s="113"/>
      <c r="E34" s="113"/>
      <c r="F34" s="113"/>
      <c r="G34" s="113"/>
      <c r="H34" s="113"/>
      <c r="I34" s="113"/>
      <c r="J34" s="113"/>
      <c r="K34" s="113"/>
      <c r="L34" s="113"/>
      <c r="M34" s="113"/>
      <c r="O34" s="115"/>
    </row>
    <row r="35" spans="1:15" ht="32.25" customHeight="1" outlineLevel="1" x14ac:dyDescent="0.2">
      <c r="B35" s="156" t="s">
        <v>531</v>
      </c>
      <c r="C35" s="157" t="s">
        <v>466</v>
      </c>
      <c r="D35" s="157" t="s">
        <v>250</v>
      </c>
      <c r="E35" s="157" t="s">
        <v>331</v>
      </c>
      <c r="F35" s="158" t="s">
        <v>314</v>
      </c>
      <c r="G35" s="159" t="s">
        <v>315</v>
      </c>
      <c r="H35" s="31"/>
      <c r="I35" s="30"/>
      <c r="J35" s="160" t="s">
        <v>582</v>
      </c>
      <c r="K35" s="161" t="s">
        <v>465</v>
      </c>
      <c r="L35" s="162" t="s">
        <v>583</v>
      </c>
      <c r="M35" s="269" t="s">
        <v>584</v>
      </c>
      <c r="O35" s="66"/>
    </row>
    <row r="36" spans="1:15" ht="29.25" customHeight="1" outlineLevel="1" x14ac:dyDescent="0.2">
      <c r="B36" s="163" t="s">
        <v>531</v>
      </c>
      <c r="C36" s="164" t="s">
        <v>466</v>
      </c>
      <c r="D36" s="164" t="s">
        <v>250</v>
      </c>
      <c r="E36" s="164" t="s">
        <v>331</v>
      </c>
      <c r="F36" s="164" t="s">
        <v>314</v>
      </c>
      <c r="G36" s="159" t="s">
        <v>317</v>
      </c>
      <c r="H36" s="31"/>
      <c r="I36" s="30"/>
      <c r="J36" s="160" t="s">
        <v>582</v>
      </c>
      <c r="K36" s="161" t="s">
        <v>465</v>
      </c>
      <c r="L36" s="162" t="s">
        <v>583</v>
      </c>
      <c r="M36" s="270"/>
      <c r="O36" s="66"/>
    </row>
    <row r="37" spans="1:15" ht="33" customHeight="1" outlineLevel="1" x14ac:dyDescent="0.2">
      <c r="B37" s="163" t="s">
        <v>531</v>
      </c>
      <c r="C37" s="165" t="s">
        <v>466</v>
      </c>
      <c r="D37" s="165" t="s">
        <v>250</v>
      </c>
      <c r="E37" s="165" t="s">
        <v>331</v>
      </c>
      <c r="F37" s="165" t="s">
        <v>314</v>
      </c>
      <c r="G37" s="159" t="s">
        <v>316</v>
      </c>
      <c r="H37" s="31"/>
      <c r="I37" s="30"/>
      <c r="J37" s="160" t="s">
        <v>582</v>
      </c>
      <c r="K37" s="161" t="s">
        <v>465</v>
      </c>
      <c r="L37" s="162" t="s">
        <v>583</v>
      </c>
      <c r="M37" s="271"/>
      <c r="O37" s="66"/>
    </row>
    <row r="38" spans="1:15" ht="33.75" customHeight="1" outlineLevel="1" x14ac:dyDescent="0.2">
      <c r="B38" s="163" t="s">
        <v>531</v>
      </c>
      <c r="C38" s="157" t="s">
        <v>532</v>
      </c>
      <c r="D38" s="157" t="s">
        <v>533</v>
      </c>
      <c r="E38" s="157" t="s">
        <v>331</v>
      </c>
      <c r="F38" s="158" t="s">
        <v>314</v>
      </c>
      <c r="G38" s="159" t="s">
        <v>470</v>
      </c>
      <c r="H38" s="35">
        <v>2</v>
      </c>
      <c r="I38" s="30"/>
      <c r="J38" s="166" t="s">
        <v>252</v>
      </c>
      <c r="K38" s="167" t="s">
        <v>467</v>
      </c>
      <c r="L38" s="162" t="s">
        <v>471</v>
      </c>
      <c r="M38" s="61"/>
      <c r="O38" s="66"/>
    </row>
    <row r="39" spans="1:15" ht="28.5" customHeight="1" outlineLevel="1" x14ac:dyDescent="0.2">
      <c r="B39" s="163" t="s">
        <v>531</v>
      </c>
      <c r="C39" s="164" t="s">
        <v>532</v>
      </c>
      <c r="D39" s="164" t="s">
        <v>533</v>
      </c>
      <c r="E39" s="164" t="s">
        <v>331</v>
      </c>
      <c r="F39" s="164" t="s">
        <v>314</v>
      </c>
      <c r="G39" s="159" t="s">
        <v>472</v>
      </c>
      <c r="H39" s="34">
        <f>20*10^(-3)/3600</f>
        <v>5.5555555555555558E-6</v>
      </c>
      <c r="I39" s="159" t="s">
        <v>539</v>
      </c>
      <c r="J39" s="166" t="s">
        <v>474</v>
      </c>
      <c r="K39" s="167" t="s">
        <v>467</v>
      </c>
      <c r="L39" s="32"/>
      <c r="M39" s="61"/>
      <c r="O39" s="66"/>
    </row>
    <row r="40" spans="1:15" ht="33.75" customHeight="1" outlineLevel="1" x14ac:dyDescent="0.2">
      <c r="B40" s="163" t="s">
        <v>531</v>
      </c>
      <c r="C40" s="164" t="s">
        <v>532</v>
      </c>
      <c r="D40" s="164" t="s">
        <v>533</v>
      </c>
      <c r="E40" s="164" t="s">
        <v>331</v>
      </c>
      <c r="F40" s="164" t="s">
        <v>314</v>
      </c>
      <c r="G40" s="159" t="s">
        <v>46</v>
      </c>
      <c r="H40" s="31">
        <f>8.5/1000</f>
        <v>8.5000000000000006E-3</v>
      </c>
      <c r="I40" s="159" t="s">
        <v>264</v>
      </c>
      <c r="J40" s="168" t="s">
        <v>47</v>
      </c>
      <c r="K40" s="167" t="s">
        <v>467</v>
      </c>
      <c r="L40" s="162" t="s">
        <v>262</v>
      </c>
      <c r="M40" s="61"/>
      <c r="O40" s="66"/>
    </row>
    <row r="41" spans="1:15" ht="27" customHeight="1" outlineLevel="1" x14ac:dyDescent="0.2">
      <c r="B41" s="163" t="s">
        <v>531</v>
      </c>
      <c r="C41" s="164" t="s">
        <v>532</v>
      </c>
      <c r="D41" s="164" t="s">
        <v>533</v>
      </c>
      <c r="E41" s="164" t="s">
        <v>331</v>
      </c>
      <c r="F41" s="164" t="s">
        <v>314</v>
      </c>
      <c r="G41" s="159" t="s">
        <v>475</v>
      </c>
      <c r="H41" s="35">
        <v>1.69</v>
      </c>
      <c r="I41" s="30"/>
      <c r="J41" s="169" t="s">
        <v>476</v>
      </c>
      <c r="K41" s="167" t="s">
        <v>467</v>
      </c>
      <c r="L41" s="32"/>
      <c r="M41" s="170" t="s">
        <v>477</v>
      </c>
      <c r="O41" s="66"/>
    </row>
    <row r="42" spans="1:15" ht="25.5" customHeight="1" outlineLevel="1" x14ac:dyDescent="0.2">
      <c r="B42" s="163" t="s">
        <v>531</v>
      </c>
      <c r="C42" s="164" t="s">
        <v>532</v>
      </c>
      <c r="D42" s="164" t="s">
        <v>533</v>
      </c>
      <c r="E42" s="164" t="s">
        <v>331</v>
      </c>
      <c r="F42" s="164" t="s">
        <v>314</v>
      </c>
      <c r="G42" s="159" t="s">
        <v>478</v>
      </c>
      <c r="H42" s="36">
        <v>0.5</v>
      </c>
      <c r="I42" s="41"/>
      <c r="J42" s="171" t="s">
        <v>397</v>
      </c>
      <c r="K42" s="167" t="s">
        <v>467</v>
      </c>
      <c r="L42" s="162" t="s">
        <v>479</v>
      </c>
      <c r="M42" s="170" t="s">
        <v>396</v>
      </c>
      <c r="O42" s="66"/>
    </row>
    <row r="43" spans="1:15" ht="28.5" customHeight="1" outlineLevel="1" x14ac:dyDescent="0.2">
      <c r="B43" s="163" t="s">
        <v>531</v>
      </c>
      <c r="C43" s="164" t="s">
        <v>532</v>
      </c>
      <c r="D43" s="164" t="s">
        <v>533</v>
      </c>
      <c r="E43" s="164" t="s">
        <v>331</v>
      </c>
      <c r="F43" s="164" t="s">
        <v>314</v>
      </c>
      <c r="G43" s="159" t="s">
        <v>480</v>
      </c>
      <c r="H43" s="36">
        <v>0.45</v>
      </c>
      <c r="I43" s="81"/>
      <c r="J43" s="172" t="s">
        <v>540</v>
      </c>
      <c r="K43" s="167" t="s">
        <v>467</v>
      </c>
      <c r="L43" s="75"/>
      <c r="M43" s="64"/>
      <c r="O43" s="66"/>
    </row>
    <row r="44" spans="1:15" ht="30.75" customHeight="1" outlineLevel="1" x14ac:dyDescent="0.2">
      <c r="B44" s="163" t="s">
        <v>531</v>
      </c>
      <c r="C44" s="164" t="s">
        <v>532</v>
      </c>
      <c r="D44" s="164" t="s">
        <v>533</v>
      </c>
      <c r="E44" s="164" t="s">
        <v>331</v>
      </c>
      <c r="F44" s="164" t="s">
        <v>314</v>
      </c>
      <c r="G44" s="159" t="s">
        <v>481</v>
      </c>
      <c r="H44" s="36">
        <v>0.55000000000000004</v>
      </c>
      <c r="I44" s="39"/>
      <c r="J44" s="172" t="s">
        <v>540</v>
      </c>
      <c r="K44" s="167" t="s">
        <v>467</v>
      </c>
      <c r="L44" s="75"/>
      <c r="M44" s="64"/>
      <c r="O44" s="66"/>
    </row>
    <row r="45" spans="1:15" ht="23.25" customHeight="1" outlineLevel="1" x14ac:dyDescent="0.2">
      <c r="B45" s="163" t="s">
        <v>531</v>
      </c>
      <c r="C45" s="164" t="s">
        <v>532</v>
      </c>
      <c r="D45" s="164" t="s">
        <v>533</v>
      </c>
      <c r="E45" s="164" t="s">
        <v>331</v>
      </c>
      <c r="F45" s="164" t="s">
        <v>314</v>
      </c>
      <c r="G45" s="159" t="s">
        <v>482</v>
      </c>
      <c r="H45" s="31">
        <f>'Electricity EF'!$C$4</f>
        <v>5.1999999999999998E-2</v>
      </c>
      <c r="I45" s="159" t="s">
        <v>541</v>
      </c>
      <c r="J45" s="173" t="s">
        <v>542</v>
      </c>
      <c r="K45" s="167" t="s">
        <v>467</v>
      </c>
      <c r="L45" s="75"/>
      <c r="M45" s="170" t="s">
        <v>543</v>
      </c>
      <c r="O45" s="66"/>
    </row>
    <row r="46" spans="1:15" ht="33" customHeight="1" outlineLevel="1" x14ac:dyDescent="0.2">
      <c r="B46" s="163" t="s">
        <v>531</v>
      </c>
      <c r="C46" s="165" t="s">
        <v>532</v>
      </c>
      <c r="D46" s="165" t="s">
        <v>533</v>
      </c>
      <c r="E46" s="165" t="s">
        <v>331</v>
      </c>
      <c r="F46" s="165" t="s">
        <v>314</v>
      </c>
      <c r="G46" s="159" t="s">
        <v>485</v>
      </c>
      <c r="H46" s="112">
        <f>'Electricity EF'!$C$66</f>
        <v>0.35720210000000002</v>
      </c>
      <c r="I46" s="159" t="s">
        <v>541</v>
      </c>
      <c r="J46" s="169" t="s">
        <v>486</v>
      </c>
      <c r="K46" s="167" t="s">
        <v>467</v>
      </c>
      <c r="L46" s="75"/>
      <c r="M46" s="170" t="s">
        <v>543</v>
      </c>
      <c r="O46" s="66"/>
    </row>
    <row r="47" spans="1:15" ht="33" customHeight="1" outlineLevel="1" x14ac:dyDescent="0.2">
      <c r="B47" s="163" t="s">
        <v>531</v>
      </c>
      <c r="C47" s="157" t="s">
        <v>532</v>
      </c>
      <c r="D47" s="157" t="s">
        <v>536</v>
      </c>
      <c r="E47" s="157" t="s">
        <v>331</v>
      </c>
      <c r="F47" s="158" t="s">
        <v>314</v>
      </c>
      <c r="G47" s="159" t="s">
        <v>470</v>
      </c>
      <c r="H47" s="35">
        <v>2</v>
      </c>
      <c r="I47" s="30"/>
      <c r="J47" s="166" t="s">
        <v>288</v>
      </c>
      <c r="K47" s="167" t="s">
        <v>467</v>
      </c>
      <c r="L47" s="162" t="s">
        <v>471</v>
      </c>
      <c r="M47" s="61"/>
      <c r="O47" s="66"/>
    </row>
    <row r="48" spans="1:15" ht="33" customHeight="1" outlineLevel="1" x14ac:dyDescent="0.2">
      <c r="B48" s="163" t="s">
        <v>531</v>
      </c>
      <c r="C48" s="164" t="s">
        <v>532</v>
      </c>
      <c r="D48" s="164" t="s">
        <v>536</v>
      </c>
      <c r="E48" s="164" t="s">
        <v>331</v>
      </c>
      <c r="F48" s="164" t="s">
        <v>314</v>
      </c>
      <c r="G48" s="159" t="s">
        <v>267</v>
      </c>
      <c r="H48" s="30">
        <v>732</v>
      </c>
      <c r="I48" s="159" t="s">
        <v>259</v>
      </c>
      <c r="J48" s="172" t="s">
        <v>261</v>
      </c>
      <c r="K48" s="167" t="s">
        <v>467</v>
      </c>
      <c r="L48" s="75"/>
      <c r="M48" s="170" t="s">
        <v>256</v>
      </c>
      <c r="O48" s="66"/>
    </row>
    <row r="49" spans="2:15" ht="32.25" customHeight="1" outlineLevel="1" x14ac:dyDescent="0.2">
      <c r="B49" s="163" t="s">
        <v>531</v>
      </c>
      <c r="C49" s="164" t="s">
        <v>532</v>
      </c>
      <c r="D49" s="164" t="s">
        <v>536</v>
      </c>
      <c r="E49" s="164" t="s">
        <v>331</v>
      </c>
      <c r="F49" s="164" t="s">
        <v>314</v>
      </c>
      <c r="G49" s="159" t="s">
        <v>266</v>
      </c>
      <c r="H49" s="30">
        <v>8</v>
      </c>
      <c r="I49" s="30"/>
      <c r="J49" s="174" t="s">
        <v>268</v>
      </c>
      <c r="K49" s="167" t="s">
        <v>467</v>
      </c>
      <c r="L49" s="162" t="s">
        <v>394</v>
      </c>
      <c r="M49" s="64"/>
      <c r="O49" s="66"/>
    </row>
    <row r="50" spans="2:15" ht="30" customHeight="1" outlineLevel="1" x14ac:dyDescent="0.2">
      <c r="B50" s="163" t="s">
        <v>531</v>
      </c>
      <c r="C50" s="164" t="s">
        <v>532</v>
      </c>
      <c r="D50" s="164" t="s">
        <v>536</v>
      </c>
      <c r="E50" s="164" t="s">
        <v>331</v>
      </c>
      <c r="F50" s="164" t="s">
        <v>314</v>
      </c>
      <c r="G50" s="159" t="s">
        <v>472</v>
      </c>
      <c r="H50" s="34">
        <f>20*10^(-3)/3600</f>
        <v>5.5555555555555558E-6</v>
      </c>
      <c r="I50" s="159" t="s">
        <v>539</v>
      </c>
      <c r="J50" s="166" t="s">
        <v>474</v>
      </c>
      <c r="K50" s="167" t="s">
        <v>467</v>
      </c>
      <c r="L50" s="75"/>
      <c r="M50" s="64"/>
      <c r="O50" s="66"/>
    </row>
    <row r="51" spans="2:15" ht="32.25" customHeight="1" outlineLevel="1" x14ac:dyDescent="0.2">
      <c r="B51" s="163" t="s">
        <v>531</v>
      </c>
      <c r="C51" s="164" t="s">
        <v>532</v>
      </c>
      <c r="D51" s="164" t="s">
        <v>536</v>
      </c>
      <c r="E51" s="164" t="s">
        <v>331</v>
      </c>
      <c r="F51" s="164" t="s">
        <v>314</v>
      </c>
      <c r="G51" s="159" t="s">
        <v>263</v>
      </c>
      <c r="H51" s="35">
        <f>24*365.25</f>
        <v>8766</v>
      </c>
      <c r="I51" s="159" t="s">
        <v>539</v>
      </c>
      <c r="J51" s="175" t="s">
        <v>44</v>
      </c>
      <c r="K51" s="167" t="s">
        <v>467</v>
      </c>
      <c r="L51" s="82"/>
      <c r="M51" s="64"/>
      <c r="O51" s="66"/>
    </row>
    <row r="52" spans="2:15" ht="34.5" customHeight="1" outlineLevel="1" x14ac:dyDescent="0.2">
      <c r="B52" s="163" t="s">
        <v>531</v>
      </c>
      <c r="C52" s="165" t="s">
        <v>532</v>
      </c>
      <c r="D52" s="165" t="s">
        <v>536</v>
      </c>
      <c r="E52" s="165" t="s">
        <v>331</v>
      </c>
      <c r="F52" s="165" t="s">
        <v>314</v>
      </c>
      <c r="G52" s="159" t="s">
        <v>478</v>
      </c>
      <c r="H52" s="36">
        <v>0.5</v>
      </c>
      <c r="I52" s="30"/>
      <c r="J52" s="171" t="s">
        <v>265</v>
      </c>
      <c r="K52" s="167" t="s">
        <v>467</v>
      </c>
      <c r="L52" s="162" t="s">
        <v>479</v>
      </c>
      <c r="M52" s="62"/>
      <c r="O52" s="66"/>
    </row>
    <row r="53" spans="2:15" ht="34.5" customHeight="1" outlineLevel="1" x14ac:dyDescent="0.2">
      <c r="B53" s="163" t="s">
        <v>531</v>
      </c>
      <c r="C53" s="157" t="s">
        <v>537</v>
      </c>
      <c r="D53" s="157" t="s">
        <v>533</v>
      </c>
      <c r="E53" s="157" t="s">
        <v>331</v>
      </c>
      <c r="F53" s="158" t="s">
        <v>314</v>
      </c>
      <c r="G53" s="159" t="s">
        <v>487</v>
      </c>
      <c r="H53" s="35">
        <v>3</v>
      </c>
      <c r="I53" s="30"/>
      <c r="J53" s="171" t="s">
        <v>581</v>
      </c>
      <c r="K53" s="167" t="s">
        <v>467</v>
      </c>
      <c r="L53" s="32"/>
      <c r="M53" s="61"/>
      <c r="O53" s="66"/>
    </row>
    <row r="54" spans="2:15" ht="33.75" customHeight="1" outlineLevel="1" x14ac:dyDescent="0.2">
      <c r="B54" s="163" t="s">
        <v>531</v>
      </c>
      <c r="C54" s="164" t="s">
        <v>537</v>
      </c>
      <c r="D54" s="164" t="s">
        <v>533</v>
      </c>
      <c r="E54" s="164" t="s">
        <v>331</v>
      </c>
      <c r="F54" s="164" t="s">
        <v>314</v>
      </c>
      <c r="G54" s="159" t="s">
        <v>488</v>
      </c>
      <c r="H54" s="31">
        <f>29</f>
        <v>29</v>
      </c>
      <c r="I54" s="159" t="s">
        <v>408</v>
      </c>
      <c r="J54" s="174" t="s">
        <v>489</v>
      </c>
      <c r="K54" s="167" t="s">
        <v>467</v>
      </c>
      <c r="L54" s="32"/>
      <c r="M54" s="170" t="s">
        <v>490</v>
      </c>
      <c r="O54" s="66"/>
    </row>
    <row r="55" spans="2:15" ht="30.75" customHeight="1" outlineLevel="1" x14ac:dyDescent="0.2">
      <c r="B55" s="163" t="s">
        <v>531</v>
      </c>
      <c r="C55" s="164" t="s">
        <v>537</v>
      </c>
      <c r="D55" s="164" t="s">
        <v>533</v>
      </c>
      <c r="E55" s="164" t="s">
        <v>331</v>
      </c>
      <c r="F55" s="164" t="s">
        <v>314</v>
      </c>
      <c r="G55" s="159" t="s">
        <v>491</v>
      </c>
      <c r="H55" s="36">
        <v>0.5</v>
      </c>
      <c r="I55" s="30"/>
      <c r="J55" s="176" t="s">
        <v>270</v>
      </c>
      <c r="K55" s="167" t="s">
        <v>467</v>
      </c>
      <c r="L55" s="162" t="s">
        <v>492</v>
      </c>
      <c r="M55" s="64"/>
      <c r="O55" s="66"/>
    </row>
    <row r="56" spans="2:15" ht="30.75" customHeight="1" outlineLevel="1" x14ac:dyDescent="0.2">
      <c r="B56" s="163" t="s">
        <v>531</v>
      </c>
      <c r="C56" s="164" t="s">
        <v>537</v>
      </c>
      <c r="D56" s="164" t="s">
        <v>533</v>
      </c>
      <c r="E56" s="164" t="s">
        <v>331</v>
      </c>
      <c r="F56" s="164" t="s">
        <v>314</v>
      </c>
      <c r="G56" s="159" t="s">
        <v>493</v>
      </c>
      <c r="H56" s="36">
        <v>1</v>
      </c>
      <c r="I56" s="83"/>
      <c r="J56" s="176" t="s">
        <v>270</v>
      </c>
      <c r="K56" s="177" t="s">
        <v>45</v>
      </c>
      <c r="L56" s="272" t="s">
        <v>495</v>
      </c>
      <c r="M56" s="170" t="s">
        <v>473</v>
      </c>
      <c r="O56" s="66"/>
    </row>
    <row r="57" spans="2:15" ht="36.75" customHeight="1" outlineLevel="1" x14ac:dyDescent="0.2">
      <c r="B57" s="163" t="s">
        <v>531</v>
      </c>
      <c r="C57" s="164" t="s">
        <v>537</v>
      </c>
      <c r="D57" s="164" t="s">
        <v>533</v>
      </c>
      <c r="E57" s="164" t="s">
        <v>331</v>
      </c>
      <c r="F57" s="164" t="s">
        <v>314</v>
      </c>
      <c r="G57" s="159" t="s">
        <v>496</v>
      </c>
      <c r="H57" s="37">
        <f>0.2474/3.6*10^(-6)</f>
        <v>6.8722222222222227E-8</v>
      </c>
      <c r="I57" s="159" t="s">
        <v>43</v>
      </c>
      <c r="J57" s="172" t="s">
        <v>497</v>
      </c>
      <c r="K57" s="178" t="s">
        <v>544</v>
      </c>
      <c r="L57" s="273"/>
      <c r="M57" s="170" t="s">
        <v>256</v>
      </c>
      <c r="O57" s="66"/>
    </row>
    <row r="58" spans="2:15" ht="28.5" customHeight="1" outlineLevel="1" x14ac:dyDescent="0.2">
      <c r="B58" s="163" t="s">
        <v>531</v>
      </c>
      <c r="C58" s="164" t="s">
        <v>537</v>
      </c>
      <c r="D58" s="164" t="s">
        <v>533</v>
      </c>
      <c r="E58" s="164" t="s">
        <v>331</v>
      </c>
      <c r="F58" s="164" t="s">
        <v>314</v>
      </c>
      <c r="G58" s="159" t="s">
        <v>399</v>
      </c>
      <c r="H58" s="36">
        <v>1</v>
      </c>
      <c r="I58" s="30"/>
      <c r="J58" s="176" t="s">
        <v>270</v>
      </c>
      <c r="K58" s="178" t="s">
        <v>544</v>
      </c>
      <c r="L58" s="272" t="s">
        <v>410</v>
      </c>
      <c r="M58" s="170" t="s">
        <v>473</v>
      </c>
      <c r="O58" s="66"/>
    </row>
    <row r="59" spans="2:15" ht="24.75" customHeight="1" outlineLevel="1" x14ac:dyDescent="0.2">
      <c r="B59" s="163" t="s">
        <v>531</v>
      </c>
      <c r="C59" s="165" t="s">
        <v>537</v>
      </c>
      <c r="D59" s="165" t="s">
        <v>533</v>
      </c>
      <c r="E59" s="165" t="s">
        <v>331</v>
      </c>
      <c r="F59" s="165" t="s">
        <v>314</v>
      </c>
      <c r="G59" s="159" t="s">
        <v>498</v>
      </c>
      <c r="H59" s="112">
        <f>SUMPRODUCT(H43:H44,H45:H46)</f>
        <v>0.21986115500000003</v>
      </c>
      <c r="I59" s="159" t="s">
        <v>541</v>
      </c>
      <c r="J59" s="169" t="s">
        <v>499</v>
      </c>
      <c r="K59" s="167" t="s">
        <v>467</v>
      </c>
      <c r="L59" s="273"/>
      <c r="M59" s="64"/>
      <c r="O59" s="66"/>
    </row>
    <row r="60" spans="2:15" ht="26.25" customHeight="1" outlineLevel="1" x14ac:dyDescent="0.2">
      <c r="B60" s="163" t="s">
        <v>531</v>
      </c>
      <c r="C60" s="157" t="s">
        <v>537</v>
      </c>
      <c r="D60" s="157" t="s">
        <v>536</v>
      </c>
      <c r="E60" s="157" t="s">
        <v>331</v>
      </c>
      <c r="F60" s="158" t="s">
        <v>314</v>
      </c>
      <c r="G60" s="159" t="s">
        <v>487</v>
      </c>
      <c r="H60" s="35">
        <v>3</v>
      </c>
      <c r="I60" s="30"/>
      <c r="J60" s="171" t="s">
        <v>269</v>
      </c>
      <c r="K60" s="167" t="s">
        <v>467</v>
      </c>
      <c r="L60" s="32"/>
      <c r="M60" s="61"/>
      <c r="O60" s="66"/>
    </row>
    <row r="61" spans="2:15" ht="30" customHeight="1" outlineLevel="1" x14ac:dyDescent="0.2">
      <c r="B61" s="163" t="s">
        <v>531</v>
      </c>
      <c r="C61" s="164" t="s">
        <v>537</v>
      </c>
      <c r="D61" s="164" t="s">
        <v>536</v>
      </c>
      <c r="E61" s="164" t="s">
        <v>331</v>
      </c>
      <c r="F61" s="164" t="s">
        <v>314</v>
      </c>
      <c r="G61" s="159" t="s">
        <v>488</v>
      </c>
      <c r="H61" s="31">
        <f>29</f>
        <v>29</v>
      </c>
      <c r="I61" s="159" t="s">
        <v>408</v>
      </c>
      <c r="J61" s="174" t="s">
        <v>489</v>
      </c>
      <c r="K61" s="167" t="s">
        <v>467</v>
      </c>
      <c r="L61" s="32"/>
      <c r="M61" s="170" t="s">
        <v>490</v>
      </c>
      <c r="O61" s="66"/>
    </row>
    <row r="62" spans="2:15" ht="30.75" customHeight="1" outlineLevel="1" x14ac:dyDescent="0.2">
      <c r="B62" s="163" t="s">
        <v>531</v>
      </c>
      <c r="C62" s="164" t="s">
        <v>537</v>
      </c>
      <c r="D62" s="164" t="s">
        <v>536</v>
      </c>
      <c r="E62" s="164" t="s">
        <v>331</v>
      </c>
      <c r="F62" s="164" t="s">
        <v>314</v>
      </c>
      <c r="G62" s="159" t="s">
        <v>491</v>
      </c>
      <c r="H62" s="36">
        <v>0.5</v>
      </c>
      <c r="I62" s="30"/>
      <c r="J62" s="176" t="s">
        <v>270</v>
      </c>
      <c r="K62" s="167" t="s">
        <v>467</v>
      </c>
      <c r="L62" s="162" t="s">
        <v>492</v>
      </c>
      <c r="M62" s="64"/>
      <c r="O62" s="66"/>
    </row>
    <row r="63" spans="2:15" ht="21.75" customHeight="1" outlineLevel="1" x14ac:dyDescent="0.2">
      <c r="B63" s="163" t="s">
        <v>531</v>
      </c>
      <c r="C63" s="164" t="s">
        <v>537</v>
      </c>
      <c r="D63" s="164" t="s">
        <v>536</v>
      </c>
      <c r="E63" s="164" t="s">
        <v>331</v>
      </c>
      <c r="F63" s="164" t="s">
        <v>314</v>
      </c>
      <c r="G63" s="159" t="s">
        <v>493</v>
      </c>
      <c r="H63" s="36">
        <v>1</v>
      </c>
      <c r="I63" s="83"/>
      <c r="J63" s="176" t="s">
        <v>270</v>
      </c>
      <c r="K63" s="177" t="s">
        <v>45</v>
      </c>
      <c r="L63" s="272" t="s">
        <v>495</v>
      </c>
      <c r="M63" s="170" t="s">
        <v>473</v>
      </c>
      <c r="O63" s="66"/>
    </row>
    <row r="64" spans="2:15" ht="34.5" customHeight="1" outlineLevel="1" x14ac:dyDescent="0.2">
      <c r="B64" s="163" t="s">
        <v>531</v>
      </c>
      <c r="C64" s="165" t="s">
        <v>537</v>
      </c>
      <c r="D64" s="165" t="s">
        <v>536</v>
      </c>
      <c r="E64" s="165" t="s">
        <v>331</v>
      </c>
      <c r="F64" s="165" t="s">
        <v>314</v>
      </c>
      <c r="G64" s="159" t="s">
        <v>500</v>
      </c>
      <c r="H64" s="37">
        <f>0.00443*10^(-6)</f>
        <v>4.4299999999999998E-9</v>
      </c>
      <c r="I64" s="159" t="s">
        <v>310</v>
      </c>
      <c r="J64" s="172" t="s">
        <v>501</v>
      </c>
      <c r="K64" s="178" t="s">
        <v>544</v>
      </c>
      <c r="L64" s="273"/>
      <c r="M64" s="170" t="s">
        <v>398</v>
      </c>
      <c r="O64" s="66"/>
    </row>
    <row r="65" spans="1:16" ht="28.5" customHeight="1" outlineLevel="1" x14ac:dyDescent="0.2">
      <c r="B65" s="163" t="s">
        <v>531</v>
      </c>
      <c r="C65" s="157" t="s">
        <v>466</v>
      </c>
      <c r="D65" s="157" t="s">
        <v>409</v>
      </c>
      <c r="E65" s="157" t="s">
        <v>331</v>
      </c>
      <c r="F65" s="158" t="s">
        <v>314</v>
      </c>
      <c r="G65" s="159" t="s">
        <v>289</v>
      </c>
      <c r="H65" s="35">
        <v>350</v>
      </c>
      <c r="I65" s="30"/>
      <c r="J65" s="171" t="s">
        <v>260</v>
      </c>
      <c r="K65" s="167" t="s">
        <v>467</v>
      </c>
      <c r="L65" s="32"/>
      <c r="M65" s="61"/>
      <c r="O65" s="66"/>
    </row>
    <row r="66" spans="1:16" ht="30" customHeight="1" outlineLevel="1" x14ac:dyDescent="0.2">
      <c r="B66" s="163" t="s">
        <v>531</v>
      </c>
      <c r="C66" s="164" t="s">
        <v>466</v>
      </c>
      <c r="D66" s="164" t="s">
        <v>409</v>
      </c>
      <c r="E66" s="164" t="s">
        <v>331</v>
      </c>
      <c r="F66" s="164" t="s">
        <v>314</v>
      </c>
      <c r="G66" s="159" t="s">
        <v>290</v>
      </c>
      <c r="H66" s="35">
        <v>100</v>
      </c>
      <c r="I66" s="30"/>
      <c r="J66" s="171" t="s">
        <v>253</v>
      </c>
      <c r="K66" s="167" t="s">
        <v>467</v>
      </c>
      <c r="L66" s="32"/>
      <c r="M66" s="62"/>
      <c r="O66" s="66"/>
    </row>
    <row r="67" spans="1:16" ht="42.75" customHeight="1" outlineLevel="1" x14ac:dyDescent="0.2">
      <c r="B67" s="163" t="s">
        <v>531</v>
      </c>
      <c r="C67" s="164" t="s">
        <v>466</v>
      </c>
      <c r="D67" s="164" t="s">
        <v>409</v>
      </c>
      <c r="E67" s="164" t="s">
        <v>331</v>
      </c>
      <c r="F67" s="164" t="s">
        <v>314</v>
      </c>
      <c r="G67" s="159" t="s">
        <v>291</v>
      </c>
      <c r="H67" s="35">
        <v>1</v>
      </c>
      <c r="I67" s="30"/>
      <c r="J67" s="171" t="s">
        <v>292</v>
      </c>
      <c r="K67" s="167" t="s">
        <v>467</v>
      </c>
      <c r="L67" s="32"/>
      <c r="M67" s="62"/>
      <c r="O67" s="66"/>
    </row>
    <row r="68" spans="1:16" ht="42" customHeight="1" outlineLevel="1" x14ac:dyDescent="0.2">
      <c r="B68" s="163" t="s">
        <v>531</v>
      </c>
      <c r="C68" s="164" t="s">
        <v>466</v>
      </c>
      <c r="D68" s="164" t="s">
        <v>409</v>
      </c>
      <c r="E68" s="164" t="s">
        <v>331</v>
      </c>
      <c r="F68" s="164" t="s">
        <v>314</v>
      </c>
      <c r="G68" s="159" t="s">
        <v>42</v>
      </c>
      <c r="H68" s="36">
        <v>1</v>
      </c>
      <c r="I68" s="30"/>
      <c r="J68" s="171" t="s">
        <v>502</v>
      </c>
      <c r="K68" s="167" t="s">
        <v>467</v>
      </c>
      <c r="L68" s="32"/>
      <c r="M68" s="62"/>
      <c r="O68" s="66"/>
    </row>
    <row r="69" spans="1:16" ht="35.25" customHeight="1" outlineLevel="1" x14ac:dyDescent="0.2">
      <c r="B69" s="163" t="s">
        <v>531</v>
      </c>
      <c r="C69" s="164" t="s">
        <v>466</v>
      </c>
      <c r="D69" s="164" t="s">
        <v>409</v>
      </c>
      <c r="E69" s="164" t="s">
        <v>331</v>
      </c>
      <c r="F69" s="164" t="s">
        <v>314</v>
      </c>
      <c r="G69" s="159" t="s">
        <v>400</v>
      </c>
      <c r="H69" s="36">
        <v>1</v>
      </c>
      <c r="I69" s="30"/>
      <c r="J69" s="171" t="s">
        <v>502</v>
      </c>
      <c r="K69" s="167" t="s">
        <v>467</v>
      </c>
      <c r="L69" s="32"/>
      <c r="M69" s="62"/>
      <c r="O69" s="66"/>
    </row>
    <row r="70" spans="1:16" s="114" customFormat="1" ht="30" customHeight="1" x14ac:dyDescent="0.2">
      <c r="A70" s="230" t="s">
        <v>392</v>
      </c>
      <c r="B70" s="113"/>
      <c r="C70" s="113"/>
      <c r="D70" s="113"/>
      <c r="E70" s="113"/>
      <c r="F70" s="113"/>
      <c r="G70" s="113"/>
      <c r="H70" s="113"/>
      <c r="I70" s="113"/>
      <c r="J70" s="113"/>
      <c r="K70" s="113"/>
      <c r="L70" s="113"/>
      <c r="M70" s="113"/>
      <c r="O70" s="115"/>
    </row>
    <row r="71" spans="1:16" ht="28.5" customHeight="1" outlineLevel="1" x14ac:dyDescent="0.2">
      <c r="B71" s="179" t="s">
        <v>401</v>
      </c>
      <c r="C71" s="157" t="s">
        <v>532</v>
      </c>
      <c r="D71" s="157" t="s">
        <v>533</v>
      </c>
      <c r="E71" s="157" t="s">
        <v>331</v>
      </c>
      <c r="F71" s="158" t="s">
        <v>314</v>
      </c>
      <c r="G71" s="159" t="s">
        <v>503</v>
      </c>
      <c r="H71" s="31"/>
      <c r="I71" s="159" t="s">
        <v>408</v>
      </c>
      <c r="J71" s="160" t="s">
        <v>582</v>
      </c>
      <c r="K71" s="161" t="s">
        <v>465</v>
      </c>
      <c r="L71" s="162" t="s">
        <v>585</v>
      </c>
      <c r="M71" s="62"/>
      <c r="O71" s="66"/>
    </row>
    <row r="72" spans="1:16" ht="30" customHeight="1" outlineLevel="1" x14ac:dyDescent="0.2">
      <c r="B72" s="180" t="s">
        <v>401</v>
      </c>
      <c r="C72" s="181" t="s">
        <v>532</v>
      </c>
      <c r="D72" s="181" t="s">
        <v>533</v>
      </c>
      <c r="E72" s="181" t="s">
        <v>331</v>
      </c>
      <c r="F72" s="181" t="s">
        <v>314</v>
      </c>
      <c r="G72" s="159" t="s">
        <v>475</v>
      </c>
      <c r="H72" s="35">
        <v>1.69</v>
      </c>
      <c r="I72" s="30"/>
      <c r="J72" s="169" t="s">
        <v>476</v>
      </c>
      <c r="K72" s="167" t="s">
        <v>467</v>
      </c>
      <c r="L72" s="276" t="s">
        <v>586</v>
      </c>
      <c r="M72" s="170" t="s">
        <v>477</v>
      </c>
      <c r="N72" s="67"/>
    </row>
    <row r="73" spans="1:16" ht="33" customHeight="1" outlineLevel="1" x14ac:dyDescent="0.2">
      <c r="B73" s="180" t="s">
        <v>401</v>
      </c>
      <c r="C73" s="181" t="s">
        <v>532</v>
      </c>
      <c r="D73" s="181" t="s">
        <v>533</v>
      </c>
      <c r="E73" s="181" t="s">
        <v>331</v>
      </c>
      <c r="F73" s="181" t="s">
        <v>314</v>
      </c>
      <c r="G73" s="159" t="s">
        <v>213</v>
      </c>
      <c r="H73" s="37">
        <f>0.0669*10^(-6)</f>
        <v>6.6899999999999997E-8</v>
      </c>
      <c r="I73" s="159" t="s">
        <v>43</v>
      </c>
      <c r="J73" s="172" t="s">
        <v>540</v>
      </c>
      <c r="K73" s="167" t="s">
        <v>467</v>
      </c>
      <c r="L73" s="277"/>
      <c r="M73" s="270"/>
      <c r="N73" s="67"/>
    </row>
    <row r="74" spans="1:16" ht="34.5" customHeight="1" outlineLevel="1" x14ac:dyDescent="0.2">
      <c r="B74" s="180" t="s">
        <v>401</v>
      </c>
      <c r="C74" s="181" t="s">
        <v>532</v>
      </c>
      <c r="D74" s="181" t="s">
        <v>533</v>
      </c>
      <c r="E74" s="181" t="s">
        <v>331</v>
      </c>
      <c r="F74" s="181" t="s">
        <v>314</v>
      </c>
      <c r="G74" s="159" t="s">
        <v>212</v>
      </c>
      <c r="H74" s="38">
        <f>0.00714*10^(-6)</f>
        <v>7.1399999999999989E-9</v>
      </c>
      <c r="I74" s="159" t="s">
        <v>43</v>
      </c>
      <c r="J74" s="172" t="s">
        <v>540</v>
      </c>
      <c r="K74" s="167" t="s">
        <v>467</v>
      </c>
      <c r="L74" s="277"/>
      <c r="M74" s="270"/>
    </row>
    <row r="75" spans="1:16" ht="33" customHeight="1" outlineLevel="1" x14ac:dyDescent="0.2">
      <c r="B75" s="180" t="s">
        <v>401</v>
      </c>
      <c r="C75" s="181" t="s">
        <v>532</v>
      </c>
      <c r="D75" s="181" t="s">
        <v>533</v>
      </c>
      <c r="E75" s="181" t="s">
        <v>331</v>
      </c>
      <c r="F75" s="181" t="s">
        <v>314</v>
      </c>
      <c r="G75" s="159" t="s">
        <v>480</v>
      </c>
      <c r="H75" s="36">
        <v>0.45</v>
      </c>
      <c r="I75" s="39"/>
      <c r="J75" s="182" t="s">
        <v>506</v>
      </c>
      <c r="K75" s="167" t="s">
        <v>467</v>
      </c>
      <c r="L75" s="277"/>
      <c r="M75" s="270"/>
    </row>
    <row r="76" spans="1:16" ht="36" customHeight="1" outlineLevel="1" x14ac:dyDescent="0.2">
      <c r="B76" s="180" t="s">
        <v>401</v>
      </c>
      <c r="C76" s="181" t="s">
        <v>532</v>
      </c>
      <c r="D76" s="181" t="s">
        <v>533</v>
      </c>
      <c r="E76" s="181" t="s">
        <v>331</v>
      </c>
      <c r="F76" s="181" t="s">
        <v>314</v>
      </c>
      <c r="G76" s="159" t="s">
        <v>481</v>
      </c>
      <c r="H76" s="36">
        <v>0.55000000000000004</v>
      </c>
      <c r="I76" s="39"/>
      <c r="J76" s="182" t="s">
        <v>506</v>
      </c>
      <c r="K76" s="167" t="s">
        <v>467</v>
      </c>
      <c r="L76" s="278"/>
      <c r="M76" s="271"/>
    </row>
    <row r="77" spans="1:16" ht="32.25" customHeight="1" outlineLevel="1" x14ac:dyDescent="0.2">
      <c r="B77" s="180" t="s">
        <v>401</v>
      </c>
      <c r="C77" s="181" t="s">
        <v>532</v>
      </c>
      <c r="D77" s="181" t="s">
        <v>533</v>
      </c>
      <c r="E77" s="181" t="s">
        <v>331</v>
      </c>
      <c r="F77" s="181" t="s">
        <v>314</v>
      </c>
      <c r="G77" s="159" t="s">
        <v>482</v>
      </c>
      <c r="H77" s="31">
        <f>'Electricity EF'!$C$4</f>
        <v>5.1999999999999998E-2</v>
      </c>
      <c r="I77" s="159" t="s">
        <v>541</v>
      </c>
      <c r="J77" s="173" t="s">
        <v>542</v>
      </c>
      <c r="K77" s="167" t="s">
        <v>467</v>
      </c>
      <c r="L77" s="279" t="s">
        <v>214</v>
      </c>
      <c r="M77" s="274" t="s">
        <v>543</v>
      </c>
      <c r="N77" s="67"/>
      <c r="O77" s="67"/>
      <c r="P77" s="67"/>
    </row>
    <row r="78" spans="1:16" ht="26.25" customHeight="1" outlineLevel="1" x14ac:dyDescent="0.2">
      <c r="B78" s="180" t="s">
        <v>401</v>
      </c>
      <c r="C78" s="181" t="s">
        <v>532</v>
      </c>
      <c r="D78" s="40" t="s">
        <v>533</v>
      </c>
      <c r="E78" s="40" t="s">
        <v>331</v>
      </c>
      <c r="F78" s="40" t="s">
        <v>314</v>
      </c>
      <c r="G78" s="159" t="s">
        <v>485</v>
      </c>
      <c r="H78" s="112">
        <f>'Electricity EF'!C66</f>
        <v>0.35720210000000002</v>
      </c>
      <c r="I78" s="159" t="s">
        <v>541</v>
      </c>
      <c r="J78" s="169" t="s">
        <v>486</v>
      </c>
      <c r="K78" s="167" t="s">
        <v>467</v>
      </c>
      <c r="L78" s="280"/>
      <c r="M78" s="275"/>
    </row>
    <row r="79" spans="1:16" ht="37.5" customHeight="1" outlineLevel="1" x14ac:dyDescent="0.2">
      <c r="B79" s="180" t="s">
        <v>401</v>
      </c>
      <c r="C79" s="181" t="s">
        <v>532</v>
      </c>
      <c r="D79" s="157" t="s">
        <v>391</v>
      </c>
      <c r="E79" s="157" t="s">
        <v>331</v>
      </c>
      <c r="F79" s="157" t="s">
        <v>314</v>
      </c>
      <c r="G79" s="159" t="s">
        <v>503</v>
      </c>
      <c r="H79" s="30"/>
      <c r="I79" s="159" t="s">
        <v>408</v>
      </c>
      <c r="J79" s="160" t="s">
        <v>582</v>
      </c>
      <c r="K79" s="161" t="s">
        <v>465</v>
      </c>
      <c r="L79" s="90"/>
      <c r="M79" s="170" t="s">
        <v>390</v>
      </c>
    </row>
    <row r="80" spans="1:16" ht="40.5" customHeight="1" outlineLevel="1" x14ac:dyDescent="0.2">
      <c r="B80" s="180" t="s">
        <v>401</v>
      </c>
      <c r="C80" s="164" t="s">
        <v>532</v>
      </c>
      <c r="D80" s="164" t="s">
        <v>391</v>
      </c>
      <c r="E80" s="164" t="s">
        <v>331</v>
      </c>
      <c r="F80" s="164" t="s">
        <v>314</v>
      </c>
      <c r="G80" s="30" t="s">
        <v>484</v>
      </c>
      <c r="H80" s="35">
        <f>732</f>
        <v>732</v>
      </c>
      <c r="I80" s="159" t="s">
        <v>259</v>
      </c>
      <c r="J80" s="169" t="s">
        <v>389</v>
      </c>
      <c r="K80" s="167" t="s">
        <v>467</v>
      </c>
      <c r="L80" s="90"/>
      <c r="M80" s="170" t="s">
        <v>398</v>
      </c>
    </row>
    <row r="81" spans="2:16" ht="26.25" customHeight="1" outlineLevel="1" x14ac:dyDescent="0.2">
      <c r="B81" s="180" t="s">
        <v>401</v>
      </c>
      <c r="C81" s="164" t="s">
        <v>532</v>
      </c>
      <c r="D81" s="164" t="s">
        <v>391</v>
      </c>
      <c r="E81" s="164" t="s">
        <v>331</v>
      </c>
      <c r="F81" s="164" t="s">
        <v>314</v>
      </c>
      <c r="G81" s="159" t="s">
        <v>297</v>
      </c>
      <c r="H81" s="35">
        <f>24*365.25*3600</f>
        <v>31557600</v>
      </c>
      <c r="I81" s="159" t="s">
        <v>468</v>
      </c>
      <c r="J81" s="175" t="s">
        <v>44</v>
      </c>
      <c r="K81" s="167" t="s">
        <v>467</v>
      </c>
      <c r="L81" s="90"/>
      <c r="M81" s="170" t="s">
        <v>390</v>
      </c>
    </row>
    <row r="82" spans="2:16" ht="42" customHeight="1" outlineLevel="1" x14ac:dyDescent="0.2">
      <c r="B82" s="180" t="s">
        <v>401</v>
      </c>
      <c r="C82" s="181" t="s">
        <v>532</v>
      </c>
      <c r="D82" s="181" t="s">
        <v>391</v>
      </c>
      <c r="E82" s="181" t="s">
        <v>331</v>
      </c>
      <c r="F82" s="181" t="s">
        <v>314</v>
      </c>
      <c r="G82" s="159" t="s">
        <v>294</v>
      </c>
      <c r="H82" s="35">
        <f>1*10^6/8</f>
        <v>125000</v>
      </c>
      <c r="I82" s="159" t="s">
        <v>296</v>
      </c>
      <c r="J82" s="182" t="s">
        <v>295</v>
      </c>
      <c r="K82" s="167" t="s">
        <v>467</v>
      </c>
      <c r="L82" s="32" t="s">
        <v>395</v>
      </c>
      <c r="M82" s="170" t="s">
        <v>390</v>
      </c>
    </row>
    <row r="83" spans="2:16" ht="42" customHeight="1" outlineLevel="1" x14ac:dyDescent="0.2">
      <c r="B83" s="180" t="s">
        <v>401</v>
      </c>
      <c r="C83" s="40" t="s">
        <v>532</v>
      </c>
      <c r="D83" s="40" t="s">
        <v>391</v>
      </c>
      <c r="E83" s="40" t="s">
        <v>331</v>
      </c>
      <c r="F83" s="40" t="s">
        <v>314</v>
      </c>
      <c r="G83" s="159" t="s">
        <v>298</v>
      </c>
      <c r="H83" s="35">
        <f>H79/H82</f>
        <v>0</v>
      </c>
      <c r="I83" s="159" t="s">
        <v>468</v>
      </c>
      <c r="J83" s="160" t="s">
        <v>587</v>
      </c>
      <c r="K83" s="161" t="s">
        <v>465</v>
      </c>
      <c r="L83" s="32" t="s">
        <v>312</v>
      </c>
      <c r="M83" s="170" t="s">
        <v>390</v>
      </c>
    </row>
    <row r="84" spans="2:16" ht="34.5" customHeight="1" outlineLevel="1" x14ac:dyDescent="0.2">
      <c r="B84" s="180" t="s">
        <v>401</v>
      </c>
      <c r="C84" s="157" t="s">
        <v>537</v>
      </c>
      <c r="D84" s="157" t="s">
        <v>533</v>
      </c>
      <c r="E84" s="157" t="s">
        <v>331</v>
      </c>
      <c r="F84" s="157" t="s">
        <v>314</v>
      </c>
      <c r="G84" s="159" t="s">
        <v>503</v>
      </c>
      <c r="H84" s="31"/>
      <c r="I84" s="159" t="s">
        <v>408</v>
      </c>
      <c r="J84" s="160" t="s">
        <v>582</v>
      </c>
      <c r="K84" s="161" t="s">
        <v>465</v>
      </c>
      <c r="L84" s="162" t="s">
        <v>585</v>
      </c>
      <c r="M84" s="62"/>
    </row>
    <row r="85" spans="2:16" ht="39.75" customHeight="1" outlineLevel="1" x14ac:dyDescent="0.2">
      <c r="B85" s="180" t="s">
        <v>401</v>
      </c>
      <c r="C85" s="181" t="s">
        <v>537</v>
      </c>
      <c r="D85" s="181" t="s">
        <v>533</v>
      </c>
      <c r="E85" s="181" t="s">
        <v>331</v>
      </c>
      <c r="F85" s="181" t="s">
        <v>314</v>
      </c>
      <c r="G85" s="159" t="s">
        <v>504</v>
      </c>
      <c r="H85" s="36">
        <v>0.9</v>
      </c>
      <c r="I85" s="30"/>
      <c r="J85" s="172" t="s">
        <v>540</v>
      </c>
      <c r="K85" s="177" t="s">
        <v>45</v>
      </c>
      <c r="L85" s="32"/>
      <c r="M85" s="62"/>
      <c r="N85" s="68">
        <f>H96+H87*H91</f>
        <v>8.0035555555555549E-9</v>
      </c>
      <c r="O85" s="68"/>
      <c r="P85" s="68"/>
    </row>
    <row r="86" spans="2:16" ht="33.75" customHeight="1" outlineLevel="1" x14ac:dyDescent="0.2">
      <c r="B86" s="180" t="s">
        <v>401</v>
      </c>
      <c r="C86" s="181" t="s">
        <v>537</v>
      </c>
      <c r="D86" s="181" t="s">
        <v>533</v>
      </c>
      <c r="E86" s="181" t="s">
        <v>331</v>
      </c>
      <c r="F86" s="181" t="s">
        <v>314</v>
      </c>
      <c r="G86" s="159" t="s">
        <v>507</v>
      </c>
      <c r="H86" s="36">
        <v>0.1</v>
      </c>
      <c r="I86" s="30"/>
      <c r="J86" s="172" t="s">
        <v>540</v>
      </c>
      <c r="K86" s="177" t="s">
        <v>45</v>
      </c>
      <c r="L86" s="32"/>
      <c r="M86" s="62"/>
    </row>
    <row r="87" spans="2:16" ht="32.25" customHeight="1" outlineLevel="1" x14ac:dyDescent="0.2">
      <c r="B87" s="180" t="s">
        <v>401</v>
      </c>
      <c r="C87" s="181" t="s">
        <v>537</v>
      </c>
      <c r="D87" s="181" t="s">
        <v>533</v>
      </c>
      <c r="E87" s="181" t="s">
        <v>331</v>
      </c>
      <c r="F87" s="181" t="s">
        <v>314</v>
      </c>
      <c r="G87" s="159" t="s">
        <v>496</v>
      </c>
      <c r="H87" s="37">
        <f>0.2474/3.6*10^(-6)</f>
        <v>6.8722222222222227E-8</v>
      </c>
      <c r="I87" s="159" t="s">
        <v>43</v>
      </c>
      <c r="J87" s="172" t="s">
        <v>497</v>
      </c>
      <c r="K87" s="178" t="s">
        <v>544</v>
      </c>
      <c r="L87" s="162" t="s">
        <v>508</v>
      </c>
      <c r="M87" s="170" t="s">
        <v>256</v>
      </c>
    </row>
    <row r="88" spans="2:16" ht="30" customHeight="1" outlineLevel="1" x14ac:dyDescent="0.2">
      <c r="B88" s="180" t="s">
        <v>401</v>
      </c>
      <c r="C88" s="181" t="s">
        <v>537</v>
      </c>
      <c r="D88" s="181" t="s">
        <v>533</v>
      </c>
      <c r="E88" s="181" t="s">
        <v>331</v>
      </c>
      <c r="F88" s="181" t="s">
        <v>314</v>
      </c>
      <c r="G88" s="159" t="s">
        <v>378</v>
      </c>
      <c r="H88" s="37">
        <f>0.8511/3.6*10^(-6)</f>
        <v>2.3641666666666665E-7</v>
      </c>
      <c r="I88" s="159" t="s">
        <v>43</v>
      </c>
      <c r="J88" s="172" t="s">
        <v>379</v>
      </c>
      <c r="K88" s="178" t="s">
        <v>544</v>
      </c>
      <c r="L88" s="32"/>
      <c r="M88" s="170" t="s">
        <v>256</v>
      </c>
    </row>
    <row r="89" spans="2:16" ht="33.75" customHeight="1" outlineLevel="1" x14ac:dyDescent="0.2">
      <c r="B89" s="180" t="s">
        <v>401</v>
      </c>
      <c r="C89" s="181" t="s">
        <v>537</v>
      </c>
      <c r="D89" s="181" t="s">
        <v>533</v>
      </c>
      <c r="E89" s="181" t="s">
        <v>331</v>
      </c>
      <c r="F89" s="181" t="s">
        <v>314</v>
      </c>
      <c r="G89" s="159" t="s">
        <v>50</v>
      </c>
      <c r="H89" s="36">
        <v>0.45</v>
      </c>
      <c r="I89" s="39"/>
      <c r="J89" s="172" t="s">
        <v>540</v>
      </c>
      <c r="K89" s="178" t="s">
        <v>544</v>
      </c>
      <c r="L89" s="32"/>
      <c r="M89" s="62"/>
    </row>
    <row r="90" spans="2:16" ht="33" customHeight="1" outlineLevel="1" x14ac:dyDescent="0.2">
      <c r="B90" s="180" t="s">
        <v>401</v>
      </c>
      <c r="C90" s="181" t="s">
        <v>537</v>
      </c>
      <c r="D90" s="181" t="s">
        <v>533</v>
      </c>
      <c r="E90" s="181" t="s">
        <v>331</v>
      </c>
      <c r="F90" s="181" t="s">
        <v>314</v>
      </c>
      <c r="G90" s="159" t="s">
        <v>51</v>
      </c>
      <c r="H90" s="36">
        <v>0.55000000000000004</v>
      </c>
      <c r="I90" s="39"/>
      <c r="J90" s="172" t="s">
        <v>540</v>
      </c>
      <c r="K90" s="178" t="s">
        <v>544</v>
      </c>
      <c r="L90" s="32"/>
      <c r="M90" s="62"/>
    </row>
    <row r="91" spans="2:16" ht="26.25" customHeight="1" outlineLevel="1" x14ac:dyDescent="0.2">
      <c r="B91" s="180" t="s">
        <v>401</v>
      </c>
      <c r="C91" s="181" t="s">
        <v>537</v>
      </c>
      <c r="D91" s="181" t="s">
        <v>533</v>
      </c>
      <c r="E91" s="181" t="s">
        <v>331</v>
      </c>
      <c r="F91" s="181" t="s">
        <v>314</v>
      </c>
      <c r="G91" s="159" t="s">
        <v>509</v>
      </c>
      <c r="H91" s="31">
        <f>'Electricity EF'!$C$4</f>
        <v>5.1999999999999998E-2</v>
      </c>
      <c r="I91" s="159" t="s">
        <v>541</v>
      </c>
      <c r="J91" s="173" t="s">
        <v>542</v>
      </c>
      <c r="K91" s="177" t="s">
        <v>45</v>
      </c>
      <c r="L91" s="32" t="s">
        <v>483</v>
      </c>
      <c r="M91" s="170" t="s">
        <v>543</v>
      </c>
    </row>
    <row r="92" spans="2:16" ht="30.75" customHeight="1" outlineLevel="1" x14ac:dyDescent="0.2">
      <c r="B92" s="180" t="s">
        <v>401</v>
      </c>
      <c r="C92" s="40" t="s">
        <v>537</v>
      </c>
      <c r="D92" s="40" t="s">
        <v>533</v>
      </c>
      <c r="E92" s="40" t="s">
        <v>331</v>
      </c>
      <c r="F92" s="40" t="s">
        <v>314</v>
      </c>
      <c r="G92" s="159" t="s">
        <v>498</v>
      </c>
      <c r="H92" s="112">
        <f>H75*H77+H76*H78</f>
        <v>0.21986115500000003</v>
      </c>
      <c r="I92" s="159" t="s">
        <v>541</v>
      </c>
      <c r="J92" s="169" t="s">
        <v>499</v>
      </c>
      <c r="K92" s="167" t="s">
        <v>467</v>
      </c>
      <c r="L92" s="32" t="s">
        <v>54</v>
      </c>
      <c r="M92" s="62"/>
    </row>
    <row r="93" spans="2:16" ht="33.75" customHeight="1" outlineLevel="1" x14ac:dyDescent="0.2">
      <c r="B93" s="180" t="s">
        <v>401</v>
      </c>
      <c r="C93" s="157" t="s">
        <v>537</v>
      </c>
      <c r="D93" s="157" t="s">
        <v>391</v>
      </c>
      <c r="E93" s="157" t="s">
        <v>331</v>
      </c>
      <c r="F93" s="157" t="s">
        <v>314</v>
      </c>
      <c r="G93" s="159" t="s">
        <v>503</v>
      </c>
      <c r="H93" s="31"/>
      <c r="I93" s="159" t="s">
        <v>408</v>
      </c>
      <c r="J93" s="160" t="s">
        <v>582</v>
      </c>
      <c r="K93" s="161" t="s">
        <v>465</v>
      </c>
      <c r="L93" s="162" t="s">
        <v>585</v>
      </c>
      <c r="M93" s="62"/>
    </row>
    <row r="94" spans="2:16" ht="37.5" customHeight="1" outlineLevel="1" x14ac:dyDescent="0.2">
      <c r="B94" s="180" t="s">
        <v>401</v>
      </c>
      <c r="C94" s="181" t="s">
        <v>537</v>
      </c>
      <c r="D94" s="164" t="s">
        <v>391</v>
      </c>
      <c r="E94" s="181" t="s">
        <v>331</v>
      </c>
      <c r="F94" s="181" t="s">
        <v>314</v>
      </c>
      <c r="G94" s="159" t="s">
        <v>504</v>
      </c>
      <c r="H94" s="36">
        <v>0.9</v>
      </c>
      <c r="I94" s="30"/>
      <c r="J94" s="172" t="s">
        <v>540</v>
      </c>
      <c r="K94" s="177" t="s">
        <v>45</v>
      </c>
      <c r="L94" s="32"/>
      <c r="M94" s="62"/>
      <c r="N94" s="68"/>
      <c r="O94" s="68"/>
      <c r="P94" s="68"/>
    </row>
    <row r="95" spans="2:16" ht="36.75" customHeight="1" outlineLevel="1" x14ac:dyDescent="0.2">
      <c r="B95" s="180" t="s">
        <v>401</v>
      </c>
      <c r="C95" s="181" t="s">
        <v>537</v>
      </c>
      <c r="D95" s="164" t="s">
        <v>536</v>
      </c>
      <c r="E95" s="181" t="s">
        <v>331</v>
      </c>
      <c r="F95" s="181" t="s">
        <v>314</v>
      </c>
      <c r="G95" s="159" t="s">
        <v>507</v>
      </c>
      <c r="H95" s="36">
        <v>0.1</v>
      </c>
      <c r="I95" s="30"/>
      <c r="J95" s="172" t="s">
        <v>540</v>
      </c>
      <c r="K95" s="177" t="s">
        <v>45</v>
      </c>
      <c r="L95" s="32"/>
      <c r="M95" s="62"/>
    </row>
    <row r="96" spans="2:16" ht="30" customHeight="1" outlineLevel="1" x14ac:dyDescent="0.2">
      <c r="B96" s="180" t="s">
        <v>401</v>
      </c>
      <c r="C96" s="181" t="s">
        <v>537</v>
      </c>
      <c r="D96" s="164" t="s">
        <v>536</v>
      </c>
      <c r="E96" s="181" t="s">
        <v>331</v>
      </c>
      <c r="F96" s="181" t="s">
        <v>314</v>
      </c>
      <c r="G96" s="159" t="s">
        <v>500</v>
      </c>
      <c r="H96" s="37">
        <f>0.00443*10^(-6)</f>
        <v>4.4299999999999998E-9</v>
      </c>
      <c r="I96" s="159" t="s">
        <v>310</v>
      </c>
      <c r="J96" s="172" t="s">
        <v>374</v>
      </c>
      <c r="K96" s="178" t="s">
        <v>544</v>
      </c>
      <c r="L96" s="162" t="s">
        <v>508</v>
      </c>
      <c r="M96" s="170" t="s">
        <v>398</v>
      </c>
    </row>
    <row r="97" spans="2:17" ht="37.5" customHeight="1" outlineLevel="1" x14ac:dyDescent="0.2">
      <c r="B97" s="180" t="s">
        <v>401</v>
      </c>
      <c r="C97" s="40" t="s">
        <v>537</v>
      </c>
      <c r="D97" s="40" t="s">
        <v>536</v>
      </c>
      <c r="E97" s="40" t="s">
        <v>331</v>
      </c>
      <c r="F97" s="40" t="s">
        <v>314</v>
      </c>
      <c r="G97" s="159" t="s">
        <v>375</v>
      </c>
      <c r="H97" s="37">
        <f>0.00797*10^(-6)</f>
        <v>7.9699999999999996E-9</v>
      </c>
      <c r="I97" s="159" t="s">
        <v>310</v>
      </c>
      <c r="J97" s="172" t="s">
        <v>376</v>
      </c>
      <c r="K97" s="178" t="s">
        <v>544</v>
      </c>
      <c r="L97" s="53"/>
      <c r="M97" s="170" t="s">
        <v>398</v>
      </c>
    </row>
    <row r="98" spans="2:17" ht="30" customHeight="1" outlineLevel="1" x14ac:dyDescent="0.2">
      <c r="B98" s="180" t="s">
        <v>401</v>
      </c>
      <c r="C98" s="157" t="s">
        <v>311</v>
      </c>
      <c r="D98" s="157" t="s">
        <v>533</v>
      </c>
      <c r="E98" s="157" t="s">
        <v>331</v>
      </c>
      <c r="F98" s="157" t="s">
        <v>314</v>
      </c>
      <c r="G98" s="159" t="s">
        <v>387</v>
      </c>
      <c r="H98" s="31"/>
      <c r="I98" s="159" t="s">
        <v>468</v>
      </c>
      <c r="J98" s="160" t="s">
        <v>588</v>
      </c>
      <c r="K98" s="161" t="s">
        <v>465</v>
      </c>
      <c r="L98" s="162" t="s">
        <v>589</v>
      </c>
      <c r="M98" s="62"/>
    </row>
    <row r="99" spans="2:17" ht="41.25" customHeight="1" outlineLevel="1" x14ac:dyDescent="0.2">
      <c r="B99" s="180" t="s">
        <v>401</v>
      </c>
      <c r="C99" s="181" t="s">
        <v>311</v>
      </c>
      <c r="D99" s="181" t="s">
        <v>533</v>
      </c>
      <c r="E99" s="181" t="s">
        <v>331</v>
      </c>
      <c r="F99" s="181" t="s">
        <v>314</v>
      </c>
      <c r="G99" s="159" t="s">
        <v>388</v>
      </c>
      <c r="H99" s="183" t="s">
        <v>590</v>
      </c>
      <c r="I99" s="159" t="s">
        <v>468</v>
      </c>
      <c r="J99" s="184" t="s">
        <v>591</v>
      </c>
      <c r="K99" s="161" t="s">
        <v>465</v>
      </c>
      <c r="L99" s="162" t="s">
        <v>592</v>
      </c>
      <c r="M99" s="170" t="s">
        <v>438</v>
      </c>
    </row>
    <row r="100" spans="2:17" ht="36" customHeight="1" outlineLevel="1" x14ac:dyDescent="0.2">
      <c r="B100" s="180" t="s">
        <v>401</v>
      </c>
      <c r="C100" s="181" t="s">
        <v>311</v>
      </c>
      <c r="D100" s="181" t="s">
        <v>533</v>
      </c>
      <c r="E100" s="181" t="s">
        <v>331</v>
      </c>
      <c r="F100" s="181" t="s">
        <v>314</v>
      </c>
      <c r="G100" s="159" t="s">
        <v>56</v>
      </c>
      <c r="H100" s="91"/>
      <c r="I100" s="159" t="s">
        <v>469</v>
      </c>
      <c r="J100" s="160" t="s">
        <v>582</v>
      </c>
      <c r="K100" s="161" t="s">
        <v>465</v>
      </c>
      <c r="L100" s="32"/>
      <c r="M100" s="269" t="s">
        <v>593</v>
      </c>
    </row>
    <row r="101" spans="2:17" ht="33.75" customHeight="1" outlineLevel="1" x14ac:dyDescent="0.2">
      <c r="B101" s="180" t="s">
        <v>401</v>
      </c>
      <c r="C101" s="181" t="s">
        <v>311</v>
      </c>
      <c r="D101" s="181" t="s">
        <v>533</v>
      </c>
      <c r="E101" s="181" t="s">
        <v>331</v>
      </c>
      <c r="F101" s="181" t="s">
        <v>314</v>
      </c>
      <c r="G101" s="159" t="s">
        <v>57</v>
      </c>
      <c r="H101" s="91"/>
      <c r="I101" s="159" t="s">
        <v>469</v>
      </c>
      <c r="J101" s="160" t="s">
        <v>582</v>
      </c>
      <c r="K101" s="161" t="s">
        <v>465</v>
      </c>
      <c r="L101" s="32"/>
      <c r="M101" s="270"/>
    </row>
    <row r="102" spans="2:17" ht="28.5" customHeight="1" outlineLevel="1" x14ac:dyDescent="0.2">
      <c r="B102" s="180" t="s">
        <v>401</v>
      </c>
      <c r="C102" s="181" t="s">
        <v>311</v>
      </c>
      <c r="D102" s="181" t="s">
        <v>533</v>
      </c>
      <c r="E102" s="181" t="s">
        <v>331</v>
      </c>
      <c r="F102" s="181" t="s">
        <v>314</v>
      </c>
      <c r="G102" s="159" t="s">
        <v>58</v>
      </c>
      <c r="H102" s="91"/>
      <c r="I102" s="159" t="s">
        <v>469</v>
      </c>
      <c r="J102" s="160" t="s">
        <v>582</v>
      </c>
      <c r="K102" s="161" t="s">
        <v>465</v>
      </c>
      <c r="L102" s="32"/>
      <c r="M102" s="270"/>
    </row>
    <row r="103" spans="2:17" ht="41.25" customHeight="1" outlineLevel="1" x14ac:dyDescent="0.2">
      <c r="B103" s="180" t="s">
        <v>401</v>
      </c>
      <c r="C103" s="181" t="s">
        <v>311</v>
      </c>
      <c r="D103" s="181" t="s">
        <v>533</v>
      </c>
      <c r="E103" s="181" t="s">
        <v>331</v>
      </c>
      <c r="F103" s="181" t="s">
        <v>314</v>
      </c>
      <c r="G103" s="159" t="s">
        <v>377</v>
      </c>
      <c r="H103" s="91"/>
      <c r="I103" s="159" t="s">
        <v>469</v>
      </c>
      <c r="J103" s="160" t="s">
        <v>582</v>
      </c>
      <c r="K103" s="161" t="s">
        <v>465</v>
      </c>
      <c r="L103" s="32"/>
      <c r="M103" s="271"/>
    </row>
    <row r="104" spans="2:17" ht="30" customHeight="1" outlineLevel="1" x14ac:dyDescent="0.2">
      <c r="B104" s="180" t="s">
        <v>401</v>
      </c>
      <c r="C104" s="181" t="s">
        <v>311</v>
      </c>
      <c r="D104" s="181" t="s">
        <v>533</v>
      </c>
      <c r="E104" s="181" t="s">
        <v>331</v>
      </c>
      <c r="F104" s="181" t="s">
        <v>314</v>
      </c>
      <c r="G104" s="159" t="s">
        <v>504</v>
      </c>
      <c r="H104" s="97">
        <v>0.9</v>
      </c>
      <c r="I104" s="30"/>
      <c r="J104" s="182" t="s">
        <v>540</v>
      </c>
      <c r="K104" s="178" t="s">
        <v>45</v>
      </c>
      <c r="L104" s="162" t="s">
        <v>318</v>
      </c>
      <c r="M104" s="62"/>
    </row>
    <row r="105" spans="2:17" ht="33.75" customHeight="1" outlineLevel="1" x14ac:dyDescent="0.2">
      <c r="B105" s="180" t="s">
        <v>401</v>
      </c>
      <c r="C105" s="181" t="s">
        <v>311</v>
      </c>
      <c r="D105" s="181" t="s">
        <v>533</v>
      </c>
      <c r="E105" s="181" t="s">
        <v>331</v>
      </c>
      <c r="F105" s="181" t="s">
        <v>314</v>
      </c>
      <c r="G105" s="159" t="s">
        <v>299</v>
      </c>
      <c r="H105" s="92">
        <f>17/90*4.2/1000</f>
        <v>7.9333333333333328E-4</v>
      </c>
      <c r="I105" s="159" t="s">
        <v>510</v>
      </c>
      <c r="J105" s="182" t="s">
        <v>304</v>
      </c>
      <c r="K105" s="178" t="s">
        <v>544</v>
      </c>
      <c r="L105" s="162" t="s">
        <v>511</v>
      </c>
      <c r="M105" s="170" t="s">
        <v>301</v>
      </c>
      <c r="N105" s="68"/>
      <c r="O105" s="68"/>
      <c r="P105" s="68"/>
      <c r="Q105" s="68"/>
    </row>
    <row r="106" spans="2:17" ht="29.25" customHeight="1" outlineLevel="1" x14ac:dyDescent="0.2">
      <c r="B106" s="180" t="s">
        <v>401</v>
      </c>
      <c r="C106" s="181" t="s">
        <v>311</v>
      </c>
      <c r="D106" s="181" t="s">
        <v>533</v>
      </c>
      <c r="E106" s="181" t="s">
        <v>331</v>
      </c>
      <c r="F106" s="181" t="s">
        <v>314</v>
      </c>
      <c r="G106" s="159" t="s">
        <v>303</v>
      </c>
      <c r="H106" s="92">
        <f>12.5/90*4.2/1000</f>
        <v>5.8333333333333338E-4</v>
      </c>
      <c r="I106" s="159" t="s">
        <v>510</v>
      </c>
      <c r="J106" s="182" t="s">
        <v>305</v>
      </c>
      <c r="K106" s="178" t="s">
        <v>544</v>
      </c>
      <c r="L106" s="162" t="s">
        <v>511</v>
      </c>
      <c r="M106" s="170" t="s">
        <v>302</v>
      </c>
      <c r="N106" s="68"/>
      <c r="O106" s="68"/>
      <c r="P106" s="68"/>
      <c r="Q106" s="68"/>
    </row>
    <row r="107" spans="2:17" ht="28.5" customHeight="1" outlineLevel="1" x14ac:dyDescent="0.2">
      <c r="B107" s="180" t="s">
        <v>401</v>
      </c>
      <c r="C107" s="181" t="s">
        <v>311</v>
      </c>
      <c r="D107" s="181" t="s">
        <v>533</v>
      </c>
      <c r="E107" s="181" t="s">
        <v>331</v>
      </c>
      <c r="F107" s="181" t="s">
        <v>314</v>
      </c>
      <c r="G107" s="159" t="s">
        <v>307</v>
      </c>
      <c r="H107" s="30">
        <v>29.4</v>
      </c>
      <c r="I107" s="159" t="s">
        <v>308</v>
      </c>
      <c r="J107" s="182" t="s">
        <v>512</v>
      </c>
      <c r="K107" s="178" t="s">
        <v>544</v>
      </c>
      <c r="L107" s="162" t="s">
        <v>300</v>
      </c>
      <c r="M107" s="170" t="s">
        <v>513</v>
      </c>
    </row>
    <row r="108" spans="2:17" ht="29.25" customHeight="1" outlineLevel="1" x14ac:dyDescent="0.2">
      <c r="B108" s="180" t="s">
        <v>401</v>
      </c>
      <c r="C108" s="181" t="s">
        <v>311</v>
      </c>
      <c r="D108" s="181" t="s">
        <v>533</v>
      </c>
      <c r="E108" s="181" t="s">
        <v>331</v>
      </c>
      <c r="F108" s="181" t="s">
        <v>314</v>
      </c>
      <c r="G108" s="159" t="s">
        <v>306</v>
      </c>
      <c r="H108" s="30">
        <v>29.4</v>
      </c>
      <c r="I108" s="159" t="s">
        <v>308</v>
      </c>
      <c r="J108" s="182" t="s">
        <v>512</v>
      </c>
      <c r="K108" s="178" t="s">
        <v>544</v>
      </c>
      <c r="L108" s="162" t="s">
        <v>300</v>
      </c>
      <c r="M108" s="170" t="s">
        <v>513</v>
      </c>
    </row>
    <row r="109" spans="2:17" ht="29.25" customHeight="1" outlineLevel="1" x14ac:dyDescent="0.2">
      <c r="B109" s="180" t="s">
        <v>401</v>
      </c>
      <c r="C109" s="181" t="s">
        <v>311</v>
      </c>
      <c r="D109" s="181" t="s">
        <v>533</v>
      </c>
      <c r="E109" s="181" t="s">
        <v>331</v>
      </c>
      <c r="F109" s="181" t="s">
        <v>314</v>
      </c>
      <c r="G109" s="159" t="s">
        <v>221</v>
      </c>
      <c r="H109" s="30">
        <v>81.600000000000009</v>
      </c>
      <c r="I109" s="159" t="s">
        <v>308</v>
      </c>
      <c r="J109" s="169" t="s">
        <v>220</v>
      </c>
      <c r="K109" s="178" t="s">
        <v>544</v>
      </c>
      <c r="L109" s="162" t="s">
        <v>300</v>
      </c>
      <c r="M109" s="170" t="s">
        <v>223</v>
      </c>
    </row>
    <row r="110" spans="2:17" ht="28.5" customHeight="1" outlineLevel="1" x14ac:dyDescent="0.2">
      <c r="B110" s="180" t="s">
        <v>401</v>
      </c>
      <c r="C110" s="181" t="s">
        <v>311</v>
      </c>
      <c r="D110" s="181" t="s">
        <v>533</v>
      </c>
      <c r="E110" s="181" t="s">
        <v>331</v>
      </c>
      <c r="F110" s="181" t="s">
        <v>314</v>
      </c>
      <c r="G110" s="159" t="s">
        <v>217</v>
      </c>
      <c r="H110" s="41">
        <f>1/3600</f>
        <v>2.7777777777777778E-4</v>
      </c>
      <c r="I110" s="159" t="s">
        <v>218</v>
      </c>
      <c r="J110" s="175" t="s">
        <v>44</v>
      </c>
      <c r="K110" s="42" t="s">
        <v>44</v>
      </c>
      <c r="L110" s="53"/>
      <c r="M110" s="170" t="s">
        <v>219</v>
      </c>
    </row>
    <row r="111" spans="2:17" ht="36" customHeight="1" outlineLevel="1" x14ac:dyDescent="0.2">
      <c r="B111" s="180" t="s">
        <v>401</v>
      </c>
      <c r="C111" s="181" t="s">
        <v>311</v>
      </c>
      <c r="D111" s="181" t="s">
        <v>533</v>
      </c>
      <c r="E111" s="181" t="s">
        <v>331</v>
      </c>
      <c r="F111" s="181" t="s">
        <v>314</v>
      </c>
      <c r="G111" s="159" t="s">
        <v>384</v>
      </c>
      <c r="H111" s="31">
        <f>'Electricity EF'!C5</f>
        <v>0.23069999999999999</v>
      </c>
      <c r="I111" s="159" t="s">
        <v>541</v>
      </c>
      <c r="J111" s="173" t="s">
        <v>383</v>
      </c>
      <c r="K111" s="177" t="s">
        <v>45</v>
      </c>
      <c r="L111" s="32" t="s">
        <v>494</v>
      </c>
      <c r="M111" s="63"/>
    </row>
    <row r="112" spans="2:17" ht="30" customHeight="1" outlineLevel="1" x14ac:dyDescent="0.2">
      <c r="B112" s="180" t="s">
        <v>401</v>
      </c>
      <c r="C112" s="181" t="s">
        <v>311</v>
      </c>
      <c r="D112" s="40" t="s">
        <v>533</v>
      </c>
      <c r="E112" s="40" t="s">
        <v>331</v>
      </c>
      <c r="F112" s="40" t="s">
        <v>314</v>
      </c>
      <c r="G112" s="159" t="s">
        <v>509</v>
      </c>
      <c r="H112" s="31">
        <f>'Electricity EF'!$C$4</f>
        <v>5.1999999999999998E-2</v>
      </c>
      <c r="I112" s="159" t="s">
        <v>541</v>
      </c>
      <c r="J112" s="173" t="s">
        <v>542</v>
      </c>
      <c r="K112" s="177" t="s">
        <v>45</v>
      </c>
      <c r="L112" s="32" t="s">
        <v>48</v>
      </c>
      <c r="M112" s="63"/>
    </row>
    <row r="113" spans="2:13" ht="39.75" customHeight="1" outlineLevel="1" x14ac:dyDescent="0.2">
      <c r="B113" s="180" t="s">
        <v>401</v>
      </c>
      <c r="C113" s="181" t="s">
        <v>311</v>
      </c>
      <c r="D113" s="157" t="s">
        <v>536</v>
      </c>
      <c r="E113" s="157" t="s">
        <v>331</v>
      </c>
      <c r="F113" s="157" t="s">
        <v>314</v>
      </c>
      <c r="G113" s="159" t="s">
        <v>216</v>
      </c>
      <c r="H113" s="31"/>
      <c r="I113" s="159" t="s">
        <v>468</v>
      </c>
      <c r="J113" s="160" t="s">
        <v>582</v>
      </c>
      <c r="K113" s="161" t="s">
        <v>465</v>
      </c>
      <c r="L113" s="162" t="s">
        <v>583</v>
      </c>
      <c r="M113" s="62"/>
    </row>
    <row r="114" spans="2:13" ht="28.5" customHeight="1" outlineLevel="1" x14ac:dyDescent="0.2">
      <c r="B114" s="180" t="s">
        <v>401</v>
      </c>
      <c r="C114" s="181" t="s">
        <v>311</v>
      </c>
      <c r="D114" s="164" t="s">
        <v>536</v>
      </c>
      <c r="E114" s="164" t="s">
        <v>331</v>
      </c>
      <c r="F114" s="185" t="s">
        <v>314</v>
      </c>
      <c r="G114" s="159" t="s">
        <v>59</v>
      </c>
      <c r="H114" s="30">
        <v>2.5</v>
      </c>
      <c r="I114" s="159" t="s">
        <v>55</v>
      </c>
      <c r="J114" s="172" t="s">
        <v>365</v>
      </c>
      <c r="K114" s="178" t="s">
        <v>544</v>
      </c>
      <c r="L114" s="32"/>
      <c r="M114" s="170" t="s">
        <v>256</v>
      </c>
    </row>
    <row r="115" spans="2:13" ht="28.5" customHeight="1" outlineLevel="1" x14ac:dyDescent="0.2">
      <c r="B115" s="180" t="s">
        <v>401</v>
      </c>
      <c r="C115" s="181" t="s">
        <v>311</v>
      </c>
      <c r="D115" s="164" t="s">
        <v>536</v>
      </c>
      <c r="E115" s="164" t="s">
        <v>331</v>
      </c>
      <c r="F115" s="185" t="s">
        <v>314</v>
      </c>
      <c r="G115" s="159" t="s">
        <v>61</v>
      </c>
      <c r="H115" s="30">
        <v>5</v>
      </c>
      <c r="I115" s="159" t="s">
        <v>55</v>
      </c>
      <c r="J115" s="172" t="s">
        <v>362</v>
      </c>
      <c r="K115" s="178" t="s">
        <v>544</v>
      </c>
      <c r="L115" s="32"/>
      <c r="M115" s="170" t="s">
        <v>256</v>
      </c>
    </row>
    <row r="116" spans="2:13" ht="39.75" customHeight="1" outlineLevel="1" x14ac:dyDescent="0.2">
      <c r="B116" s="180" t="s">
        <v>401</v>
      </c>
      <c r="C116" s="181" t="s">
        <v>311</v>
      </c>
      <c r="D116" s="164" t="s">
        <v>536</v>
      </c>
      <c r="E116" s="164" t="s">
        <v>331</v>
      </c>
      <c r="F116" s="185" t="s">
        <v>314</v>
      </c>
      <c r="G116" s="159" t="s">
        <v>62</v>
      </c>
      <c r="H116" s="30">
        <v>3</v>
      </c>
      <c r="I116" s="159" t="s">
        <v>55</v>
      </c>
      <c r="J116" s="172" t="s">
        <v>364</v>
      </c>
      <c r="K116" s="178" t="s">
        <v>544</v>
      </c>
      <c r="L116" s="32"/>
      <c r="M116" s="170" t="s">
        <v>256</v>
      </c>
    </row>
    <row r="117" spans="2:13" ht="29.25" customHeight="1" outlineLevel="1" x14ac:dyDescent="0.2">
      <c r="B117" s="180" t="s">
        <v>401</v>
      </c>
      <c r="C117" s="181" t="s">
        <v>311</v>
      </c>
      <c r="D117" s="164" t="s">
        <v>536</v>
      </c>
      <c r="E117" s="164" t="s">
        <v>331</v>
      </c>
      <c r="F117" s="185" t="s">
        <v>314</v>
      </c>
      <c r="G117" s="159" t="s">
        <v>222</v>
      </c>
      <c r="H117" s="30">
        <v>8</v>
      </c>
      <c r="I117" s="159" t="s">
        <v>55</v>
      </c>
      <c r="J117" s="172" t="s">
        <v>363</v>
      </c>
      <c r="K117" s="178" t="s">
        <v>544</v>
      </c>
      <c r="L117" s="32"/>
      <c r="M117" s="170" t="s">
        <v>60</v>
      </c>
    </row>
    <row r="118" spans="2:13" ht="29.25" customHeight="1" outlineLevel="1" x14ac:dyDescent="0.2">
      <c r="B118" s="180" t="s">
        <v>401</v>
      </c>
      <c r="C118" s="181" t="s">
        <v>311</v>
      </c>
      <c r="D118" s="164" t="s">
        <v>536</v>
      </c>
      <c r="E118" s="164" t="s">
        <v>331</v>
      </c>
      <c r="F118" s="185" t="s">
        <v>314</v>
      </c>
      <c r="G118" s="159" t="s">
        <v>65</v>
      </c>
      <c r="H118" s="109">
        <f>2+42/60</f>
        <v>2.7</v>
      </c>
      <c r="I118" s="159" t="s">
        <v>514</v>
      </c>
      <c r="J118" s="182" t="s">
        <v>53</v>
      </c>
      <c r="K118" s="178" t="s">
        <v>544</v>
      </c>
      <c r="L118" s="32"/>
      <c r="M118" s="170" t="s">
        <v>52</v>
      </c>
    </row>
    <row r="119" spans="2:13" ht="30.75" customHeight="1" outlineLevel="1" x14ac:dyDescent="0.2">
      <c r="B119" s="180" t="s">
        <v>401</v>
      </c>
      <c r="C119" s="181" t="s">
        <v>311</v>
      </c>
      <c r="D119" s="164" t="s">
        <v>536</v>
      </c>
      <c r="E119" s="164" t="s">
        <v>331</v>
      </c>
      <c r="F119" s="185" t="s">
        <v>314</v>
      </c>
      <c r="G119" s="159" t="s">
        <v>64</v>
      </c>
      <c r="H119" s="109">
        <f>2+1/60</f>
        <v>2.0166666666666666</v>
      </c>
      <c r="I119" s="159" t="s">
        <v>514</v>
      </c>
      <c r="J119" s="182" t="s">
        <v>53</v>
      </c>
      <c r="K119" s="178" t="s">
        <v>544</v>
      </c>
      <c r="L119" s="32"/>
      <c r="M119" s="170" t="s">
        <v>52</v>
      </c>
    </row>
    <row r="120" spans="2:13" ht="28.5" customHeight="1" outlineLevel="1" x14ac:dyDescent="0.2">
      <c r="B120" s="180" t="s">
        <v>401</v>
      </c>
      <c r="C120" s="181" t="s">
        <v>311</v>
      </c>
      <c r="D120" s="164" t="s">
        <v>536</v>
      </c>
      <c r="E120" s="164" t="s">
        <v>331</v>
      </c>
      <c r="F120" s="185" t="s">
        <v>314</v>
      </c>
      <c r="G120" s="159" t="s">
        <v>66</v>
      </c>
      <c r="H120" s="109">
        <f>1+30/60</f>
        <v>1.5</v>
      </c>
      <c r="I120" s="159" t="s">
        <v>514</v>
      </c>
      <c r="J120" s="182" t="s">
        <v>53</v>
      </c>
      <c r="K120" s="178" t="s">
        <v>544</v>
      </c>
      <c r="L120" s="32"/>
      <c r="M120" s="170" t="s">
        <v>52</v>
      </c>
    </row>
    <row r="121" spans="2:13" ht="32.25" customHeight="1" outlineLevel="1" x14ac:dyDescent="0.2">
      <c r="B121" s="180" t="s">
        <v>401</v>
      </c>
      <c r="C121" s="181" t="s">
        <v>311</v>
      </c>
      <c r="D121" s="164" t="s">
        <v>536</v>
      </c>
      <c r="E121" s="164" t="s">
        <v>331</v>
      </c>
      <c r="F121" s="185" t="s">
        <v>314</v>
      </c>
      <c r="G121" s="159" t="s">
        <v>63</v>
      </c>
      <c r="H121" s="109">
        <f>3+51/60</f>
        <v>3.85</v>
      </c>
      <c r="I121" s="159" t="s">
        <v>514</v>
      </c>
      <c r="J121" s="182" t="s">
        <v>53</v>
      </c>
      <c r="K121" s="178" t="s">
        <v>544</v>
      </c>
      <c r="L121" s="32"/>
      <c r="M121" s="170" t="s">
        <v>52</v>
      </c>
    </row>
    <row r="122" spans="2:13" ht="28.5" customHeight="1" outlineLevel="1" x14ac:dyDescent="0.2">
      <c r="B122" s="180" t="s">
        <v>401</v>
      </c>
      <c r="C122" s="181" t="s">
        <v>311</v>
      </c>
      <c r="D122" s="164" t="s">
        <v>536</v>
      </c>
      <c r="E122" s="164" t="s">
        <v>331</v>
      </c>
      <c r="F122" s="185" t="s">
        <v>314</v>
      </c>
      <c r="G122" s="159" t="s">
        <v>373</v>
      </c>
      <c r="H122" s="105">
        <f>33.6*H114</f>
        <v>84</v>
      </c>
      <c r="I122" s="159" t="s">
        <v>259</v>
      </c>
      <c r="J122" s="172" t="s">
        <v>366</v>
      </c>
      <c r="K122" s="178" t="s">
        <v>544</v>
      </c>
      <c r="L122" s="32"/>
      <c r="M122" s="170" t="s">
        <v>60</v>
      </c>
    </row>
    <row r="123" spans="2:13" ht="30.75" customHeight="1" outlineLevel="1" x14ac:dyDescent="0.2">
      <c r="B123" s="180" t="s">
        <v>401</v>
      </c>
      <c r="C123" s="181" t="s">
        <v>311</v>
      </c>
      <c r="D123" s="164" t="s">
        <v>536</v>
      </c>
      <c r="E123" s="164" t="s">
        <v>331</v>
      </c>
      <c r="F123" s="185" t="s">
        <v>314</v>
      </c>
      <c r="G123" s="159" t="s">
        <v>371</v>
      </c>
      <c r="H123" s="105">
        <f>35*H115</f>
        <v>175</v>
      </c>
      <c r="I123" s="159" t="s">
        <v>259</v>
      </c>
      <c r="J123" s="172" t="s">
        <v>367</v>
      </c>
      <c r="K123" s="178" t="s">
        <v>544</v>
      </c>
      <c r="L123" s="32"/>
      <c r="M123" s="170" t="s">
        <v>60</v>
      </c>
    </row>
    <row r="124" spans="2:13" ht="30.75" customHeight="1" outlineLevel="1" x14ac:dyDescent="0.2">
      <c r="B124" s="180" t="s">
        <v>401</v>
      </c>
      <c r="C124" s="181" t="s">
        <v>311</v>
      </c>
      <c r="D124" s="164" t="s">
        <v>536</v>
      </c>
      <c r="E124" s="164" t="s">
        <v>331</v>
      </c>
      <c r="F124" s="185" t="s">
        <v>314</v>
      </c>
      <c r="G124" s="159" t="s">
        <v>370</v>
      </c>
      <c r="H124" s="105">
        <f>25.3*H116</f>
        <v>75.900000000000006</v>
      </c>
      <c r="I124" s="159" t="s">
        <v>259</v>
      </c>
      <c r="J124" s="172" t="s">
        <v>368</v>
      </c>
      <c r="K124" s="178" t="s">
        <v>544</v>
      </c>
      <c r="L124" s="32"/>
      <c r="M124" s="170" t="s">
        <v>60</v>
      </c>
    </row>
    <row r="125" spans="2:13" ht="22.5" customHeight="1" outlineLevel="1" x14ac:dyDescent="0.2">
      <c r="B125" s="180" t="s">
        <v>401</v>
      </c>
      <c r="C125" s="181" t="s">
        <v>311</v>
      </c>
      <c r="D125" s="181" t="s">
        <v>536</v>
      </c>
      <c r="E125" s="181" t="s">
        <v>331</v>
      </c>
      <c r="F125" s="181" t="s">
        <v>314</v>
      </c>
      <c r="G125" s="159" t="s">
        <v>372</v>
      </c>
      <c r="H125" s="105">
        <f>45*H117</f>
        <v>360</v>
      </c>
      <c r="I125" s="159" t="s">
        <v>259</v>
      </c>
      <c r="J125" s="172" t="s">
        <v>369</v>
      </c>
      <c r="K125" s="178" t="s">
        <v>544</v>
      </c>
      <c r="L125" s="32"/>
      <c r="M125" s="186" t="s">
        <v>60</v>
      </c>
    </row>
    <row r="127" spans="2:13" ht="14.25" customHeight="1" x14ac:dyDescent="0.2">
      <c r="D127" s="57"/>
      <c r="K127" s="69"/>
      <c r="L127" s="33"/>
    </row>
    <row r="128" spans="2:13" ht="14.25" customHeight="1" x14ac:dyDescent="0.2">
      <c r="D128" s="57"/>
      <c r="K128" s="69"/>
      <c r="L128" s="33"/>
    </row>
    <row r="129" spans="4:12" ht="14.25" customHeight="1" x14ac:dyDescent="0.2">
      <c r="D129" s="57"/>
      <c r="H129" s="93"/>
      <c r="K129" s="69"/>
      <c r="L129" s="33"/>
    </row>
    <row r="130" spans="4:12" ht="14.25" customHeight="1" x14ac:dyDescent="0.2">
      <c r="D130" s="57"/>
      <c r="H130" s="93"/>
      <c r="K130" s="69"/>
      <c r="L130" s="33"/>
    </row>
    <row r="131" spans="4:12" ht="14.25" customHeight="1" x14ac:dyDescent="0.2">
      <c r="K131" s="69"/>
      <c r="L131" s="33"/>
    </row>
    <row r="132" spans="4:12" x14ac:dyDescent="0.2">
      <c r="K132" s="69"/>
    </row>
    <row r="133" spans="4:12" x14ac:dyDescent="0.2">
      <c r="K133" s="69"/>
    </row>
    <row r="134" spans="4:12" x14ac:dyDescent="0.2">
      <c r="K134" s="69"/>
    </row>
    <row r="135" spans="4:12" x14ac:dyDescent="0.2">
      <c r="K135" s="69"/>
    </row>
    <row r="136" spans="4:12" x14ac:dyDescent="0.2">
      <c r="K136" s="69"/>
    </row>
    <row r="137" spans="4:12" x14ac:dyDescent="0.2">
      <c r="K137" s="69"/>
    </row>
    <row r="138" spans="4:12" x14ac:dyDescent="0.2">
      <c r="K138" s="69"/>
    </row>
    <row r="139" spans="4:12" ht="14.25" customHeight="1" x14ac:dyDescent="0.2">
      <c r="E139" s="15"/>
      <c r="F139" s="15"/>
      <c r="G139" s="15"/>
      <c r="K139" s="69"/>
    </row>
    <row r="140" spans="4:12" ht="14.25" customHeight="1" x14ac:dyDescent="0.2">
      <c r="E140" s="15"/>
      <c r="F140" s="15"/>
      <c r="G140" s="15"/>
      <c r="K140" s="69"/>
    </row>
    <row r="141" spans="4:12" ht="14.25" customHeight="1" x14ac:dyDescent="0.2">
      <c r="E141" s="15"/>
      <c r="F141" s="15"/>
      <c r="G141" s="15"/>
      <c r="K141" s="69"/>
      <c r="L141" s="68"/>
    </row>
    <row r="142" spans="4:12" ht="14.25" customHeight="1" x14ac:dyDescent="0.2">
      <c r="E142" s="15"/>
      <c r="F142" s="15"/>
      <c r="G142" s="15"/>
      <c r="K142" s="69"/>
    </row>
    <row r="143" spans="4:12" ht="14.25" customHeight="1" x14ac:dyDescent="0.2">
      <c r="E143" s="15"/>
      <c r="F143" s="15"/>
      <c r="G143" s="15"/>
      <c r="K143" s="69"/>
      <c r="L143" s="68"/>
    </row>
    <row r="144" spans="4:12" ht="14.25" customHeight="1" x14ac:dyDescent="0.2">
      <c r="E144" s="15"/>
      <c r="F144" s="15"/>
      <c r="G144" s="15"/>
      <c r="K144" s="69"/>
    </row>
    <row r="145" spans="5:12" ht="14.25" customHeight="1" x14ac:dyDescent="0.2">
      <c r="E145" s="15"/>
      <c r="F145" s="15"/>
      <c r="G145" s="15"/>
      <c r="K145" s="69"/>
    </row>
    <row r="146" spans="5:12" ht="14.25" customHeight="1" x14ac:dyDescent="0.2">
      <c r="E146" s="15"/>
      <c r="F146" s="15"/>
      <c r="G146" s="15"/>
      <c r="K146" s="69"/>
    </row>
    <row r="147" spans="5:12" ht="14.25" customHeight="1" x14ac:dyDescent="0.2">
      <c r="E147" s="15"/>
      <c r="F147" s="15"/>
      <c r="G147" s="15"/>
      <c r="K147" s="69"/>
      <c r="L147" s="33"/>
    </row>
    <row r="148" spans="5:12" ht="14.25" customHeight="1" x14ac:dyDescent="0.2">
      <c r="E148" s="15"/>
      <c r="F148" s="15"/>
      <c r="G148" s="15"/>
      <c r="K148" s="69"/>
      <c r="L148" s="33"/>
    </row>
    <row r="149" spans="5:12" ht="14.25" customHeight="1" x14ac:dyDescent="0.2">
      <c r="E149" s="15"/>
      <c r="F149" s="15"/>
      <c r="G149" s="15"/>
      <c r="K149" s="69"/>
      <c r="L149" s="33"/>
    </row>
    <row r="150" spans="5:12" ht="14.25" customHeight="1" x14ac:dyDescent="0.2">
      <c r="E150" s="15"/>
      <c r="F150" s="15"/>
      <c r="G150" s="15"/>
      <c r="K150" s="69"/>
      <c r="L150" s="33"/>
    </row>
    <row r="151" spans="5:12" ht="14.25" customHeight="1" x14ac:dyDescent="0.2">
      <c r="K151" s="69"/>
      <c r="L151" s="33"/>
    </row>
    <row r="152" spans="5:12" ht="14.25" customHeight="1" x14ac:dyDescent="0.2">
      <c r="K152" s="69"/>
      <c r="L152" s="33"/>
    </row>
    <row r="153" spans="5:12" ht="14.25" customHeight="1" x14ac:dyDescent="0.2">
      <c r="K153" s="69"/>
      <c r="L153" s="33"/>
    </row>
    <row r="154" spans="5:12" ht="14.25" customHeight="1" x14ac:dyDescent="0.2">
      <c r="K154" s="69"/>
      <c r="L154" s="33"/>
    </row>
    <row r="155" spans="5:12" ht="14.25" customHeight="1" x14ac:dyDescent="0.2">
      <c r="K155" s="69"/>
      <c r="L155" s="33"/>
    </row>
    <row r="156" spans="5:12" ht="14.25" customHeight="1" x14ac:dyDescent="0.2">
      <c r="K156" s="69"/>
      <c r="L156" s="33"/>
    </row>
    <row r="157" spans="5:12" ht="14.25" customHeight="1" x14ac:dyDescent="0.2">
      <c r="K157" s="69"/>
      <c r="L157" s="33"/>
    </row>
    <row r="158" spans="5:12" ht="14.25" customHeight="1" x14ac:dyDescent="0.2">
      <c r="K158" s="69"/>
      <c r="L158" s="33"/>
    </row>
    <row r="159" spans="5:12" ht="14.25" customHeight="1" x14ac:dyDescent="0.2">
      <c r="K159" s="69"/>
      <c r="L159" s="33"/>
    </row>
    <row r="160" spans="5:12" ht="14.25" customHeight="1" x14ac:dyDescent="0.2">
      <c r="K160" s="69"/>
      <c r="L160" s="33"/>
    </row>
    <row r="161" spans="11:12" ht="14.25" customHeight="1" x14ac:dyDescent="0.2">
      <c r="K161" s="69"/>
      <c r="L161" s="33"/>
    </row>
    <row r="162" spans="11:12" ht="14.25" customHeight="1" x14ac:dyDescent="0.2">
      <c r="K162" s="69"/>
      <c r="L162" s="33"/>
    </row>
    <row r="163" spans="11:12" ht="14.25" customHeight="1" x14ac:dyDescent="0.2">
      <c r="K163" s="69"/>
      <c r="L163" s="33"/>
    </row>
    <row r="164" spans="11:12" ht="14.25" customHeight="1" x14ac:dyDescent="0.2">
      <c r="K164" s="69"/>
      <c r="L164" s="33"/>
    </row>
    <row r="165" spans="11:12" ht="14.25" customHeight="1" x14ac:dyDescent="0.2">
      <c r="K165" s="69"/>
      <c r="L165" s="33"/>
    </row>
    <row r="166" spans="11:12" ht="14.25" customHeight="1" x14ac:dyDescent="0.2">
      <c r="K166" s="69"/>
      <c r="L166" s="33"/>
    </row>
    <row r="167" spans="11:12" ht="14.25" customHeight="1" x14ac:dyDescent="0.2">
      <c r="K167" s="69"/>
      <c r="L167" s="33"/>
    </row>
    <row r="168" spans="11:12" ht="14.25" customHeight="1" x14ac:dyDescent="0.2">
      <c r="K168" s="69"/>
      <c r="L168" s="33"/>
    </row>
    <row r="169" spans="11:12" ht="14.25" customHeight="1" x14ac:dyDescent="0.2">
      <c r="K169" s="69"/>
      <c r="L169" s="33"/>
    </row>
    <row r="170" spans="11:12" ht="14.25" customHeight="1" x14ac:dyDescent="0.2">
      <c r="K170" s="69"/>
      <c r="L170" s="33"/>
    </row>
    <row r="171" spans="11:12" ht="14.25" customHeight="1" x14ac:dyDescent="0.2">
      <c r="K171" s="69"/>
      <c r="L171" s="33"/>
    </row>
    <row r="172" spans="11:12" ht="14.25" customHeight="1" x14ac:dyDescent="0.2">
      <c r="K172" s="69"/>
      <c r="L172" s="33"/>
    </row>
    <row r="173" spans="11:12" ht="14.25" customHeight="1" x14ac:dyDescent="0.2">
      <c r="K173" s="69"/>
      <c r="L173" s="33"/>
    </row>
    <row r="174" spans="11:12" ht="14.25" customHeight="1" x14ac:dyDescent="0.2">
      <c r="K174" s="69"/>
      <c r="L174" s="33"/>
    </row>
    <row r="175" spans="11:12" ht="14.25" customHeight="1" x14ac:dyDescent="0.2">
      <c r="K175" s="69"/>
      <c r="L175" s="33"/>
    </row>
    <row r="176" spans="11:12" ht="14.25" customHeight="1" x14ac:dyDescent="0.2">
      <c r="K176" s="69"/>
      <c r="L176" s="33"/>
    </row>
    <row r="177" spans="11:12" ht="14.25" customHeight="1" x14ac:dyDescent="0.2">
      <c r="K177" s="69"/>
      <c r="L177" s="33"/>
    </row>
    <row r="178" spans="11:12" ht="14.25" customHeight="1" x14ac:dyDescent="0.2">
      <c r="K178" s="69"/>
      <c r="L178" s="33"/>
    </row>
    <row r="179" spans="11:12" ht="14.25" customHeight="1" x14ac:dyDescent="0.2">
      <c r="K179" s="69"/>
      <c r="L179" s="33"/>
    </row>
    <row r="180" spans="11:12" ht="14.25" customHeight="1" x14ac:dyDescent="0.2">
      <c r="K180" s="69"/>
      <c r="L180" s="33"/>
    </row>
    <row r="181" spans="11:12" ht="14.25" customHeight="1" x14ac:dyDescent="0.2">
      <c r="K181" s="69"/>
      <c r="L181" s="33"/>
    </row>
    <row r="182" spans="11:12" ht="14.25" customHeight="1" x14ac:dyDescent="0.2">
      <c r="K182" s="69"/>
      <c r="L182" s="33"/>
    </row>
    <row r="183" spans="11:12" ht="14.25" customHeight="1" x14ac:dyDescent="0.2">
      <c r="K183" s="69"/>
      <c r="L183" s="33"/>
    </row>
    <row r="184" spans="11:12" ht="14.25" customHeight="1" x14ac:dyDescent="0.2">
      <c r="K184" s="69"/>
      <c r="L184" s="33"/>
    </row>
    <row r="185" spans="11:12" ht="14.25" customHeight="1" x14ac:dyDescent="0.2">
      <c r="K185" s="69"/>
      <c r="L185" s="33"/>
    </row>
    <row r="186" spans="11:12" ht="14.25" customHeight="1" x14ac:dyDescent="0.2">
      <c r="K186" s="69"/>
      <c r="L186" s="33"/>
    </row>
    <row r="187" spans="11:12" ht="14.25" customHeight="1" x14ac:dyDescent="0.2">
      <c r="K187" s="69"/>
      <c r="L187" s="33"/>
    </row>
    <row r="188" spans="11:12" ht="14.25" customHeight="1" x14ac:dyDescent="0.2">
      <c r="K188" s="69"/>
      <c r="L188" s="33"/>
    </row>
    <row r="189" spans="11:12" ht="14.25" customHeight="1" x14ac:dyDescent="0.2">
      <c r="K189" s="69"/>
      <c r="L189" s="33"/>
    </row>
    <row r="190" spans="11:12" ht="14.25" customHeight="1" x14ac:dyDescent="0.2">
      <c r="K190" s="69"/>
      <c r="L190" s="33"/>
    </row>
    <row r="191" spans="11:12" ht="14.25" customHeight="1" x14ac:dyDescent="0.2">
      <c r="K191" s="69"/>
      <c r="L191" s="33"/>
    </row>
    <row r="192" spans="11:12" ht="14.25" customHeight="1" x14ac:dyDescent="0.2">
      <c r="K192" s="69"/>
      <c r="L192" s="33"/>
    </row>
    <row r="193" spans="11:12" ht="14.25" customHeight="1" x14ac:dyDescent="0.2">
      <c r="K193" s="69"/>
      <c r="L193" s="33"/>
    </row>
    <row r="194" spans="11:12" ht="14.25" customHeight="1" x14ac:dyDescent="0.2">
      <c r="K194" s="69"/>
      <c r="L194" s="33"/>
    </row>
    <row r="195" spans="11:12" ht="14.25" customHeight="1" x14ac:dyDescent="0.2">
      <c r="K195" s="69"/>
      <c r="L195" s="33"/>
    </row>
    <row r="196" spans="11:12" ht="14.25" customHeight="1" x14ac:dyDescent="0.2">
      <c r="K196" s="69"/>
      <c r="L196" s="33"/>
    </row>
    <row r="197" spans="11:12" ht="14.25" customHeight="1" x14ac:dyDescent="0.2">
      <c r="K197" s="69"/>
      <c r="L197" s="33"/>
    </row>
    <row r="198" spans="11:12" ht="14.25" customHeight="1" x14ac:dyDescent="0.2">
      <c r="K198" s="69"/>
      <c r="L198" s="33"/>
    </row>
    <row r="199" spans="11:12" ht="14.25" customHeight="1" x14ac:dyDescent="0.2">
      <c r="K199" s="69"/>
      <c r="L199" s="33"/>
    </row>
    <row r="200" spans="11:12" ht="14.25" customHeight="1" x14ac:dyDescent="0.2">
      <c r="K200" s="69"/>
      <c r="L200" s="33"/>
    </row>
    <row r="201" spans="11:12" ht="14.25" customHeight="1" x14ac:dyDescent="0.2">
      <c r="K201" s="69"/>
      <c r="L201" s="33"/>
    </row>
    <row r="202" spans="11:12" ht="14.25" customHeight="1" x14ac:dyDescent="0.2">
      <c r="K202" s="69"/>
      <c r="L202" s="33"/>
    </row>
    <row r="203" spans="11:12" ht="14.25" customHeight="1" x14ac:dyDescent="0.2">
      <c r="K203" s="69"/>
      <c r="L203" s="33"/>
    </row>
    <row r="204" spans="11:12" ht="14.25" customHeight="1" x14ac:dyDescent="0.2">
      <c r="K204" s="69"/>
      <c r="L204" s="33"/>
    </row>
    <row r="205" spans="11:12" ht="14.25" customHeight="1" x14ac:dyDescent="0.2">
      <c r="K205" s="69"/>
      <c r="L205" s="33"/>
    </row>
    <row r="206" spans="11:12" ht="14.25" customHeight="1" x14ac:dyDescent="0.2">
      <c r="K206" s="69"/>
      <c r="L206" s="33"/>
    </row>
    <row r="207" spans="11:12" ht="14.25" customHeight="1" x14ac:dyDescent="0.2">
      <c r="K207" s="69"/>
      <c r="L207" s="33"/>
    </row>
    <row r="208" spans="11:12" ht="14.25" customHeight="1" x14ac:dyDescent="0.2">
      <c r="K208" s="69"/>
      <c r="L208" s="33"/>
    </row>
    <row r="209" spans="11:12" ht="14.25" customHeight="1" x14ac:dyDescent="0.2">
      <c r="K209" s="69"/>
      <c r="L209" s="33"/>
    </row>
    <row r="210" spans="11:12" ht="14.25" customHeight="1" x14ac:dyDescent="0.2">
      <c r="K210" s="69"/>
      <c r="L210" s="33"/>
    </row>
    <row r="211" spans="11:12" ht="14.25" customHeight="1" x14ac:dyDescent="0.2">
      <c r="K211" s="69"/>
      <c r="L211" s="33"/>
    </row>
    <row r="212" spans="11:12" ht="14.25" customHeight="1" x14ac:dyDescent="0.2">
      <c r="K212" s="69"/>
      <c r="L212" s="33"/>
    </row>
    <row r="213" spans="11:12" ht="14.25" customHeight="1" x14ac:dyDescent="0.2">
      <c r="K213" s="69"/>
      <c r="L213" s="33"/>
    </row>
    <row r="214" spans="11:12" ht="14.25" customHeight="1" x14ac:dyDescent="0.2">
      <c r="K214" s="69"/>
      <c r="L214" s="33"/>
    </row>
    <row r="215" spans="11:12" ht="14.25" customHeight="1" x14ac:dyDescent="0.2">
      <c r="K215" s="69"/>
      <c r="L215" s="33"/>
    </row>
    <row r="216" spans="11:12" ht="14.25" customHeight="1" x14ac:dyDescent="0.2">
      <c r="K216" s="69"/>
      <c r="L216" s="33"/>
    </row>
    <row r="217" spans="11:12" ht="14.25" customHeight="1" x14ac:dyDescent="0.2">
      <c r="K217" s="69"/>
      <c r="L217" s="33"/>
    </row>
    <row r="218" spans="11:12" ht="14.25" customHeight="1" x14ac:dyDescent="0.2">
      <c r="K218" s="69"/>
      <c r="L218" s="33"/>
    </row>
    <row r="219" spans="11:12" ht="14.25" customHeight="1" x14ac:dyDescent="0.2">
      <c r="K219" s="69"/>
      <c r="L219" s="33"/>
    </row>
    <row r="220" spans="11:12" ht="14.25" customHeight="1" x14ac:dyDescent="0.2">
      <c r="K220" s="69"/>
      <c r="L220" s="33"/>
    </row>
    <row r="221" spans="11:12" ht="14.25" customHeight="1" x14ac:dyDescent="0.2">
      <c r="K221" s="69"/>
      <c r="L221" s="33"/>
    </row>
    <row r="222" spans="11:12" ht="14.25" customHeight="1" x14ac:dyDescent="0.2">
      <c r="K222" s="69"/>
      <c r="L222" s="33"/>
    </row>
    <row r="223" spans="11:12" ht="14.25" customHeight="1" x14ac:dyDescent="0.2">
      <c r="K223" s="69"/>
      <c r="L223" s="33"/>
    </row>
    <row r="224" spans="11:12" ht="14.25" customHeight="1" x14ac:dyDescent="0.2">
      <c r="K224" s="69"/>
      <c r="L224" s="33"/>
    </row>
    <row r="225" spans="11:12" ht="14.25" customHeight="1" x14ac:dyDescent="0.2">
      <c r="K225" s="69"/>
      <c r="L225" s="33"/>
    </row>
    <row r="226" spans="11:12" ht="14.25" customHeight="1" x14ac:dyDescent="0.2">
      <c r="K226" s="69"/>
      <c r="L226" s="33"/>
    </row>
    <row r="227" spans="11:12" ht="14.25" customHeight="1" x14ac:dyDescent="0.2">
      <c r="K227" s="69"/>
      <c r="L227" s="33"/>
    </row>
    <row r="228" spans="11:12" ht="14.25" customHeight="1" x14ac:dyDescent="0.2">
      <c r="K228" s="69"/>
      <c r="L228" s="33"/>
    </row>
    <row r="229" spans="11:12" ht="14.25" customHeight="1" x14ac:dyDescent="0.2">
      <c r="K229" s="69"/>
      <c r="L229" s="33"/>
    </row>
    <row r="230" spans="11:12" ht="14.25" customHeight="1" x14ac:dyDescent="0.2">
      <c r="K230" s="69"/>
      <c r="L230" s="33"/>
    </row>
    <row r="231" spans="11:12" ht="14.25" customHeight="1" x14ac:dyDescent="0.2">
      <c r="K231" s="69"/>
      <c r="L231" s="33"/>
    </row>
    <row r="232" spans="11:12" ht="14.25" customHeight="1" x14ac:dyDescent="0.2">
      <c r="K232" s="69"/>
      <c r="L232" s="33"/>
    </row>
    <row r="233" spans="11:12" ht="14.25" customHeight="1" x14ac:dyDescent="0.2">
      <c r="K233" s="69"/>
      <c r="L233" s="33"/>
    </row>
    <row r="234" spans="11:12" ht="14.25" customHeight="1" x14ac:dyDescent="0.2">
      <c r="K234" s="69"/>
      <c r="L234" s="33"/>
    </row>
    <row r="235" spans="11:12" ht="14.25" customHeight="1" x14ac:dyDescent="0.2">
      <c r="K235" s="69"/>
      <c r="L235" s="33"/>
    </row>
    <row r="236" spans="11:12" ht="14.25" customHeight="1" x14ac:dyDescent="0.2">
      <c r="K236" s="69"/>
      <c r="L236" s="33"/>
    </row>
    <row r="237" spans="11:12" ht="14.25" customHeight="1" x14ac:dyDescent="0.2">
      <c r="K237" s="69"/>
      <c r="L237" s="33"/>
    </row>
    <row r="238" spans="11:12" ht="14.25" customHeight="1" x14ac:dyDescent="0.2">
      <c r="K238" s="69"/>
      <c r="L238" s="33"/>
    </row>
    <row r="239" spans="11:12" ht="14.25" customHeight="1" x14ac:dyDescent="0.2">
      <c r="K239" s="69"/>
      <c r="L239" s="33"/>
    </row>
    <row r="240" spans="11:12" ht="14.25" customHeight="1" x14ac:dyDescent="0.2">
      <c r="K240" s="69"/>
      <c r="L240" s="33"/>
    </row>
    <row r="241" spans="11:12" ht="14.25" customHeight="1" x14ac:dyDescent="0.2">
      <c r="K241" s="69"/>
      <c r="L241" s="33"/>
    </row>
    <row r="242" spans="11:12" ht="14.25" customHeight="1" x14ac:dyDescent="0.2">
      <c r="K242" s="69"/>
      <c r="L242" s="33"/>
    </row>
    <row r="243" spans="11:12" ht="14.25" customHeight="1" x14ac:dyDescent="0.2">
      <c r="K243" s="69"/>
      <c r="L243" s="33"/>
    </row>
    <row r="244" spans="11:12" ht="14.25" customHeight="1" x14ac:dyDescent="0.2">
      <c r="K244" s="69"/>
      <c r="L244" s="33"/>
    </row>
    <row r="245" spans="11:12" ht="14.25" customHeight="1" x14ac:dyDescent="0.2">
      <c r="K245" s="69"/>
      <c r="L245" s="33"/>
    </row>
    <row r="246" spans="11:12" ht="14.25" customHeight="1" x14ac:dyDescent="0.2">
      <c r="K246" s="69"/>
      <c r="L246" s="33"/>
    </row>
    <row r="247" spans="11:12" ht="14.25" customHeight="1" x14ac:dyDescent="0.2">
      <c r="K247" s="69"/>
      <c r="L247" s="33"/>
    </row>
    <row r="248" spans="11:12" ht="14.25" customHeight="1" x14ac:dyDescent="0.2">
      <c r="K248" s="69"/>
      <c r="L248" s="33"/>
    </row>
    <row r="249" spans="11:12" ht="14.25" customHeight="1" x14ac:dyDescent="0.2">
      <c r="K249" s="69"/>
      <c r="L249" s="33"/>
    </row>
    <row r="250" spans="11:12" ht="14.25" customHeight="1" x14ac:dyDescent="0.2">
      <c r="K250" s="69"/>
      <c r="L250" s="33"/>
    </row>
    <row r="251" spans="11:12" ht="14.25" customHeight="1" x14ac:dyDescent="0.2">
      <c r="K251" s="69"/>
      <c r="L251" s="33"/>
    </row>
    <row r="252" spans="11:12" ht="14.25" customHeight="1" x14ac:dyDescent="0.2">
      <c r="K252" s="69"/>
      <c r="L252" s="33"/>
    </row>
    <row r="253" spans="11:12" ht="14.25" customHeight="1" x14ac:dyDescent="0.2">
      <c r="K253" s="69"/>
      <c r="L253" s="33"/>
    </row>
    <row r="254" spans="11:12" ht="14.25" customHeight="1" x14ac:dyDescent="0.2">
      <c r="K254" s="69"/>
      <c r="L254" s="33"/>
    </row>
    <row r="255" spans="11:12" ht="14.25" customHeight="1" x14ac:dyDescent="0.2">
      <c r="K255" s="69"/>
      <c r="L255" s="33"/>
    </row>
    <row r="256" spans="11:12" ht="14.25" customHeight="1" x14ac:dyDescent="0.2">
      <c r="K256" s="69"/>
      <c r="L256" s="33"/>
    </row>
    <row r="257" spans="11:12" ht="14.25" customHeight="1" x14ac:dyDescent="0.2">
      <c r="K257" s="69"/>
      <c r="L257" s="33"/>
    </row>
    <row r="258" spans="11:12" ht="14.25" customHeight="1" x14ac:dyDescent="0.2">
      <c r="K258" s="69"/>
      <c r="L258" s="33"/>
    </row>
    <row r="259" spans="11:12" ht="14.25" customHeight="1" x14ac:dyDescent="0.2">
      <c r="K259" s="69"/>
      <c r="L259" s="33"/>
    </row>
    <row r="260" spans="11:12" ht="14.25" customHeight="1" x14ac:dyDescent="0.2">
      <c r="K260" s="69"/>
      <c r="L260" s="33"/>
    </row>
    <row r="261" spans="11:12" ht="14.25" customHeight="1" x14ac:dyDescent="0.2">
      <c r="K261" s="69"/>
      <c r="L261" s="33"/>
    </row>
    <row r="262" spans="11:12" ht="14.25" customHeight="1" x14ac:dyDescent="0.2">
      <c r="K262" s="69"/>
      <c r="L262" s="33"/>
    </row>
    <row r="263" spans="11:12" ht="14.25" customHeight="1" x14ac:dyDescent="0.2">
      <c r="K263" s="69"/>
      <c r="L263" s="33"/>
    </row>
    <row r="264" spans="11:12" ht="14.25" customHeight="1" x14ac:dyDescent="0.2">
      <c r="K264" s="69"/>
      <c r="L264" s="33"/>
    </row>
    <row r="265" spans="11:12" ht="14.25" customHeight="1" x14ac:dyDescent="0.2">
      <c r="K265" s="69"/>
      <c r="L265" s="33"/>
    </row>
    <row r="266" spans="11:12" ht="14.25" customHeight="1" x14ac:dyDescent="0.2">
      <c r="K266" s="69"/>
      <c r="L266" s="33"/>
    </row>
    <row r="267" spans="11:12" ht="14.25" customHeight="1" x14ac:dyDescent="0.2">
      <c r="K267" s="69"/>
      <c r="L267" s="33"/>
    </row>
    <row r="268" spans="11:12" ht="14.25" customHeight="1" x14ac:dyDescent="0.2">
      <c r="K268" s="69"/>
      <c r="L268" s="33"/>
    </row>
    <row r="269" spans="11:12" ht="14.25" customHeight="1" x14ac:dyDescent="0.2">
      <c r="K269" s="69"/>
      <c r="L269" s="33"/>
    </row>
    <row r="270" spans="11:12" ht="14.25" customHeight="1" x14ac:dyDescent="0.2">
      <c r="K270" s="69"/>
      <c r="L270" s="33"/>
    </row>
    <row r="271" spans="11:12" ht="14.25" customHeight="1" x14ac:dyDescent="0.2">
      <c r="K271" s="69"/>
      <c r="L271" s="33"/>
    </row>
    <row r="272" spans="11:12" ht="14.25" customHeight="1" x14ac:dyDescent="0.2">
      <c r="K272" s="69"/>
      <c r="L272" s="33"/>
    </row>
    <row r="273" spans="2:12" ht="14.25" customHeight="1" x14ac:dyDescent="0.2">
      <c r="K273" s="69"/>
      <c r="L273" s="33"/>
    </row>
    <row r="274" spans="2:12" ht="14.25" customHeight="1" x14ac:dyDescent="0.2">
      <c r="K274" s="69"/>
      <c r="L274" s="33"/>
    </row>
    <row r="275" spans="2:12" ht="14.25" customHeight="1" x14ac:dyDescent="0.2">
      <c r="K275" s="69"/>
      <c r="L275" s="33"/>
    </row>
    <row r="276" spans="2:12" ht="14.25" customHeight="1" x14ac:dyDescent="0.2">
      <c r="K276" s="69"/>
      <c r="L276" s="33"/>
    </row>
    <row r="277" spans="2:12" ht="14.25" customHeight="1" x14ac:dyDescent="0.2">
      <c r="K277" s="69"/>
      <c r="L277" s="33"/>
    </row>
    <row r="278" spans="2:12" ht="14.25" customHeight="1" x14ac:dyDescent="0.2">
      <c r="K278" s="69"/>
      <c r="L278" s="33"/>
    </row>
    <row r="279" spans="2:12" ht="14.25" customHeight="1" x14ac:dyDescent="0.2">
      <c r="K279" s="69"/>
      <c r="L279" s="33"/>
    </row>
    <row r="280" spans="2:12" ht="14.25" customHeight="1" x14ac:dyDescent="0.2">
      <c r="K280" s="69"/>
      <c r="L280" s="33"/>
    </row>
    <row r="281" spans="2:12" ht="14.25" customHeight="1" x14ac:dyDescent="0.2">
      <c r="K281" s="69"/>
      <c r="L281" s="33"/>
    </row>
    <row r="282" spans="2:12" ht="14.25" customHeight="1" x14ac:dyDescent="0.2">
      <c r="B282" s="33"/>
      <c r="C282" s="15"/>
      <c r="D282" s="15"/>
      <c r="K282" s="69"/>
      <c r="L282" s="33"/>
    </row>
    <row r="283" spans="2:12" ht="14.25" customHeight="1" x14ac:dyDescent="0.2">
      <c r="B283" s="33"/>
      <c r="C283" s="15"/>
      <c r="D283" s="15"/>
      <c r="K283" s="69"/>
      <c r="L283" s="33"/>
    </row>
    <row r="284" spans="2:12" ht="14.25" customHeight="1" x14ac:dyDescent="0.2">
      <c r="B284" s="33"/>
      <c r="C284" s="15"/>
      <c r="D284" s="15"/>
      <c r="K284" s="69"/>
      <c r="L284" s="33"/>
    </row>
    <row r="285" spans="2:12" ht="14.25" customHeight="1" x14ac:dyDescent="0.2">
      <c r="B285" s="33"/>
      <c r="C285" s="15"/>
      <c r="D285" s="15"/>
      <c r="K285" s="69"/>
      <c r="L285" s="33"/>
    </row>
    <row r="286" spans="2:12" ht="14.25" customHeight="1" x14ac:dyDescent="0.2">
      <c r="B286" s="33"/>
      <c r="C286" s="15"/>
      <c r="D286" s="15"/>
      <c r="K286" s="69"/>
      <c r="L286" s="33"/>
    </row>
    <row r="287" spans="2:12" ht="14.25" customHeight="1" x14ac:dyDescent="0.2">
      <c r="B287" s="33"/>
      <c r="C287" s="15"/>
      <c r="D287" s="15"/>
      <c r="K287" s="69"/>
      <c r="L287" s="33"/>
    </row>
    <row r="288" spans="2:12" ht="14.25" hidden="1" customHeight="1" x14ac:dyDescent="0.2">
      <c r="B288" s="33"/>
      <c r="C288" s="15"/>
      <c r="D288" s="15"/>
      <c r="K288" s="69"/>
      <c r="L288" s="33"/>
    </row>
    <row r="289" spans="2:12" ht="14.25" hidden="1" customHeight="1" x14ac:dyDescent="0.2">
      <c r="B289" s="33"/>
      <c r="C289" s="15"/>
      <c r="D289" s="15"/>
      <c r="K289" s="69"/>
      <c r="L289" s="33"/>
    </row>
    <row r="290" spans="2:12" ht="14.25" hidden="1" customHeight="1" x14ac:dyDescent="0.2">
      <c r="B290" s="33"/>
      <c r="C290" s="15"/>
      <c r="D290" s="15"/>
      <c r="K290" s="69"/>
      <c r="L290" s="33"/>
    </row>
    <row r="291" spans="2:12" ht="14.25" hidden="1" customHeight="1" x14ac:dyDescent="0.2">
      <c r="B291" s="33"/>
      <c r="C291" s="15"/>
      <c r="D291" s="15"/>
      <c r="K291" s="69"/>
      <c r="L291" s="33"/>
    </row>
    <row r="292" spans="2:12" ht="14.25" hidden="1" customHeight="1" x14ac:dyDescent="0.2">
      <c r="D292" s="57"/>
      <c r="K292" s="69"/>
      <c r="L292" s="33"/>
    </row>
    <row r="293" spans="2:12" ht="14.25" customHeight="1" x14ac:dyDescent="0.2">
      <c r="D293" s="57"/>
      <c r="K293" s="69"/>
      <c r="L293" s="33"/>
    </row>
    <row r="294" spans="2:12" ht="14.25" customHeight="1" x14ac:dyDescent="0.2">
      <c r="D294" s="57"/>
      <c r="K294" s="69"/>
      <c r="L294" s="33"/>
    </row>
    <row r="295" spans="2:12" ht="14.25" customHeight="1" x14ac:dyDescent="0.2">
      <c r="D295" s="57"/>
      <c r="K295" s="69"/>
      <c r="L295" s="33"/>
    </row>
    <row r="296" spans="2:12" ht="14.25" customHeight="1" x14ac:dyDescent="0.2">
      <c r="D296" s="57"/>
      <c r="K296" s="69"/>
      <c r="L296" s="33"/>
    </row>
    <row r="297" spans="2:12" ht="14.25" customHeight="1" x14ac:dyDescent="0.2">
      <c r="D297" s="57"/>
      <c r="K297" s="69"/>
      <c r="L297" s="33"/>
    </row>
    <row r="298" spans="2:12" ht="14.25" customHeight="1" x14ac:dyDescent="0.2">
      <c r="D298" s="57"/>
      <c r="K298" s="69"/>
      <c r="L298" s="33"/>
    </row>
    <row r="299" spans="2:12" ht="14.25" customHeight="1" x14ac:dyDescent="0.2">
      <c r="D299" s="57"/>
      <c r="K299" s="69"/>
      <c r="L299" s="33"/>
    </row>
    <row r="300" spans="2:12" ht="14.25" customHeight="1" x14ac:dyDescent="0.2">
      <c r="D300" s="57"/>
      <c r="K300" s="69"/>
      <c r="L300" s="33"/>
    </row>
    <row r="301" spans="2:12" ht="14.25" customHeight="1" x14ac:dyDescent="0.2">
      <c r="D301" s="57"/>
      <c r="K301" s="69"/>
      <c r="L301" s="33"/>
    </row>
    <row r="302" spans="2:12" ht="14.25" customHeight="1" x14ac:dyDescent="0.2">
      <c r="D302" s="57"/>
      <c r="K302" s="69"/>
      <c r="L302" s="33"/>
    </row>
    <row r="303" spans="2:12" ht="14.25" customHeight="1" x14ac:dyDescent="0.2">
      <c r="D303" s="57"/>
      <c r="K303" s="69"/>
      <c r="L303" s="33"/>
    </row>
    <row r="304" spans="2:12" ht="14.25" customHeight="1" x14ac:dyDescent="0.2">
      <c r="D304" s="57"/>
      <c r="K304" s="69"/>
      <c r="L304" s="33"/>
    </row>
    <row r="305" spans="4:12" ht="14.25" customHeight="1" x14ac:dyDescent="0.2">
      <c r="D305" s="57"/>
      <c r="K305" s="69"/>
      <c r="L305" s="33"/>
    </row>
    <row r="306" spans="4:12" ht="14.25" customHeight="1" x14ac:dyDescent="0.2">
      <c r="D306" s="57"/>
      <c r="K306" s="69"/>
      <c r="L306" s="33"/>
    </row>
    <row r="307" spans="4:12" ht="14.25" customHeight="1" x14ac:dyDescent="0.2">
      <c r="D307" s="57"/>
      <c r="K307" s="69"/>
      <c r="L307" s="33"/>
    </row>
    <row r="308" spans="4:12" ht="14.25" customHeight="1" x14ac:dyDescent="0.2">
      <c r="D308" s="57"/>
      <c r="K308" s="69"/>
      <c r="L308" s="33"/>
    </row>
    <row r="309" spans="4:12" ht="14.25" customHeight="1" x14ac:dyDescent="0.2">
      <c r="D309" s="57"/>
      <c r="K309" s="69"/>
      <c r="L309" s="33"/>
    </row>
    <row r="310" spans="4:12" ht="14.25" customHeight="1" x14ac:dyDescent="0.2">
      <c r="D310" s="57"/>
      <c r="K310" s="69"/>
      <c r="L310" s="33"/>
    </row>
    <row r="311" spans="4:12" ht="14.25" customHeight="1" x14ac:dyDescent="0.2">
      <c r="D311" s="57"/>
      <c r="K311" s="69"/>
      <c r="L311" s="33"/>
    </row>
    <row r="312" spans="4:12" ht="14.25" customHeight="1" x14ac:dyDescent="0.2">
      <c r="D312" s="57"/>
      <c r="K312" s="69"/>
      <c r="L312" s="33"/>
    </row>
    <row r="313" spans="4:12" ht="14.25" customHeight="1" x14ac:dyDescent="0.2">
      <c r="D313" s="57"/>
      <c r="K313" s="69"/>
      <c r="L313" s="33"/>
    </row>
    <row r="314" spans="4:12" ht="14.25" customHeight="1" x14ac:dyDescent="0.2">
      <c r="D314" s="57"/>
      <c r="K314" s="69"/>
      <c r="L314" s="33"/>
    </row>
    <row r="315" spans="4:12" ht="14.25" customHeight="1" x14ac:dyDescent="0.2">
      <c r="D315" s="57"/>
      <c r="K315" s="69"/>
      <c r="L315" s="33"/>
    </row>
    <row r="316" spans="4:12" ht="14.25" customHeight="1" x14ac:dyDescent="0.2">
      <c r="D316" s="57"/>
      <c r="K316" s="69"/>
      <c r="L316" s="33"/>
    </row>
    <row r="317" spans="4:12" ht="14.25" customHeight="1" x14ac:dyDescent="0.2">
      <c r="D317" s="57"/>
      <c r="K317" s="69"/>
      <c r="L317" s="33"/>
    </row>
    <row r="318" spans="4:12" ht="14.25" customHeight="1" x14ac:dyDescent="0.2">
      <c r="D318" s="57"/>
      <c r="K318" s="69"/>
      <c r="L318" s="33"/>
    </row>
    <row r="319" spans="4:12" ht="14.25" customHeight="1" x14ac:dyDescent="0.2">
      <c r="D319" s="57"/>
      <c r="K319" s="69"/>
      <c r="L319" s="33"/>
    </row>
    <row r="320" spans="4:12" ht="14.25" customHeight="1" x14ac:dyDescent="0.2">
      <c r="D320" s="57"/>
      <c r="K320" s="69"/>
      <c r="L320" s="33"/>
    </row>
    <row r="321" spans="4:12" ht="14.25" customHeight="1" x14ac:dyDescent="0.2">
      <c r="D321" s="57"/>
      <c r="K321" s="69"/>
      <c r="L321" s="33"/>
    </row>
    <row r="322" spans="4:12" ht="14.25" customHeight="1" x14ac:dyDescent="0.2">
      <c r="D322" s="57"/>
      <c r="K322" s="69"/>
      <c r="L322" s="33"/>
    </row>
    <row r="323" spans="4:12" ht="14.25" customHeight="1" x14ac:dyDescent="0.2">
      <c r="D323" s="57"/>
      <c r="K323" s="69"/>
      <c r="L323" s="33"/>
    </row>
    <row r="324" spans="4:12" ht="14.25" customHeight="1" x14ac:dyDescent="0.2">
      <c r="D324" s="57"/>
      <c r="K324" s="69"/>
      <c r="L324" s="33"/>
    </row>
    <row r="325" spans="4:12" ht="14.25" customHeight="1" x14ac:dyDescent="0.2">
      <c r="D325" s="57"/>
      <c r="K325" s="69"/>
      <c r="L325" s="33"/>
    </row>
    <row r="326" spans="4:12" ht="14.25" customHeight="1" x14ac:dyDescent="0.2">
      <c r="D326" s="57"/>
      <c r="K326" s="69"/>
      <c r="L326" s="33"/>
    </row>
    <row r="327" spans="4:12" ht="14.25" customHeight="1" x14ac:dyDescent="0.2">
      <c r="D327" s="57"/>
      <c r="K327" s="69"/>
      <c r="L327" s="33"/>
    </row>
    <row r="328" spans="4:12" ht="14.25" customHeight="1" x14ac:dyDescent="0.2">
      <c r="D328" s="57"/>
      <c r="K328" s="69"/>
      <c r="L328" s="33"/>
    </row>
    <row r="329" spans="4:12" ht="14.25" customHeight="1" x14ac:dyDescent="0.2">
      <c r="D329" s="57"/>
      <c r="K329" s="69"/>
      <c r="L329" s="33"/>
    </row>
    <row r="330" spans="4:12" ht="14.25" customHeight="1" x14ac:dyDescent="0.2">
      <c r="D330" s="57"/>
      <c r="K330" s="69"/>
      <c r="L330" s="33"/>
    </row>
    <row r="331" spans="4:12" ht="14.25" customHeight="1" x14ac:dyDescent="0.2">
      <c r="D331" s="57"/>
      <c r="K331" s="69"/>
      <c r="L331" s="33"/>
    </row>
    <row r="332" spans="4:12" ht="14.25" customHeight="1" x14ac:dyDescent="0.2">
      <c r="D332" s="57"/>
      <c r="K332" s="69"/>
      <c r="L332" s="33"/>
    </row>
    <row r="333" spans="4:12" ht="14.25" customHeight="1" x14ac:dyDescent="0.2">
      <c r="D333" s="57"/>
      <c r="K333" s="69"/>
      <c r="L333" s="33"/>
    </row>
    <row r="334" spans="4:12" ht="14.25" customHeight="1" x14ac:dyDescent="0.2">
      <c r="D334" s="57"/>
      <c r="K334" s="69"/>
      <c r="L334" s="33"/>
    </row>
    <row r="335" spans="4:12" ht="14.25" customHeight="1" x14ac:dyDescent="0.2">
      <c r="D335" s="57"/>
      <c r="K335" s="69"/>
      <c r="L335" s="33"/>
    </row>
    <row r="336" spans="4:12" ht="14.25" customHeight="1" x14ac:dyDescent="0.2">
      <c r="D336" s="57"/>
      <c r="K336" s="69"/>
      <c r="L336" s="33"/>
    </row>
    <row r="337" spans="4:12" ht="14.25" customHeight="1" x14ac:dyDescent="0.2">
      <c r="D337" s="57"/>
      <c r="K337" s="69"/>
      <c r="L337" s="33"/>
    </row>
    <row r="338" spans="4:12" ht="14.25" customHeight="1" x14ac:dyDescent="0.2">
      <c r="D338" s="57"/>
      <c r="K338" s="69"/>
      <c r="L338" s="33"/>
    </row>
    <row r="339" spans="4:12" ht="14.25" customHeight="1" x14ac:dyDescent="0.2">
      <c r="D339" s="57"/>
      <c r="K339" s="69"/>
      <c r="L339" s="33"/>
    </row>
    <row r="340" spans="4:12" ht="14.25" customHeight="1" x14ac:dyDescent="0.2">
      <c r="D340" s="57"/>
      <c r="K340" s="69"/>
      <c r="L340" s="33"/>
    </row>
    <row r="341" spans="4:12" ht="14.25" customHeight="1" x14ac:dyDescent="0.2">
      <c r="D341" s="57"/>
      <c r="K341" s="69"/>
      <c r="L341" s="33"/>
    </row>
    <row r="342" spans="4:12" ht="14.25" customHeight="1" x14ac:dyDescent="0.2">
      <c r="D342" s="57"/>
      <c r="K342" s="69"/>
      <c r="L342" s="33"/>
    </row>
    <row r="343" spans="4:12" ht="14.25" customHeight="1" x14ac:dyDescent="0.2">
      <c r="D343" s="57"/>
      <c r="K343" s="69"/>
      <c r="L343" s="33"/>
    </row>
    <row r="344" spans="4:12" ht="14.25" customHeight="1" x14ac:dyDescent="0.2">
      <c r="D344" s="57"/>
      <c r="K344" s="69"/>
      <c r="L344" s="33"/>
    </row>
    <row r="345" spans="4:12" ht="14.25" customHeight="1" x14ac:dyDescent="0.2">
      <c r="D345" s="57"/>
      <c r="K345" s="69"/>
      <c r="L345" s="33"/>
    </row>
    <row r="346" spans="4:12" ht="14.25" customHeight="1" x14ac:dyDescent="0.2">
      <c r="D346" s="57"/>
      <c r="K346" s="69"/>
      <c r="L346" s="33"/>
    </row>
    <row r="347" spans="4:12" ht="14.25" customHeight="1" x14ac:dyDescent="0.2">
      <c r="D347" s="57"/>
      <c r="K347" s="69"/>
      <c r="L347" s="33"/>
    </row>
    <row r="348" spans="4:12" ht="14.25" customHeight="1" x14ac:dyDescent="0.2">
      <c r="D348" s="57"/>
      <c r="K348" s="69"/>
      <c r="L348" s="33"/>
    </row>
    <row r="349" spans="4:12" ht="14.25" customHeight="1" x14ac:dyDescent="0.2">
      <c r="D349" s="57"/>
      <c r="K349" s="69"/>
      <c r="L349" s="33"/>
    </row>
    <row r="350" spans="4:12" ht="14.25" customHeight="1" x14ac:dyDescent="0.2">
      <c r="D350" s="57"/>
      <c r="K350" s="69"/>
      <c r="L350" s="33"/>
    </row>
    <row r="351" spans="4:12" ht="14.25" customHeight="1" x14ac:dyDescent="0.2">
      <c r="D351" s="57"/>
      <c r="K351" s="69"/>
      <c r="L351" s="33"/>
    </row>
    <row r="352" spans="4:12" ht="14.25" customHeight="1" x14ac:dyDescent="0.2">
      <c r="D352" s="57"/>
      <c r="K352" s="69"/>
      <c r="L352" s="33"/>
    </row>
    <row r="353" spans="4:12" ht="14.25" customHeight="1" x14ac:dyDescent="0.2">
      <c r="D353" s="57"/>
      <c r="K353" s="69"/>
      <c r="L353" s="33"/>
    </row>
    <row r="354" spans="4:12" ht="14.25" customHeight="1" x14ac:dyDescent="0.2">
      <c r="D354" s="57"/>
      <c r="K354" s="69"/>
      <c r="L354" s="33"/>
    </row>
    <row r="355" spans="4:12" ht="14.25" customHeight="1" x14ac:dyDescent="0.2">
      <c r="D355" s="57"/>
      <c r="K355" s="69"/>
      <c r="L355" s="33"/>
    </row>
    <row r="356" spans="4:12" ht="14.25" customHeight="1" x14ac:dyDescent="0.2">
      <c r="D356" s="57"/>
      <c r="K356" s="69"/>
      <c r="L356" s="33"/>
    </row>
    <row r="357" spans="4:12" ht="14.25" customHeight="1" x14ac:dyDescent="0.2">
      <c r="D357" s="57"/>
      <c r="K357" s="69"/>
      <c r="L357" s="33"/>
    </row>
    <row r="358" spans="4:12" ht="14.25" customHeight="1" x14ac:dyDescent="0.2">
      <c r="D358" s="57"/>
      <c r="K358" s="69"/>
      <c r="L358" s="33"/>
    </row>
    <row r="359" spans="4:12" ht="14.25" customHeight="1" x14ac:dyDescent="0.2">
      <c r="D359" s="57"/>
      <c r="K359" s="69"/>
      <c r="L359" s="33"/>
    </row>
    <row r="360" spans="4:12" ht="14.25" customHeight="1" x14ac:dyDescent="0.2">
      <c r="D360" s="57"/>
      <c r="K360" s="69"/>
      <c r="L360" s="33"/>
    </row>
    <row r="361" spans="4:12" ht="14.25" customHeight="1" x14ac:dyDescent="0.2">
      <c r="D361" s="57"/>
      <c r="K361" s="69"/>
      <c r="L361" s="33"/>
    </row>
    <row r="362" spans="4:12" ht="14.25" customHeight="1" x14ac:dyDescent="0.2">
      <c r="D362" s="57"/>
      <c r="K362" s="69"/>
      <c r="L362" s="33"/>
    </row>
    <row r="363" spans="4:12" ht="14.25" customHeight="1" x14ac:dyDescent="0.2">
      <c r="D363" s="57"/>
      <c r="K363" s="69"/>
      <c r="L363" s="33"/>
    </row>
    <row r="364" spans="4:12" ht="14.25" customHeight="1" x14ac:dyDescent="0.2">
      <c r="D364" s="57"/>
      <c r="K364" s="69"/>
      <c r="L364" s="33"/>
    </row>
    <row r="365" spans="4:12" ht="14.25" customHeight="1" x14ac:dyDescent="0.2">
      <c r="D365" s="57"/>
      <c r="K365" s="69"/>
      <c r="L365" s="33"/>
    </row>
    <row r="366" spans="4:12" ht="14.25" customHeight="1" x14ac:dyDescent="0.2">
      <c r="D366" s="57"/>
      <c r="K366" s="69"/>
      <c r="L366" s="33"/>
    </row>
    <row r="367" spans="4:12" ht="14.25" customHeight="1" x14ac:dyDescent="0.2">
      <c r="D367" s="57"/>
      <c r="K367" s="69"/>
      <c r="L367" s="33"/>
    </row>
    <row r="368" spans="4:12" ht="14.25" customHeight="1" x14ac:dyDescent="0.2">
      <c r="D368" s="57"/>
      <c r="K368" s="69"/>
      <c r="L368" s="33"/>
    </row>
    <row r="369" spans="4:12" ht="14.25" customHeight="1" x14ac:dyDescent="0.2">
      <c r="D369" s="57"/>
      <c r="K369" s="69"/>
      <c r="L369" s="33"/>
    </row>
    <row r="370" spans="4:12" ht="14.25" customHeight="1" x14ac:dyDescent="0.2">
      <c r="D370" s="57"/>
      <c r="K370" s="69"/>
      <c r="L370" s="33"/>
    </row>
    <row r="371" spans="4:12" ht="14.25" customHeight="1" x14ac:dyDescent="0.2">
      <c r="D371" s="57"/>
      <c r="K371" s="69"/>
      <c r="L371" s="33"/>
    </row>
    <row r="372" spans="4:12" ht="14.25" customHeight="1" x14ac:dyDescent="0.2">
      <c r="D372" s="57"/>
      <c r="K372" s="69"/>
      <c r="L372" s="33"/>
    </row>
    <row r="373" spans="4:12" ht="14.25" customHeight="1" x14ac:dyDescent="0.2">
      <c r="D373" s="57"/>
      <c r="K373" s="69"/>
      <c r="L373" s="33"/>
    </row>
    <row r="374" spans="4:12" ht="14.25" customHeight="1" x14ac:dyDescent="0.2">
      <c r="D374" s="57"/>
      <c r="K374" s="69"/>
      <c r="L374" s="33"/>
    </row>
    <row r="375" spans="4:12" ht="14.25" customHeight="1" x14ac:dyDescent="0.2">
      <c r="D375" s="57"/>
      <c r="K375" s="69"/>
      <c r="L375" s="33"/>
    </row>
    <row r="376" spans="4:12" ht="14.25" customHeight="1" x14ac:dyDescent="0.2">
      <c r="D376" s="57"/>
      <c r="K376" s="69"/>
      <c r="L376" s="33"/>
    </row>
    <row r="377" spans="4:12" ht="14.25" customHeight="1" x14ac:dyDescent="0.2">
      <c r="D377" s="57"/>
      <c r="K377" s="69"/>
      <c r="L377" s="33"/>
    </row>
    <row r="378" spans="4:12" ht="14.25" customHeight="1" x14ac:dyDescent="0.2">
      <c r="D378" s="57"/>
      <c r="K378" s="69"/>
      <c r="L378" s="33"/>
    </row>
    <row r="379" spans="4:12" ht="14.25" customHeight="1" x14ac:dyDescent="0.2">
      <c r="D379" s="57"/>
      <c r="K379" s="69"/>
      <c r="L379" s="33"/>
    </row>
    <row r="380" spans="4:12" ht="14.25" customHeight="1" x14ac:dyDescent="0.2">
      <c r="D380" s="57"/>
      <c r="K380" s="69"/>
      <c r="L380" s="33"/>
    </row>
    <row r="381" spans="4:12" ht="14.25" customHeight="1" x14ac:dyDescent="0.2">
      <c r="D381" s="57"/>
      <c r="K381" s="69"/>
      <c r="L381" s="33"/>
    </row>
    <row r="382" spans="4:12" ht="14.25" customHeight="1" x14ac:dyDescent="0.2">
      <c r="D382" s="57"/>
      <c r="K382" s="69"/>
      <c r="L382" s="33"/>
    </row>
    <row r="383" spans="4:12" ht="14.25" customHeight="1" x14ac:dyDescent="0.2">
      <c r="D383" s="57"/>
      <c r="K383" s="69"/>
      <c r="L383" s="33"/>
    </row>
    <row r="384" spans="4:12" ht="14.25" customHeight="1" x14ac:dyDescent="0.2">
      <c r="D384" s="57"/>
      <c r="K384" s="69"/>
      <c r="L384" s="33"/>
    </row>
    <row r="385" spans="4:12" ht="14.25" customHeight="1" x14ac:dyDescent="0.2">
      <c r="D385" s="57"/>
      <c r="K385" s="69"/>
      <c r="L385" s="33"/>
    </row>
    <row r="386" spans="4:12" ht="14.25" customHeight="1" x14ac:dyDescent="0.2">
      <c r="D386" s="57"/>
      <c r="K386" s="69"/>
      <c r="L386" s="33"/>
    </row>
    <row r="387" spans="4:12" ht="14.25" customHeight="1" x14ac:dyDescent="0.2">
      <c r="D387" s="57"/>
      <c r="K387" s="69"/>
      <c r="L387" s="33"/>
    </row>
    <row r="388" spans="4:12" ht="14.25" customHeight="1" x14ac:dyDescent="0.2">
      <c r="D388" s="57"/>
      <c r="K388" s="69"/>
      <c r="L388" s="33"/>
    </row>
    <row r="389" spans="4:12" ht="14.25" customHeight="1" x14ac:dyDescent="0.2">
      <c r="D389" s="57"/>
      <c r="K389" s="69"/>
      <c r="L389" s="33"/>
    </row>
    <row r="390" spans="4:12" ht="14.25" customHeight="1" x14ac:dyDescent="0.2">
      <c r="D390" s="57"/>
      <c r="K390" s="69"/>
      <c r="L390" s="33"/>
    </row>
    <row r="391" spans="4:12" ht="14.25" customHeight="1" x14ac:dyDescent="0.2">
      <c r="D391" s="57"/>
      <c r="K391" s="69"/>
      <c r="L391" s="33"/>
    </row>
    <row r="392" spans="4:12" ht="14.25" customHeight="1" x14ac:dyDescent="0.2">
      <c r="D392" s="57"/>
      <c r="K392" s="69"/>
      <c r="L392" s="33"/>
    </row>
    <row r="393" spans="4:12" ht="14.25" customHeight="1" x14ac:dyDescent="0.2">
      <c r="D393" s="57"/>
      <c r="K393" s="69"/>
      <c r="L393" s="33"/>
    </row>
    <row r="394" spans="4:12" ht="14.25" customHeight="1" x14ac:dyDescent="0.2">
      <c r="D394" s="57"/>
      <c r="K394" s="69"/>
      <c r="L394" s="33"/>
    </row>
    <row r="395" spans="4:12" ht="14.25" customHeight="1" x14ac:dyDescent="0.2">
      <c r="D395" s="57"/>
      <c r="K395" s="69"/>
      <c r="L395" s="33"/>
    </row>
    <row r="396" spans="4:12" ht="14.25" customHeight="1" x14ac:dyDescent="0.2">
      <c r="D396" s="57"/>
      <c r="K396" s="69"/>
      <c r="L396" s="33"/>
    </row>
    <row r="397" spans="4:12" ht="14.25" customHeight="1" x14ac:dyDescent="0.2">
      <c r="D397" s="57"/>
      <c r="K397" s="69"/>
      <c r="L397" s="33"/>
    </row>
    <row r="398" spans="4:12" ht="14.25" customHeight="1" x14ac:dyDescent="0.2">
      <c r="D398" s="57"/>
      <c r="K398" s="69"/>
      <c r="L398" s="33"/>
    </row>
    <row r="399" spans="4:12" ht="14.25" customHeight="1" x14ac:dyDescent="0.2">
      <c r="D399" s="57"/>
      <c r="K399" s="69"/>
      <c r="L399" s="33"/>
    </row>
    <row r="400" spans="4:12" ht="14.25" customHeight="1" x14ac:dyDescent="0.2">
      <c r="D400" s="57"/>
      <c r="K400" s="69"/>
      <c r="L400" s="33"/>
    </row>
    <row r="401" spans="4:12" ht="14.25" customHeight="1" x14ac:dyDescent="0.2">
      <c r="D401" s="57"/>
      <c r="K401" s="69"/>
      <c r="L401" s="33"/>
    </row>
    <row r="402" spans="4:12" ht="14.25" customHeight="1" x14ac:dyDescent="0.2">
      <c r="D402" s="57"/>
      <c r="K402" s="69"/>
      <c r="L402" s="33"/>
    </row>
    <row r="403" spans="4:12" ht="14.25" customHeight="1" x14ac:dyDescent="0.2">
      <c r="D403" s="57"/>
      <c r="K403" s="69"/>
      <c r="L403" s="33"/>
    </row>
    <row r="404" spans="4:12" ht="14.25" customHeight="1" x14ac:dyDescent="0.2">
      <c r="D404" s="57"/>
      <c r="K404" s="69"/>
      <c r="L404" s="33"/>
    </row>
    <row r="405" spans="4:12" ht="14.25" customHeight="1" x14ac:dyDescent="0.2">
      <c r="D405" s="57"/>
      <c r="K405" s="69"/>
      <c r="L405" s="33"/>
    </row>
    <row r="406" spans="4:12" ht="14.25" customHeight="1" x14ac:dyDescent="0.2">
      <c r="D406" s="57"/>
      <c r="K406" s="69"/>
      <c r="L406" s="33"/>
    </row>
    <row r="407" spans="4:12" ht="14.25" customHeight="1" x14ac:dyDescent="0.2">
      <c r="D407" s="57"/>
      <c r="K407" s="69"/>
      <c r="L407" s="33"/>
    </row>
    <row r="408" spans="4:12" ht="14.25" customHeight="1" x14ac:dyDescent="0.2">
      <c r="D408" s="57"/>
      <c r="K408" s="69"/>
      <c r="L408" s="33"/>
    </row>
    <row r="409" spans="4:12" ht="14.25" customHeight="1" x14ac:dyDescent="0.2">
      <c r="D409" s="57"/>
      <c r="K409" s="69"/>
      <c r="L409" s="33"/>
    </row>
    <row r="410" spans="4:12" ht="14.25" customHeight="1" x14ac:dyDescent="0.2">
      <c r="D410" s="57"/>
      <c r="K410" s="69"/>
      <c r="L410" s="33"/>
    </row>
    <row r="411" spans="4:12" ht="14.25" customHeight="1" x14ac:dyDescent="0.2">
      <c r="D411" s="57"/>
      <c r="K411" s="69"/>
      <c r="L411" s="33"/>
    </row>
    <row r="412" spans="4:12" ht="14.25" customHeight="1" x14ac:dyDescent="0.2">
      <c r="D412" s="57"/>
      <c r="K412" s="69"/>
      <c r="L412" s="33"/>
    </row>
    <row r="413" spans="4:12" ht="14.25" customHeight="1" x14ac:dyDescent="0.2">
      <c r="D413" s="57"/>
      <c r="K413" s="69"/>
      <c r="L413" s="33"/>
    </row>
    <row r="414" spans="4:12" ht="14.25" customHeight="1" x14ac:dyDescent="0.2">
      <c r="D414" s="57"/>
      <c r="K414" s="69"/>
      <c r="L414" s="33"/>
    </row>
    <row r="415" spans="4:12" ht="14.25" customHeight="1" x14ac:dyDescent="0.2">
      <c r="D415" s="57"/>
      <c r="K415" s="69"/>
      <c r="L415" s="33"/>
    </row>
    <row r="416" spans="4:12" ht="14.25" customHeight="1" x14ac:dyDescent="0.2">
      <c r="D416" s="57"/>
      <c r="K416" s="69"/>
      <c r="L416" s="33"/>
    </row>
    <row r="417" spans="4:12" ht="14.25" customHeight="1" x14ac:dyDescent="0.2">
      <c r="D417" s="57"/>
      <c r="K417" s="69"/>
      <c r="L417" s="33"/>
    </row>
    <row r="418" spans="4:12" ht="14.25" customHeight="1" x14ac:dyDescent="0.2">
      <c r="D418" s="57"/>
      <c r="K418" s="69"/>
      <c r="L418" s="33"/>
    </row>
    <row r="419" spans="4:12" ht="14.25" customHeight="1" x14ac:dyDescent="0.2">
      <c r="D419" s="57"/>
      <c r="K419" s="69"/>
      <c r="L419" s="33"/>
    </row>
    <row r="420" spans="4:12" ht="14.25" customHeight="1" x14ac:dyDescent="0.2">
      <c r="D420" s="57"/>
      <c r="K420" s="69"/>
      <c r="L420" s="33"/>
    </row>
    <row r="421" spans="4:12" ht="14.25" customHeight="1" x14ac:dyDescent="0.2">
      <c r="D421" s="57"/>
      <c r="K421" s="69"/>
      <c r="L421" s="33"/>
    </row>
    <row r="422" spans="4:12" ht="14.25" customHeight="1" x14ac:dyDescent="0.2">
      <c r="D422" s="57"/>
      <c r="K422" s="69"/>
      <c r="L422" s="33"/>
    </row>
    <row r="423" spans="4:12" ht="14.25" customHeight="1" x14ac:dyDescent="0.2">
      <c r="D423" s="57"/>
      <c r="K423" s="69"/>
      <c r="L423" s="33"/>
    </row>
    <row r="424" spans="4:12" ht="14.25" customHeight="1" x14ac:dyDescent="0.2">
      <c r="D424" s="57"/>
      <c r="K424" s="69"/>
      <c r="L424" s="33"/>
    </row>
    <row r="425" spans="4:12" ht="14.25" customHeight="1" x14ac:dyDescent="0.2">
      <c r="D425" s="57"/>
      <c r="K425" s="69"/>
      <c r="L425" s="33"/>
    </row>
    <row r="426" spans="4:12" ht="14.25" customHeight="1" x14ac:dyDescent="0.2">
      <c r="D426" s="57"/>
      <c r="K426" s="69"/>
      <c r="L426" s="33"/>
    </row>
    <row r="427" spans="4:12" ht="14.25" customHeight="1" x14ac:dyDescent="0.2">
      <c r="D427" s="57"/>
      <c r="K427" s="69"/>
      <c r="L427" s="33"/>
    </row>
    <row r="428" spans="4:12" ht="14.25" customHeight="1" x14ac:dyDescent="0.2">
      <c r="D428" s="57"/>
      <c r="K428" s="69"/>
      <c r="L428" s="33"/>
    </row>
    <row r="429" spans="4:12" ht="14.25" customHeight="1" x14ac:dyDescent="0.2">
      <c r="D429" s="57"/>
      <c r="K429" s="69"/>
      <c r="L429" s="33"/>
    </row>
    <row r="430" spans="4:12" ht="14.25" customHeight="1" x14ac:dyDescent="0.2">
      <c r="D430" s="57"/>
      <c r="K430" s="69"/>
      <c r="L430" s="33"/>
    </row>
    <row r="431" spans="4:12" ht="14.25" customHeight="1" x14ac:dyDescent="0.2">
      <c r="D431" s="57"/>
      <c r="K431" s="69"/>
      <c r="L431" s="33"/>
    </row>
    <row r="432" spans="4:12" ht="14.25" customHeight="1" x14ac:dyDescent="0.2">
      <c r="D432" s="57"/>
      <c r="K432" s="69"/>
      <c r="L432" s="33"/>
    </row>
    <row r="433" spans="4:12" ht="14.25" customHeight="1" x14ac:dyDescent="0.2">
      <c r="D433" s="57"/>
      <c r="K433" s="69"/>
      <c r="L433" s="33"/>
    </row>
    <row r="434" spans="4:12" ht="14.25" customHeight="1" x14ac:dyDescent="0.2">
      <c r="D434" s="57"/>
      <c r="K434" s="69"/>
      <c r="L434" s="33"/>
    </row>
    <row r="435" spans="4:12" ht="14.25" customHeight="1" x14ac:dyDescent="0.2">
      <c r="D435" s="57"/>
      <c r="K435" s="69"/>
      <c r="L435" s="33"/>
    </row>
    <row r="436" spans="4:12" ht="14.25" customHeight="1" x14ac:dyDescent="0.2">
      <c r="D436" s="57"/>
      <c r="K436" s="69"/>
      <c r="L436" s="33"/>
    </row>
    <row r="437" spans="4:12" ht="14.25" customHeight="1" x14ac:dyDescent="0.2">
      <c r="D437" s="57"/>
      <c r="K437" s="69"/>
      <c r="L437" s="33"/>
    </row>
    <row r="438" spans="4:12" ht="14.25" customHeight="1" x14ac:dyDescent="0.2">
      <c r="D438" s="57"/>
      <c r="K438" s="69"/>
      <c r="L438" s="33"/>
    </row>
    <row r="439" spans="4:12" ht="14.25" customHeight="1" x14ac:dyDescent="0.2">
      <c r="D439" s="57"/>
      <c r="K439" s="69"/>
      <c r="L439" s="33"/>
    </row>
    <row r="440" spans="4:12" ht="14.25" customHeight="1" x14ac:dyDescent="0.2">
      <c r="D440" s="57"/>
      <c r="K440" s="69"/>
      <c r="L440" s="33"/>
    </row>
    <row r="441" spans="4:12" ht="14.25" customHeight="1" x14ac:dyDescent="0.2">
      <c r="D441" s="57"/>
      <c r="K441" s="69"/>
      <c r="L441" s="33"/>
    </row>
    <row r="442" spans="4:12" ht="14.25" customHeight="1" x14ac:dyDescent="0.2">
      <c r="D442" s="57"/>
      <c r="K442" s="69"/>
      <c r="L442" s="33"/>
    </row>
    <row r="443" spans="4:12" ht="14.25" customHeight="1" x14ac:dyDescent="0.2">
      <c r="D443" s="57"/>
      <c r="K443" s="69"/>
      <c r="L443" s="33"/>
    </row>
    <row r="444" spans="4:12" ht="14.25" customHeight="1" x14ac:dyDescent="0.2">
      <c r="D444" s="57"/>
      <c r="K444" s="69"/>
      <c r="L444" s="33"/>
    </row>
    <row r="445" spans="4:12" ht="14.25" customHeight="1" x14ac:dyDescent="0.2">
      <c r="D445" s="57"/>
      <c r="K445" s="69"/>
      <c r="L445" s="33"/>
    </row>
    <row r="446" spans="4:12" ht="14.25" customHeight="1" x14ac:dyDescent="0.2">
      <c r="D446" s="57"/>
      <c r="K446" s="69"/>
      <c r="L446" s="33"/>
    </row>
    <row r="447" spans="4:12" ht="14.25" customHeight="1" x14ac:dyDescent="0.2">
      <c r="D447" s="57"/>
      <c r="K447" s="69"/>
      <c r="L447" s="33"/>
    </row>
    <row r="448" spans="4:12" ht="14.25" customHeight="1" x14ac:dyDescent="0.2">
      <c r="D448" s="57"/>
      <c r="K448" s="69"/>
      <c r="L448" s="33"/>
    </row>
    <row r="449" spans="4:12" ht="14.25" customHeight="1" x14ac:dyDescent="0.2">
      <c r="D449" s="57"/>
      <c r="K449" s="69"/>
      <c r="L449" s="33"/>
    </row>
    <row r="450" spans="4:12" ht="14.25" customHeight="1" x14ac:dyDescent="0.2">
      <c r="D450" s="57"/>
      <c r="K450" s="69"/>
      <c r="L450" s="33"/>
    </row>
    <row r="451" spans="4:12" ht="14.25" customHeight="1" x14ac:dyDescent="0.2">
      <c r="D451" s="57"/>
      <c r="K451" s="69"/>
      <c r="L451" s="33"/>
    </row>
    <row r="452" spans="4:12" ht="14.25" customHeight="1" x14ac:dyDescent="0.2">
      <c r="D452" s="57"/>
      <c r="K452" s="69"/>
      <c r="L452" s="33"/>
    </row>
    <row r="453" spans="4:12" ht="14.25" customHeight="1" x14ac:dyDescent="0.2">
      <c r="D453" s="57"/>
      <c r="K453" s="69"/>
      <c r="L453" s="33"/>
    </row>
    <row r="454" spans="4:12" ht="14.25" customHeight="1" x14ac:dyDescent="0.2">
      <c r="D454" s="57"/>
      <c r="K454" s="69"/>
      <c r="L454" s="33"/>
    </row>
    <row r="455" spans="4:12" ht="14.25" customHeight="1" x14ac:dyDescent="0.2">
      <c r="D455" s="57"/>
      <c r="K455" s="69"/>
      <c r="L455" s="33"/>
    </row>
    <row r="456" spans="4:12" ht="14.25" customHeight="1" x14ac:dyDescent="0.2">
      <c r="D456" s="57"/>
      <c r="K456" s="69"/>
      <c r="L456" s="33"/>
    </row>
    <row r="457" spans="4:12" ht="14.25" customHeight="1" x14ac:dyDescent="0.2">
      <c r="D457" s="57"/>
      <c r="K457" s="69"/>
      <c r="L457" s="33"/>
    </row>
    <row r="458" spans="4:12" ht="14.25" customHeight="1" x14ac:dyDescent="0.2">
      <c r="D458" s="57"/>
      <c r="K458" s="69"/>
      <c r="L458" s="33"/>
    </row>
    <row r="459" spans="4:12" ht="14.25" customHeight="1" x14ac:dyDescent="0.2">
      <c r="D459" s="57"/>
      <c r="K459" s="69"/>
      <c r="L459" s="33"/>
    </row>
    <row r="460" spans="4:12" ht="14.25" customHeight="1" x14ac:dyDescent="0.2">
      <c r="D460" s="57"/>
      <c r="K460" s="69"/>
      <c r="L460" s="33"/>
    </row>
    <row r="461" spans="4:12" ht="14.25" customHeight="1" x14ac:dyDescent="0.2">
      <c r="D461" s="57"/>
      <c r="K461" s="69"/>
      <c r="L461" s="33"/>
    </row>
    <row r="462" spans="4:12" ht="14.25" customHeight="1" x14ac:dyDescent="0.2">
      <c r="D462" s="57"/>
      <c r="K462" s="69"/>
      <c r="L462" s="33"/>
    </row>
    <row r="463" spans="4:12" ht="14.25" customHeight="1" x14ac:dyDescent="0.2">
      <c r="D463" s="57"/>
      <c r="K463" s="69"/>
      <c r="L463" s="33"/>
    </row>
    <row r="464" spans="4:12" ht="14.25" customHeight="1" x14ac:dyDescent="0.2">
      <c r="D464" s="57"/>
      <c r="K464" s="69"/>
      <c r="L464" s="33"/>
    </row>
    <row r="465" spans="4:12" ht="14.25" customHeight="1" x14ac:dyDescent="0.2">
      <c r="D465" s="57"/>
      <c r="K465" s="69"/>
      <c r="L465" s="33"/>
    </row>
    <row r="466" spans="4:12" ht="14.25" customHeight="1" x14ac:dyDescent="0.2">
      <c r="D466" s="57"/>
      <c r="K466" s="69"/>
      <c r="L466" s="33"/>
    </row>
    <row r="467" spans="4:12" ht="14.25" customHeight="1" x14ac:dyDescent="0.2">
      <c r="D467" s="57"/>
      <c r="K467" s="69"/>
      <c r="L467" s="33"/>
    </row>
    <row r="468" spans="4:12" ht="14.25" customHeight="1" x14ac:dyDescent="0.2">
      <c r="D468" s="57"/>
      <c r="K468" s="69"/>
      <c r="L468" s="33"/>
    </row>
    <row r="469" spans="4:12" ht="14.25" customHeight="1" x14ac:dyDescent="0.2">
      <c r="D469" s="57"/>
      <c r="K469" s="69"/>
      <c r="L469" s="33"/>
    </row>
    <row r="470" spans="4:12" ht="14.25" customHeight="1" x14ac:dyDescent="0.2">
      <c r="D470" s="57"/>
      <c r="K470" s="69"/>
      <c r="L470" s="33"/>
    </row>
    <row r="471" spans="4:12" ht="14.25" customHeight="1" x14ac:dyDescent="0.2">
      <c r="D471" s="57"/>
      <c r="K471" s="69"/>
      <c r="L471" s="33"/>
    </row>
    <row r="472" spans="4:12" ht="14.25" customHeight="1" x14ac:dyDescent="0.2">
      <c r="D472" s="57"/>
      <c r="K472" s="69"/>
      <c r="L472" s="33"/>
    </row>
    <row r="473" spans="4:12" ht="14.25" customHeight="1" x14ac:dyDescent="0.2">
      <c r="D473" s="57"/>
      <c r="K473" s="69"/>
      <c r="L473" s="33"/>
    </row>
    <row r="474" spans="4:12" ht="14.25" customHeight="1" x14ac:dyDescent="0.2">
      <c r="D474" s="57"/>
      <c r="K474" s="69"/>
      <c r="L474" s="33"/>
    </row>
    <row r="475" spans="4:12" ht="14.25" customHeight="1" x14ac:dyDescent="0.2">
      <c r="D475" s="57"/>
      <c r="K475" s="69"/>
      <c r="L475" s="33"/>
    </row>
    <row r="476" spans="4:12" ht="14.25" customHeight="1" x14ac:dyDescent="0.2">
      <c r="D476" s="57"/>
      <c r="K476" s="69"/>
      <c r="L476" s="33"/>
    </row>
    <row r="477" spans="4:12" ht="14.25" customHeight="1" x14ac:dyDescent="0.2">
      <c r="D477" s="57"/>
      <c r="K477" s="69"/>
      <c r="L477" s="33"/>
    </row>
    <row r="478" spans="4:12" ht="14.25" customHeight="1" x14ac:dyDescent="0.2">
      <c r="D478" s="57"/>
      <c r="K478" s="69"/>
      <c r="L478" s="33"/>
    </row>
    <row r="479" spans="4:12" ht="14.25" customHeight="1" x14ac:dyDescent="0.2">
      <c r="D479" s="57"/>
      <c r="K479" s="69"/>
      <c r="L479" s="33"/>
    </row>
    <row r="480" spans="4:12" ht="14.25" customHeight="1" x14ac:dyDescent="0.2">
      <c r="D480" s="57"/>
      <c r="K480" s="69"/>
      <c r="L480" s="33"/>
    </row>
    <row r="481" spans="4:12" ht="14.25" customHeight="1" x14ac:dyDescent="0.2">
      <c r="D481" s="57"/>
      <c r="K481" s="69"/>
      <c r="L481" s="33"/>
    </row>
    <row r="482" spans="4:12" ht="14.25" customHeight="1" x14ac:dyDescent="0.2">
      <c r="D482" s="57"/>
      <c r="K482" s="69"/>
      <c r="L482" s="33"/>
    </row>
    <row r="483" spans="4:12" ht="14.25" customHeight="1" x14ac:dyDescent="0.2">
      <c r="D483" s="57"/>
      <c r="K483" s="69"/>
      <c r="L483" s="33"/>
    </row>
    <row r="484" spans="4:12" ht="14.25" customHeight="1" x14ac:dyDescent="0.2">
      <c r="D484" s="57"/>
      <c r="K484" s="69"/>
      <c r="L484" s="33"/>
    </row>
    <row r="485" spans="4:12" ht="14.25" customHeight="1" x14ac:dyDescent="0.2">
      <c r="D485" s="57"/>
      <c r="K485" s="69"/>
      <c r="L485" s="33"/>
    </row>
    <row r="486" spans="4:12" ht="14.25" customHeight="1" x14ac:dyDescent="0.2">
      <c r="D486" s="57"/>
      <c r="K486" s="69"/>
      <c r="L486" s="33"/>
    </row>
    <row r="487" spans="4:12" ht="14.25" customHeight="1" x14ac:dyDescent="0.2">
      <c r="D487" s="57"/>
      <c r="K487" s="69"/>
      <c r="L487" s="33"/>
    </row>
    <row r="488" spans="4:12" ht="14.25" customHeight="1" x14ac:dyDescent="0.2">
      <c r="D488" s="57"/>
      <c r="K488" s="69"/>
      <c r="L488" s="33"/>
    </row>
    <row r="489" spans="4:12" ht="14.25" customHeight="1" x14ac:dyDescent="0.2">
      <c r="D489" s="57"/>
      <c r="K489" s="69"/>
      <c r="L489" s="33"/>
    </row>
    <row r="490" spans="4:12" ht="14.25" customHeight="1" x14ac:dyDescent="0.2">
      <c r="D490" s="57"/>
      <c r="K490" s="69"/>
      <c r="L490" s="33"/>
    </row>
    <row r="491" spans="4:12" ht="14.25" customHeight="1" x14ac:dyDescent="0.2">
      <c r="D491" s="57"/>
      <c r="K491" s="69"/>
      <c r="L491" s="33"/>
    </row>
    <row r="492" spans="4:12" ht="14.25" customHeight="1" x14ac:dyDescent="0.2">
      <c r="D492" s="57"/>
      <c r="K492" s="69"/>
      <c r="L492" s="33"/>
    </row>
    <row r="493" spans="4:12" ht="14.25" customHeight="1" x14ac:dyDescent="0.2">
      <c r="D493" s="57"/>
      <c r="K493" s="69"/>
      <c r="L493" s="33"/>
    </row>
    <row r="494" spans="4:12" ht="14.25" customHeight="1" x14ac:dyDescent="0.2">
      <c r="D494" s="57"/>
      <c r="K494" s="69"/>
      <c r="L494" s="33"/>
    </row>
    <row r="495" spans="4:12" ht="14.25" customHeight="1" x14ac:dyDescent="0.2">
      <c r="D495" s="57"/>
      <c r="K495" s="69"/>
      <c r="L495" s="33"/>
    </row>
    <row r="496" spans="4:12" ht="14.25" customHeight="1" x14ac:dyDescent="0.2">
      <c r="D496" s="57"/>
      <c r="K496" s="69"/>
      <c r="L496" s="33"/>
    </row>
    <row r="497" spans="4:12" ht="14.25" customHeight="1" x14ac:dyDescent="0.2">
      <c r="D497" s="57"/>
      <c r="K497" s="69"/>
      <c r="L497" s="33"/>
    </row>
    <row r="498" spans="4:12" ht="14.25" customHeight="1" x14ac:dyDescent="0.2">
      <c r="D498" s="57"/>
      <c r="K498" s="69"/>
      <c r="L498" s="33"/>
    </row>
    <row r="499" spans="4:12" ht="14.25" customHeight="1" x14ac:dyDescent="0.2">
      <c r="D499" s="57"/>
      <c r="K499" s="69"/>
      <c r="L499" s="33"/>
    </row>
    <row r="500" spans="4:12" ht="14.25" customHeight="1" x14ac:dyDescent="0.2">
      <c r="D500" s="57"/>
      <c r="K500" s="69"/>
      <c r="L500" s="33"/>
    </row>
    <row r="501" spans="4:12" ht="14.25" customHeight="1" x14ac:dyDescent="0.2">
      <c r="D501" s="57"/>
      <c r="K501" s="69"/>
      <c r="L501" s="33"/>
    </row>
    <row r="502" spans="4:12" ht="14.25" customHeight="1" x14ac:dyDescent="0.2">
      <c r="D502" s="57"/>
      <c r="K502" s="69"/>
      <c r="L502" s="33"/>
    </row>
    <row r="503" spans="4:12" ht="14.25" customHeight="1" x14ac:dyDescent="0.2">
      <c r="D503" s="57"/>
      <c r="K503" s="69"/>
      <c r="L503" s="33"/>
    </row>
    <row r="504" spans="4:12" ht="14.25" customHeight="1" x14ac:dyDescent="0.2">
      <c r="D504" s="57"/>
      <c r="K504" s="69"/>
      <c r="L504" s="33"/>
    </row>
    <row r="505" spans="4:12" ht="14.25" customHeight="1" x14ac:dyDescent="0.2">
      <c r="D505" s="57"/>
      <c r="K505" s="69"/>
      <c r="L505" s="33"/>
    </row>
    <row r="506" spans="4:12" ht="14.25" customHeight="1" x14ac:dyDescent="0.2">
      <c r="D506" s="57"/>
      <c r="K506" s="69"/>
      <c r="L506" s="33"/>
    </row>
    <row r="507" spans="4:12" ht="14.25" customHeight="1" x14ac:dyDescent="0.2">
      <c r="D507" s="57"/>
      <c r="K507" s="69"/>
      <c r="L507" s="33"/>
    </row>
    <row r="508" spans="4:12" ht="14.25" customHeight="1" x14ac:dyDescent="0.2">
      <c r="D508" s="57"/>
      <c r="K508" s="69"/>
      <c r="L508" s="33"/>
    </row>
    <row r="509" spans="4:12" ht="14.25" customHeight="1" x14ac:dyDescent="0.2">
      <c r="D509" s="57"/>
      <c r="K509" s="69"/>
      <c r="L509" s="33"/>
    </row>
    <row r="510" spans="4:12" ht="14.25" customHeight="1" x14ac:dyDescent="0.2">
      <c r="D510" s="57"/>
      <c r="K510" s="69"/>
      <c r="L510" s="33"/>
    </row>
    <row r="511" spans="4:12" ht="14.25" customHeight="1" x14ac:dyDescent="0.2">
      <c r="D511" s="57"/>
      <c r="K511" s="69"/>
      <c r="L511" s="33"/>
    </row>
    <row r="512" spans="4:12" ht="14.25" customHeight="1" x14ac:dyDescent="0.2">
      <c r="D512" s="57"/>
      <c r="K512" s="69"/>
      <c r="L512" s="33"/>
    </row>
    <row r="513" spans="4:12" ht="14.25" customHeight="1" x14ac:dyDescent="0.2">
      <c r="D513" s="57"/>
      <c r="K513" s="69"/>
      <c r="L513" s="33"/>
    </row>
    <row r="514" spans="4:12" ht="14.25" customHeight="1" x14ac:dyDescent="0.2">
      <c r="D514" s="57"/>
      <c r="K514" s="69"/>
      <c r="L514" s="33"/>
    </row>
    <row r="515" spans="4:12" ht="14.25" customHeight="1" x14ac:dyDescent="0.2">
      <c r="D515" s="57"/>
      <c r="K515" s="69"/>
      <c r="L515" s="33"/>
    </row>
    <row r="516" spans="4:12" ht="14.25" customHeight="1" x14ac:dyDescent="0.2">
      <c r="D516" s="57"/>
      <c r="K516" s="69"/>
      <c r="L516" s="33"/>
    </row>
    <row r="517" spans="4:12" ht="14.25" customHeight="1" x14ac:dyDescent="0.2">
      <c r="D517" s="57"/>
      <c r="K517" s="69"/>
      <c r="L517" s="33"/>
    </row>
    <row r="518" spans="4:12" ht="14.25" customHeight="1" x14ac:dyDescent="0.2">
      <c r="D518" s="57"/>
      <c r="K518" s="69"/>
      <c r="L518" s="33"/>
    </row>
    <row r="519" spans="4:12" ht="14.25" customHeight="1" x14ac:dyDescent="0.2">
      <c r="D519" s="57"/>
      <c r="K519" s="69"/>
      <c r="L519" s="33"/>
    </row>
    <row r="520" spans="4:12" ht="14.25" customHeight="1" x14ac:dyDescent="0.2">
      <c r="D520" s="57"/>
      <c r="K520" s="69"/>
      <c r="L520" s="33"/>
    </row>
    <row r="521" spans="4:12" ht="14.25" customHeight="1" x14ac:dyDescent="0.2">
      <c r="D521" s="57"/>
      <c r="K521" s="69"/>
      <c r="L521" s="33"/>
    </row>
    <row r="522" spans="4:12" ht="14.25" customHeight="1" x14ac:dyDescent="0.2">
      <c r="D522" s="57"/>
      <c r="K522" s="69"/>
      <c r="L522" s="33"/>
    </row>
    <row r="523" spans="4:12" ht="14.25" customHeight="1" x14ac:dyDescent="0.2">
      <c r="D523" s="57"/>
      <c r="K523" s="69"/>
      <c r="L523" s="33"/>
    </row>
    <row r="524" spans="4:12" ht="14.25" customHeight="1" x14ac:dyDescent="0.2">
      <c r="D524" s="57"/>
      <c r="K524" s="69"/>
      <c r="L524" s="33"/>
    </row>
    <row r="525" spans="4:12" ht="14.25" customHeight="1" x14ac:dyDescent="0.2">
      <c r="D525" s="57"/>
      <c r="K525" s="69"/>
      <c r="L525" s="33"/>
    </row>
    <row r="526" spans="4:12" ht="14.25" customHeight="1" x14ac:dyDescent="0.2">
      <c r="D526" s="57"/>
      <c r="K526" s="69"/>
      <c r="L526" s="33"/>
    </row>
    <row r="527" spans="4:12" ht="14.25" customHeight="1" x14ac:dyDescent="0.2">
      <c r="D527" s="57"/>
      <c r="K527" s="69"/>
      <c r="L527" s="33"/>
    </row>
    <row r="528" spans="4:12" ht="14.25" customHeight="1" x14ac:dyDescent="0.2">
      <c r="D528" s="57"/>
      <c r="K528" s="69"/>
      <c r="L528" s="33"/>
    </row>
    <row r="529" spans="4:12" ht="14.25" customHeight="1" x14ac:dyDescent="0.2">
      <c r="D529" s="57"/>
      <c r="K529" s="69"/>
      <c r="L529" s="33"/>
    </row>
    <row r="530" spans="4:12" ht="14.25" customHeight="1" x14ac:dyDescent="0.2">
      <c r="D530" s="57"/>
      <c r="K530" s="69"/>
      <c r="L530" s="33"/>
    </row>
    <row r="531" spans="4:12" ht="14.25" customHeight="1" x14ac:dyDescent="0.2">
      <c r="D531" s="57"/>
      <c r="K531" s="69"/>
      <c r="L531" s="33"/>
    </row>
    <row r="532" spans="4:12" ht="14.25" customHeight="1" x14ac:dyDescent="0.2">
      <c r="D532" s="57"/>
      <c r="K532" s="69"/>
      <c r="L532" s="33"/>
    </row>
    <row r="533" spans="4:12" ht="14.25" customHeight="1" x14ac:dyDescent="0.2">
      <c r="D533" s="57"/>
      <c r="K533" s="69"/>
      <c r="L533" s="33"/>
    </row>
    <row r="534" spans="4:12" ht="14.25" customHeight="1" x14ac:dyDescent="0.2">
      <c r="D534" s="57"/>
      <c r="K534" s="69"/>
      <c r="L534" s="33"/>
    </row>
    <row r="535" spans="4:12" ht="14.25" customHeight="1" x14ac:dyDescent="0.2">
      <c r="D535" s="57"/>
      <c r="K535" s="69"/>
      <c r="L535" s="33"/>
    </row>
    <row r="536" spans="4:12" ht="14.25" customHeight="1" x14ac:dyDescent="0.2">
      <c r="D536" s="57"/>
      <c r="K536" s="69"/>
      <c r="L536" s="33"/>
    </row>
    <row r="537" spans="4:12" ht="14.25" customHeight="1" x14ac:dyDescent="0.2">
      <c r="D537" s="57"/>
      <c r="K537" s="69"/>
      <c r="L537" s="33"/>
    </row>
    <row r="538" spans="4:12" ht="14.25" customHeight="1" x14ac:dyDescent="0.2">
      <c r="D538" s="57"/>
      <c r="K538" s="69"/>
      <c r="L538" s="33"/>
    </row>
    <row r="539" spans="4:12" ht="14.25" customHeight="1" x14ac:dyDescent="0.2">
      <c r="D539" s="57"/>
      <c r="K539" s="69"/>
      <c r="L539" s="33"/>
    </row>
    <row r="540" spans="4:12" ht="14.25" customHeight="1" x14ac:dyDescent="0.2">
      <c r="D540" s="57"/>
      <c r="K540" s="69"/>
      <c r="L540" s="33"/>
    </row>
    <row r="541" spans="4:12" ht="14.25" customHeight="1" x14ac:dyDescent="0.2">
      <c r="D541" s="57"/>
      <c r="K541" s="69"/>
      <c r="L541" s="33"/>
    </row>
    <row r="542" spans="4:12" ht="14.25" customHeight="1" x14ac:dyDescent="0.2">
      <c r="D542" s="57"/>
      <c r="K542" s="69"/>
      <c r="L542" s="33"/>
    </row>
    <row r="543" spans="4:12" ht="14.25" customHeight="1" x14ac:dyDescent="0.2">
      <c r="D543" s="57"/>
      <c r="K543" s="69"/>
      <c r="L543" s="33"/>
    </row>
    <row r="544" spans="4:12" ht="14.25" customHeight="1" x14ac:dyDescent="0.2">
      <c r="D544" s="57"/>
      <c r="K544" s="69"/>
      <c r="L544" s="33"/>
    </row>
    <row r="545" spans="4:12" ht="14.25" customHeight="1" x14ac:dyDescent="0.2">
      <c r="D545" s="57"/>
      <c r="K545" s="69"/>
      <c r="L545" s="33"/>
    </row>
    <row r="546" spans="4:12" ht="14.25" customHeight="1" x14ac:dyDescent="0.2">
      <c r="D546" s="57"/>
      <c r="K546" s="69"/>
      <c r="L546" s="33"/>
    </row>
    <row r="547" spans="4:12" ht="14.25" customHeight="1" x14ac:dyDescent="0.2">
      <c r="D547" s="57"/>
      <c r="K547" s="69"/>
      <c r="L547" s="33"/>
    </row>
    <row r="548" spans="4:12" ht="14.25" customHeight="1" x14ac:dyDescent="0.2">
      <c r="D548" s="57"/>
      <c r="K548" s="69"/>
      <c r="L548" s="33"/>
    </row>
    <row r="549" spans="4:12" ht="14.25" customHeight="1" x14ac:dyDescent="0.2">
      <c r="D549" s="57"/>
      <c r="K549" s="69"/>
      <c r="L549" s="33"/>
    </row>
    <row r="550" spans="4:12" ht="14.25" customHeight="1" x14ac:dyDescent="0.2">
      <c r="D550" s="57"/>
      <c r="K550" s="69"/>
      <c r="L550" s="33"/>
    </row>
    <row r="551" spans="4:12" ht="14.25" customHeight="1" x14ac:dyDescent="0.2">
      <c r="D551" s="57"/>
      <c r="K551" s="69"/>
      <c r="L551" s="33"/>
    </row>
    <row r="552" spans="4:12" ht="14.25" customHeight="1" x14ac:dyDescent="0.2">
      <c r="D552" s="57"/>
      <c r="K552" s="69"/>
      <c r="L552" s="33"/>
    </row>
    <row r="553" spans="4:12" ht="14.25" customHeight="1" x14ac:dyDescent="0.2">
      <c r="D553" s="57"/>
      <c r="K553" s="69"/>
      <c r="L553" s="33"/>
    </row>
    <row r="554" spans="4:12" ht="14.25" customHeight="1" x14ac:dyDescent="0.2">
      <c r="D554" s="57"/>
      <c r="K554" s="69"/>
      <c r="L554" s="33"/>
    </row>
    <row r="555" spans="4:12" ht="14.25" customHeight="1" x14ac:dyDescent="0.2">
      <c r="D555" s="57"/>
      <c r="K555" s="69"/>
      <c r="L555" s="33"/>
    </row>
    <row r="556" spans="4:12" ht="14.25" customHeight="1" x14ac:dyDescent="0.2">
      <c r="D556" s="57"/>
      <c r="K556" s="69"/>
      <c r="L556" s="33"/>
    </row>
    <row r="557" spans="4:12" ht="14.25" customHeight="1" x14ac:dyDescent="0.2">
      <c r="D557" s="57"/>
      <c r="K557" s="69"/>
      <c r="L557" s="33"/>
    </row>
    <row r="558" spans="4:12" ht="14.25" customHeight="1" x14ac:dyDescent="0.2">
      <c r="D558" s="57"/>
      <c r="K558" s="69"/>
      <c r="L558" s="33"/>
    </row>
    <row r="559" spans="4:12" ht="14.25" customHeight="1" x14ac:dyDescent="0.2">
      <c r="D559" s="57"/>
      <c r="K559" s="69"/>
      <c r="L559" s="33"/>
    </row>
    <row r="560" spans="4:12" ht="14.25" customHeight="1" x14ac:dyDescent="0.2">
      <c r="D560" s="57"/>
      <c r="K560" s="69"/>
      <c r="L560" s="33"/>
    </row>
    <row r="561" spans="4:12" ht="14.25" customHeight="1" x14ac:dyDescent="0.2">
      <c r="D561" s="57"/>
      <c r="K561" s="69"/>
      <c r="L561" s="33"/>
    </row>
    <row r="562" spans="4:12" ht="14.25" customHeight="1" x14ac:dyDescent="0.2">
      <c r="D562" s="57"/>
      <c r="K562" s="69"/>
      <c r="L562" s="33"/>
    </row>
    <row r="563" spans="4:12" ht="14.25" customHeight="1" x14ac:dyDescent="0.2">
      <c r="D563" s="57"/>
      <c r="K563" s="69"/>
      <c r="L563" s="33"/>
    </row>
    <row r="564" spans="4:12" ht="14.25" customHeight="1" x14ac:dyDescent="0.2">
      <c r="D564" s="57"/>
      <c r="K564" s="69"/>
      <c r="L564" s="33"/>
    </row>
    <row r="565" spans="4:12" ht="14.25" customHeight="1" x14ac:dyDescent="0.2">
      <c r="D565" s="57"/>
      <c r="K565" s="69"/>
      <c r="L565" s="33"/>
    </row>
    <row r="566" spans="4:12" ht="14.25" customHeight="1" x14ac:dyDescent="0.2">
      <c r="D566" s="57"/>
      <c r="K566" s="69"/>
      <c r="L566" s="33"/>
    </row>
    <row r="567" spans="4:12" ht="14.25" customHeight="1" x14ac:dyDescent="0.2">
      <c r="D567" s="57"/>
      <c r="K567" s="69"/>
      <c r="L567" s="33"/>
    </row>
    <row r="568" spans="4:12" ht="14.25" customHeight="1" x14ac:dyDescent="0.2">
      <c r="D568" s="57"/>
      <c r="K568" s="69"/>
      <c r="L568" s="33"/>
    </row>
    <row r="569" spans="4:12" ht="14.25" customHeight="1" x14ac:dyDescent="0.2">
      <c r="D569" s="57"/>
      <c r="K569" s="69"/>
      <c r="L569" s="33"/>
    </row>
    <row r="570" spans="4:12" ht="14.25" customHeight="1" x14ac:dyDescent="0.2">
      <c r="D570" s="57"/>
      <c r="K570" s="69"/>
      <c r="L570" s="33"/>
    </row>
    <row r="571" spans="4:12" ht="14.25" customHeight="1" x14ac:dyDescent="0.2">
      <c r="D571" s="57"/>
      <c r="K571" s="69"/>
      <c r="L571" s="33"/>
    </row>
    <row r="572" spans="4:12" ht="14.25" customHeight="1" x14ac:dyDescent="0.2">
      <c r="D572" s="57"/>
      <c r="K572" s="69"/>
      <c r="L572" s="33"/>
    </row>
    <row r="573" spans="4:12" ht="14.25" customHeight="1" x14ac:dyDescent="0.2">
      <c r="D573" s="57"/>
      <c r="K573" s="69"/>
      <c r="L573" s="33"/>
    </row>
    <row r="574" spans="4:12" ht="14.25" customHeight="1" x14ac:dyDescent="0.2">
      <c r="D574" s="57"/>
      <c r="K574" s="69"/>
      <c r="L574" s="33"/>
    </row>
    <row r="575" spans="4:12" ht="14.25" customHeight="1" x14ac:dyDescent="0.2">
      <c r="D575" s="57"/>
      <c r="K575" s="69"/>
      <c r="L575" s="33"/>
    </row>
    <row r="576" spans="4:12" ht="14.25" customHeight="1" x14ac:dyDescent="0.2">
      <c r="D576" s="57"/>
      <c r="K576" s="69"/>
      <c r="L576" s="33"/>
    </row>
    <row r="577" spans="4:12" ht="14.25" customHeight="1" x14ac:dyDescent="0.2">
      <c r="D577" s="57"/>
      <c r="K577" s="69"/>
      <c r="L577" s="33"/>
    </row>
    <row r="578" spans="4:12" ht="14.25" customHeight="1" x14ac:dyDescent="0.2">
      <c r="D578" s="57"/>
      <c r="K578" s="69"/>
      <c r="L578" s="33"/>
    </row>
    <row r="579" spans="4:12" ht="14.25" customHeight="1" x14ac:dyDescent="0.2">
      <c r="D579" s="57"/>
      <c r="K579" s="69"/>
      <c r="L579" s="33"/>
    </row>
    <row r="580" spans="4:12" ht="14.25" customHeight="1" x14ac:dyDescent="0.2">
      <c r="D580" s="57"/>
      <c r="K580" s="69"/>
      <c r="L580" s="33"/>
    </row>
    <row r="581" spans="4:12" ht="14.25" customHeight="1" x14ac:dyDescent="0.2">
      <c r="D581" s="57"/>
      <c r="K581" s="69"/>
      <c r="L581" s="33"/>
    </row>
    <row r="582" spans="4:12" ht="14.25" customHeight="1" x14ac:dyDescent="0.2">
      <c r="D582" s="57"/>
      <c r="K582" s="69"/>
      <c r="L582" s="33"/>
    </row>
    <row r="583" spans="4:12" ht="14.25" customHeight="1" x14ac:dyDescent="0.2">
      <c r="D583" s="57"/>
      <c r="K583" s="69"/>
      <c r="L583" s="33"/>
    </row>
    <row r="584" spans="4:12" ht="14.25" customHeight="1" x14ac:dyDescent="0.2">
      <c r="D584" s="57"/>
      <c r="K584" s="69"/>
      <c r="L584" s="33"/>
    </row>
    <row r="585" spans="4:12" ht="14.25" customHeight="1" x14ac:dyDescent="0.2">
      <c r="D585" s="57"/>
      <c r="K585" s="69"/>
      <c r="L585" s="33"/>
    </row>
    <row r="586" spans="4:12" ht="14.25" customHeight="1" x14ac:dyDescent="0.2">
      <c r="D586" s="57"/>
      <c r="K586" s="69"/>
      <c r="L586" s="33"/>
    </row>
    <row r="587" spans="4:12" ht="14.25" customHeight="1" x14ac:dyDescent="0.2">
      <c r="D587" s="57"/>
      <c r="K587" s="69"/>
      <c r="L587" s="33"/>
    </row>
    <row r="588" spans="4:12" ht="14.25" customHeight="1" x14ac:dyDescent="0.2">
      <c r="D588" s="57"/>
      <c r="K588" s="69"/>
      <c r="L588" s="33"/>
    </row>
    <row r="589" spans="4:12" ht="14.25" customHeight="1" x14ac:dyDescent="0.2">
      <c r="D589" s="57"/>
      <c r="K589" s="69"/>
      <c r="L589" s="33"/>
    </row>
    <row r="590" spans="4:12" ht="14.25" customHeight="1" x14ac:dyDescent="0.2">
      <c r="D590" s="57"/>
      <c r="K590" s="69"/>
      <c r="L590" s="33"/>
    </row>
    <row r="591" spans="4:12" ht="14.25" customHeight="1" x14ac:dyDescent="0.2">
      <c r="D591" s="57"/>
      <c r="K591" s="69"/>
      <c r="L591" s="33"/>
    </row>
    <row r="592" spans="4:12" ht="14.25" customHeight="1" x14ac:dyDescent="0.2">
      <c r="D592" s="57"/>
      <c r="K592" s="69"/>
      <c r="L592" s="33"/>
    </row>
    <row r="593" spans="4:12" ht="14.25" customHeight="1" x14ac:dyDescent="0.2">
      <c r="D593" s="57"/>
      <c r="K593" s="69"/>
      <c r="L593" s="33"/>
    </row>
    <row r="594" spans="4:12" ht="14.25" customHeight="1" x14ac:dyDescent="0.2">
      <c r="D594" s="57"/>
      <c r="K594" s="69"/>
      <c r="L594" s="33"/>
    </row>
    <row r="595" spans="4:12" ht="14.25" customHeight="1" x14ac:dyDescent="0.2">
      <c r="D595" s="57"/>
      <c r="K595" s="69"/>
      <c r="L595" s="33"/>
    </row>
    <row r="596" spans="4:12" ht="14.25" customHeight="1" x14ac:dyDescent="0.2">
      <c r="D596" s="57"/>
      <c r="K596" s="69"/>
      <c r="L596" s="33"/>
    </row>
    <row r="597" spans="4:12" ht="14.25" customHeight="1" x14ac:dyDescent="0.2">
      <c r="D597" s="57"/>
      <c r="K597" s="69"/>
      <c r="L597" s="33"/>
    </row>
    <row r="598" spans="4:12" ht="14.25" customHeight="1" x14ac:dyDescent="0.2">
      <c r="D598" s="57"/>
      <c r="K598" s="69"/>
      <c r="L598" s="33"/>
    </row>
    <row r="599" spans="4:12" ht="14.25" customHeight="1" x14ac:dyDescent="0.2">
      <c r="D599" s="57"/>
      <c r="K599" s="69"/>
      <c r="L599" s="33"/>
    </row>
    <row r="600" spans="4:12" ht="14.25" customHeight="1" x14ac:dyDescent="0.2">
      <c r="D600" s="57"/>
      <c r="K600" s="69"/>
      <c r="L600" s="33"/>
    </row>
    <row r="601" spans="4:12" ht="14.25" customHeight="1" x14ac:dyDescent="0.2">
      <c r="D601" s="57"/>
      <c r="K601" s="69"/>
      <c r="L601" s="33"/>
    </row>
    <row r="602" spans="4:12" ht="14.25" customHeight="1" x14ac:dyDescent="0.2">
      <c r="D602" s="57"/>
      <c r="K602" s="69"/>
      <c r="L602" s="33"/>
    </row>
    <row r="603" spans="4:12" ht="14.25" customHeight="1" x14ac:dyDescent="0.2">
      <c r="D603" s="57"/>
      <c r="K603" s="69"/>
      <c r="L603" s="33"/>
    </row>
    <row r="604" spans="4:12" ht="14.25" customHeight="1" x14ac:dyDescent="0.2">
      <c r="D604" s="57"/>
      <c r="K604" s="69"/>
      <c r="L604" s="33"/>
    </row>
    <row r="605" spans="4:12" ht="14.25" customHeight="1" x14ac:dyDescent="0.2">
      <c r="D605" s="57"/>
      <c r="K605" s="69"/>
      <c r="L605" s="33"/>
    </row>
    <row r="606" spans="4:12" ht="14.25" customHeight="1" x14ac:dyDescent="0.2">
      <c r="D606" s="57"/>
      <c r="K606" s="69"/>
      <c r="L606" s="33"/>
    </row>
    <row r="607" spans="4:12" ht="14.25" customHeight="1" x14ac:dyDescent="0.2">
      <c r="D607" s="57"/>
      <c r="K607" s="69"/>
      <c r="L607" s="33"/>
    </row>
    <row r="608" spans="4:12" ht="14.25" customHeight="1" x14ac:dyDescent="0.2">
      <c r="D608" s="57"/>
      <c r="K608" s="69"/>
      <c r="L608" s="33"/>
    </row>
    <row r="609" spans="4:12" ht="14.25" customHeight="1" x14ac:dyDescent="0.2">
      <c r="D609" s="57"/>
      <c r="K609" s="69"/>
      <c r="L609" s="33"/>
    </row>
    <row r="610" spans="4:12" ht="14.25" customHeight="1" x14ac:dyDescent="0.2">
      <c r="D610" s="57"/>
      <c r="K610" s="69"/>
      <c r="L610" s="33"/>
    </row>
    <row r="611" spans="4:12" ht="14.25" customHeight="1" x14ac:dyDescent="0.2">
      <c r="D611" s="57"/>
      <c r="K611" s="69"/>
      <c r="L611" s="33"/>
    </row>
    <row r="612" spans="4:12" ht="14.25" customHeight="1" x14ac:dyDescent="0.2">
      <c r="D612" s="57"/>
      <c r="K612" s="69"/>
      <c r="L612" s="33"/>
    </row>
    <row r="613" spans="4:12" ht="14.25" customHeight="1" x14ac:dyDescent="0.2">
      <c r="D613" s="57"/>
      <c r="K613" s="69"/>
      <c r="L613" s="33"/>
    </row>
    <row r="614" spans="4:12" ht="14.25" customHeight="1" x14ac:dyDescent="0.2">
      <c r="D614" s="57"/>
      <c r="K614" s="69"/>
      <c r="L614" s="33"/>
    </row>
    <row r="615" spans="4:12" ht="14.25" customHeight="1" x14ac:dyDescent="0.2">
      <c r="D615" s="57"/>
      <c r="K615" s="69"/>
      <c r="L615" s="33"/>
    </row>
    <row r="616" spans="4:12" ht="14.25" customHeight="1" x14ac:dyDescent="0.2">
      <c r="D616" s="57"/>
      <c r="K616" s="69"/>
      <c r="L616" s="33"/>
    </row>
    <row r="617" spans="4:12" ht="14.25" customHeight="1" x14ac:dyDescent="0.2">
      <c r="D617" s="57"/>
      <c r="K617" s="69"/>
      <c r="L617" s="33"/>
    </row>
    <row r="618" spans="4:12" ht="14.25" customHeight="1" x14ac:dyDescent="0.2">
      <c r="D618" s="57"/>
      <c r="K618" s="69"/>
      <c r="L618" s="33"/>
    </row>
    <row r="619" spans="4:12" ht="14.25" customHeight="1" x14ac:dyDescent="0.2">
      <c r="D619" s="57"/>
      <c r="K619" s="69"/>
      <c r="L619" s="33"/>
    </row>
    <row r="620" spans="4:12" ht="14.25" customHeight="1" x14ac:dyDescent="0.2">
      <c r="D620" s="57"/>
      <c r="K620" s="69"/>
      <c r="L620" s="33"/>
    </row>
    <row r="621" spans="4:12" ht="14.25" customHeight="1" x14ac:dyDescent="0.2">
      <c r="D621" s="57"/>
      <c r="K621" s="69"/>
      <c r="L621" s="33"/>
    </row>
    <row r="622" spans="4:12" ht="14.25" customHeight="1" x14ac:dyDescent="0.2">
      <c r="D622" s="57"/>
      <c r="K622" s="69"/>
      <c r="L622" s="33"/>
    </row>
    <row r="623" spans="4:12" ht="14.25" customHeight="1" x14ac:dyDescent="0.2">
      <c r="D623" s="57"/>
      <c r="K623" s="69"/>
      <c r="L623" s="33"/>
    </row>
    <row r="624" spans="4:12" ht="14.25" customHeight="1" x14ac:dyDescent="0.2">
      <c r="D624" s="57"/>
      <c r="K624" s="69"/>
      <c r="L624" s="33"/>
    </row>
    <row r="625" spans="4:12" ht="14.25" customHeight="1" x14ac:dyDescent="0.2">
      <c r="D625" s="57"/>
      <c r="K625" s="69"/>
      <c r="L625" s="33"/>
    </row>
    <row r="626" spans="4:12" ht="14.25" customHeight="1" x14ac:dyDescent="0.2">
      <c r="D626" s="57"/>
      <c r="K626" s="69"/>
      <c r="L626" s="33"/>
    </row>
    <row r="627" spans="4:12" ht="14.25" customHeight="1" x14ac:dyDescent="0.2">
      <c r="D627" s="57"/>
      <c r="K627" s="69"/>
      <c r="L627" s="33"/>
    </row>
    <row r="628" spans="4:12" ht="14.25" customHeight="1" x14ac:dyDescent="0.2">
      <c r="D628" s="57"/>
      <c r="K628" s="69"/>
      <c r="L628" s="33"/>
    </row>
    <row r="629" spans="4:12" ht="14.25" customHeight="1" x14ac:dyDescent="0.2">
      <c r="D629" s="57"/>
      <c r="K629" s="69"/>
      <c r="L629" s="33"/>
    </row>
    <row r="630" spans="4:12" ht="14.25" customHeight="1" x14ac:dyDescent="0.2">
      <c r="D630" s="57"/>
      <c r="K630" s="69"/>
      <c r="L630" s="33"/>
    </row>
    <row r="631" spans="4:12" ht="14.25" customHeight="1" x14ac:dyDescent="0.2">
      <c r="D631" s="57"/>
      <c r="K631" s="69"/>
      <c r="L631" s="33"/>
    </row>
    <row r="632" spans="4:12" ht="14.25" customHeight="1" x14ac:dyDescent="0.2">
      <c r="D632" s="57"/>
      <c r="K632" s="69"/>
      <c r="L632" s="33"/>
    </row>
    <row r="633" spans="4:12" ht="14.25" customHeight="1" x14ac:dyDescent="0.2">
      <c r="D633" s="57"/>
      <c r="K633" s="69"/>
      <c r="L633" s="33"/>
    </row>
    <row r="634" spans="4:12" ht="14.25" customHeight="1" x14ac:dyDescent="0.2">
      <c r="D634" s="57"/>
      <c r="K634" s="69"/>
      <c r="L634" s="33"/>
    </row>
    <row r="635" spans="4:12" ht="14.25" customHeight="1" x14ac:dyDescent="0.2">
      <c r="D635" s="57"/>
      <c r="K635" s="69"/>
      <c r="L635" s="33"/>
    </row>
    <row r="636" spans="4:12" ht="14.25" customHeight="1" x14ac:dyDescent="0.2">
      <c r="D636" s="57"/>
      <c r="K636" s="69"/>
      <c r="L636" s="33"/>
    </row>
    <row r="637" spans="4:12" ht="14.25" customHeight="1" x14ac:dyDescent="0.2">
      <c r="D637" s="57"/>
      <c r="K637" s="69"/>
      <c r="L637" s="33"/>
    </row>
    <row r="638" spans="4:12" ht="14.25" customHeight="1" x14ac:dyDescent="0.2">
      <c r="D638" s="57"/>
      <c r="K638" s="69"/>
      <c r="L638" s="33"/>
    </row>
    <row r="639" spans="4:12" ht="14.25" customHeight="1" x14ac:dyDescent="0.2">
      <c r="D639" s="57"/>
      <c r="K639" s="69"/>
      <c r="L639" s="33"/>
    </row>
    <row r="640" spans="4:12" ht="14.25" customHeight="1" x14ac:dyDescent="0.2">
      <c r="D640" s="57"/>
      <c r="K640" s="69"/>
      <c r="L640" s="33"/>
    </row>
    <row r="641" spans="4:12" ht="14.25" customHeight="1" x14ac:dyDescent="0.2">
      <c r="D641" s="57"/>
      <c r="K641" s="69"/>
      <c r="L641" s="33"/>
    </row>
    <row r="642" spans="4:12" ht="14.25" customHeight="1" x14ac:dyDescent="0.2">
      <c r="D642" s="57"/>
      <c r="K642" s="69"/>
      <c r="L642" s="33"/>
    </row>
    <row r="643" spans="4:12" ht="14.25" customHeight="1" x14ac:dyDescent="0.2">
      <c r="D643" s="57"/>
      <c r="K643" s="69"/>
      <c r="L643" s="33"/>
    </row>
    <row r="644" spans="4:12" ht="14.25" customHeight="1" x14ac:dyDescent="0.2">
      <c r="D644" s="57"/>
      <c r="K644" s="69"/>
      <c r="L644" s="33"/>
    </row>
    <row r="645" spans="4:12" ht="14.25" customHeight="1" x14ac:dyDescent="0.2">
      <c r="D645" s="57"/>
      <c r="K645" s="69"/>
      <c r="L645" s="33"/>
    </row>
    <row r="646" spans="4:12" ht="14.25" customHeight="1" x14ac:dyDescent="0.2">
      <c r="D646" s="57"/>
      <c r="K646" s="69"/>
      <c r="L646" s="33"/>
    </row>
    <row r="647" spans="4:12" ht="14.25" customHeight="1" x14ac:dyDescent="0.2">
      <c r="D647" s="57"/>
      <c r="K647" s="69"/>
      <c r="L647" s="33"/>
    </row>
    <row r="648" spans="4:12" ht="14.25" customHeight="1" x14ac:dyDescent="0.2">
      <c r="D648" s="57"/>
      <c r="K648" s="69"/>
      <c r="L648" s="33"/>
    </row>
    <row r="649" spans="4:12" ht="14.25" customHeight="1" x14ac:dyDescent="0.2">
      <c r="D649" s="57"/>
      <c r="K649" s="69"/>
      <c r="L649" s="33"/>
    </row>
    <row r="650" spans="4:12" ht="14.25" customHeight="1" x14ac:dyDescent="0.2">
      <c r="D650" s="57"/>
      <c r="K650" s="69"/>
      <c r="L650" s="33"/>
    </row>
    <row r="651" spans="4:12" ht="14.25" customHeight="1" x14ac:dyDescent="0.2">
      <c r="D651" s="57"/>
      <c r="K651" s="69"/>
      <c r="L651" s="33"/>
    </row>
    <row r="652" spans="4:12" ht="14.25" customHeight="1" x14ac:dyDescent="0.2">
      <c r="D652" s="57"/>
      <c r="K652" s="69"/>
      <c r="L652" s="33"/>
    </row>
    <row r="653" spans="4:12" ht="14.25" customHeight="1" x14ac:dyDescent="0.2">
      <c r="D653" s="57"/>
      <c r="K653" s="69"/>
      <c r="L653" s="33"/>
    </row>
    <row r="654" spans="4:12" ht="14.25" customHeight="1" x14ac:dyDescent="0.2">
      <c r="D654" s="57"/>
      <c r="K654" s="69"/>
      <c r="L654" s="33"/>
    </row>
    <row r="655" spans="4:12" ht="14.25" customHeight="1" x14ac:dyDescent="0.2">
      <c r="D655" s="57"/>
      <c r="K655" s="69"/>
      <c r="L655" s="33"/>
    </row>
    <row r="656" spans="4:12" ht="14.25" customHeight="1" x14ac:dyDescent="0.2">
      <c r="D656" s="57"/>
      <c r="K656" s="69"/>
      <c r="L656" s="33"/>
    </row>
    <row r="657" spans="4:12" ht="14.25" customHeight="1" x14ac:dyDescent="0.2">
      <c r="D657" s="57"/>
      <c r="K657" s="69"/>
      <c r="L657" s="33"/>
    </row>
    <row r="658" spans="4:12" ht="14.25" customHeight="1" x14ac:dyDescent="0.2">
      <c r="D658" s="57"/>
      <c r="K658" s="69"/>
      <c r="L658" s="33"/>
    </row>
    <row r="659" spans="4:12" ht="14.25" customHeight="1" x14ac:dyDescent="0.2">
      <c r="D659" s="57"/>
      <c r="K659" s="69"/>
      <c r="L659" s="33"/>
    </row>
    <row r="660" spans="4:12" ht="14.25" customHeight="1" x14ac:dyDescent="0.2">
      <c r="D660" s="57"/>
      <c r="K660" s="69"/>
      <c r="L660" s="33"/>
    </row>
    <row r="661" spans="4:12" ht="14.25" customHeight="1" x14ac:dyDescent="0.2">
      <c r="D661" s="57"/>
      <c r="K661" s="69"/>
      <c r="L661" s="33"/>
    </row>
    <row r="662" spans="4:12" ht="14.25" customHeight="1" x14ac:dyDescent="0.2">
      <c r="D662" s="57"/>
      <c r="K662" s="69"/>
      <c r="L662" s="33"/>
    </row>
    <row r="663" spans="4:12" ht="14.25" customHeight="1" x14ac:dyDescent="0.2">
      <c r="D663" s="57"/>
      <c r="K663" s="69"/>
      <c r="L663" s="33"/>
    </row>
    <row r="664" spans="4:12" ht="14.25" customHeight="1" x14ac:dyDescent="0.2">
      <c r="D664" s="57"/>
      <c r="K664" s="69"/>
      <c r="L664" s="33"/>
    </row>
    <row r="665" spans="4:12" ht="14.25" customHeight="1" x14ac:dyDescent="0.2">
      <c r="D665" s="57"/>
      <c r="K665" s="69"/>
      <c r="L665" s="33"/>
    </row>
    <row r="666" spans="4:12" ht="14.25" customHeight="1" x14ac:dyDescent="0.2">
      <c r="D666" s="57"/>
      <c r="K666" s="69"/>
      <c r="L666" s="33"/>
    </row>
    <row r="667" spans="4:12" ht="14.25" customHeight="1" x14ac:dyDescent="0.2">
      <c r="D667" s="57"/>
      <c r="K667" s="69"/>
      <c r="L667" s="33"/>
    </row>
    <row r="668" spans="4:12" ht="14.25" customHeight="1" x14ac:dyDescent="0.2">
      <c r="D668" s="57"/>
      <c r="K668" s="69"/>
      <c r="L668" s="33"/>
    </row>
    <row r="669" spans="4:12" ht="14.25" customHeight="1" x14ac:dyDescent="0.2">
      <c r="D669" s="57"/>
      <c r="K669" s="69"/>
      <c r="L669" s="33"/>
    </row>
    <row r="670" spans="4:12" ht="14.25" customHeight="1" x14ac:dyDescent="0.2">
      <c r="D670" s="57"/>
      <c r="K670" s="69"/>
      <c r="L670" s="33"/>
    </row>
    <row r="671" spans="4:12" ht="14.25" customHeight="1" x14ac:dyDescent="0.2">
      <c r="D671" s="57"/>
      <c r="K671" s="69"/>
      <c r="L671" s="33"/>
    </row>
    <row r="672" spans="4:12" ht="14.25" customHeight="1" x14ac:dyDescent="0.2">
      <c r="D672" s="57"/>
      <c r="K672" s="69"/>
      <c r="L672" s="33"/>
    </row>
    <row r="673" spans="4:12" ht="14.25" customHeight="1" x14ac:dyDescent="0.2">
      <c r="D673" s="57"/>
      <c r="K673" s="69"/>
      <c r="L673" s="33"/>
    </row>
    <row r="674" spans="4:12" ht="14.25" customHeight="1" x14ac:dyDescent="0.2">
      <c r="D674" s="57"/>
      <c r="K674" s="69"/>
      <c r="L674" s="33"/>
    </row>
    <row r="675" spans="4:12" ht="14.25" customHeight="1" x14ac:dyDescent="0.2">
      <c r="D675" s="57"/>
      <c r="K675" s="69"/>
      <c r="L675" s="33"/>
    </row>
    <row r="676" spans="4:12" ht="14.25" customHeight="1" x14ac:dyDescent="0.2">
      <c r="D676" s="57"/>
      <c r="K676" s="69"/>
      <c r="L676" s="33"/>
    </row>
    <row r="677" spans="4:12" ht="14.25" customHeight="1" x14ac:dyDescent="0.2">
      <c r="D677" s="57"/>
      <c r="K677" s="69"/>
      <c r="L677" s="33"/>
    </row>
    <row r="678" spans="4:12" ht="14.25" customHeight="1" x14ac:dyDescent="0.2">
      <c r="D678" s="57"/>
      <c r="K678" s="69"/>
      <c r="L678" s="33"/>
    </row>
    <row r="679" spans="4:12" ht="14.25" customHeight="1" x14ac:dyDescent="0.2">
      <c r="D679" s="57"/>
      <c r="K679" s="69"/>
      <c r="L679" s="33"/>
    </row>
    <row r="680" spans="4:12" ht="14.25" customHeight="1" x14ac:dyDescent="0.2">
      <c r="D680" s="57"/>
      <c r="K680" s="69"/>
      <c r="L680" s="33"/>
    </row>
    <row r="681" spans="4:12" ht="14.25" customHeight="1" x14ac:dyDescent="0.2">
      <c r="D681" s="57"/>
      <c r="K681" s="69"/>
      <c r="L681" s="33"/>
    </row>
    <row r="682" spans="4:12" ht="14.25" customHeight="1" x14ac:dyDescent="0.2">
      <c r="D682" s="57"/>
      <c r="K682" s="69"/>
      <c r="L682" s="33"/>
    </row>
    <row r="683" spans="4:12" ht="14.25" customHeight="1" x14ac:dyDescent="0.2">
      <c r="D683" s="57"/>
      <c r="K683" s="69"/>
      <c r="L683" s="33"/>
    </row>
    <row r="684" spans="4:12" ht="14.25" customHeight="1" x14ac:dyDescent="0.2">
      <c r="D684" s="57"/>
      <c r="K684" s="69"/>
      <c r="L684" s="33"/>
    </row>
    <row r="685" spans="4:12" ht="14.25" customHeight="1" x14ac:dyDescent="0.2">
      <c r="D685" s="57"/>
      <c r="K685" s="69"/>
      <c r="L685" s="33"/>
    </row>
    <row r="686" spans="4:12" ht="14.25" customHeight="1" x14ac:dyDescent="0.2">
      <c r="D686" s="57"/>
      <c r="K686" s="69"/>
      <c r="L686" s="33"/>
    </row>
    <row r="687" spans="4:12" ht="14.25" customHeight="1" x14ac:dyDescent="0.2">
      <c r="D687" s="57"/>
      <c r="K687" s="69"/>
      <c r="L687" s="33"/>
    </row>
    <row r="688" spans="4:12" ht="14.25" customHeight="1" x14ac:dyDescent="0.2">
      <c r="D688" s="57"/>
      <c r="K688" s="69"/>
      <c r="L688" s="33"/>
    </row>
    <row r="689" spans="4:12" ht="14.25" customHeight="1" x14ac:dyDescent="0.2">
      <c r="D689" s="57"/>
      <c r="K689" s="69"/>
      <c r="L689" s="33"/>
    </row>
    <row r="690" spans="4:12" ht="14.25" customHeight="1" x14ac:dyDescent="0.2">
      <c r="D690" s="57"/>
      <c r="K690" s="69"/>
      <c r="L690" s="33"/>
    </row>
    <row r="691" spans="4:12" ht="14.25" customHeight="1" x14ac:dyDescent="0.2">
      <c r="D691" s="57"/>
      <c r="K691" s="69"/>
      <c r="L691" s="33"/>
    </row>
    <row r="692" spans="4:12" ht="14.25" customHeight="1" x14ac:dyDescent="0.2">
      <c r="D692" s="57"/>
      <c r="K692" s="69"/>
      <c r="L692" s="33"/>
    </row>
    <row r="693" spans="4:12" ht="14.25" customHeight="1" x14ac:dyDescent="0.2">
      <c r="D693" s="57"/>
      <c r="K693" s="69"/>
      <c r="L693" s="33"/>
    </row>
    <row r="694" spans="4:12" ht="14.25" customHeight="1" x14ac:dyDescent="0.2">
      <c r="D694" s="57"/>
      <c r="K694" s="69"/>
      <c r="L694" s="33"/>
    </row>
    <row r="695" spans="4:12" ht="14.25" customHeight="1" x14ac:dyDescent="0.2">
      <c r="D695" s="57"/>
      <c r="K695" s="69"/>
      <c r="L695" s="33"/>
    </row>
    <row r="696" spans="4:12" ht="14.25" customHeight="1" x14ac:dyDescent="0.2">
      <c r="D696" s="57"/>
      <c r="K696" s="69"/>
      <c r="L696" s="33"/>
    </row>
    <row r="697" spans="4:12" ht="14.25" customHeight="1" x14ac:dyDescent="0.2">
      <c r="D697" s="57"/>
      <c r="K697" s="69"/>
      <c r="L697" s="33"/>
    </row>
    <row r="698" spans="4:12" ht="14.25" customHeight="1" x14ac:dyDescent="0.2">
      <c r="D698" s="57"/>
      <c r="K698" s="69"/>
      <c r="L698" s="33"/>
    </row>
    <row r="699" spans="4:12" ht="14.25" customHeight="1" x14ac:dyDescent="0.2">
      <c r="D699" s="57"/>
      <c r="K699" s="69"/>
      <c r="L699" s="33"/>
    </row>
    <row r="700" spans="4:12" ht="14.25" customHeight="1" x14ac:dyDescent="0.2">
      <c r="D700" s="57"/>
      <c r="K700" s="69"/>
      <c r="L700" s="33"/>
    </row>
    <row r="701" spans="4:12" ht="14.25" customHeight="1" x14ac:dyDescent="0.2">
      <c r="D701" s="57"/>
      <c r="K701" s="69"/>
      <c r="L701" s="33"/>
    </row>
    <row r="702" spans="4:12" ht="14.25" customHeight="1" x14ac:dyDescent="0.2">
      <c r="D702" s="57"/>
      <c r="K702" s="69"/>
      <c r="L702" s="33"/>
    </row>
    <row r="703" spans="4:12" ht="14.25" customHeight="1" x14ac:dyDescent="0.2">
      <c r="D703" s="57"/>
      <c r="K703" s="69"/>
      <c r="L703" s="33"/>
    </row>
    <row r="704" spans="4:12" ht="14.25" customHeight="1" x14ac:dyDescent="0.2">
      <c r="D704" s="57"/>
      <c r="K704" s="69"/>
      <c r="L704" s="33"/>
    </row>
    <row r="705" spans="4:12" ht="14.25" customHeight="1" x14ac:dyDescent="0.2">
      <c r="D705" s="57"/>
      <c r="K705" s="69"/>
      <c r="L705" s="33"/>
    </row>
    <row r="706" spans="4:12" ht="14.25" customHeight="1" x14ac:dyDescent="0.2">
      <c r="D706" s="57"/>
      <c r="K706" s="69"/>
      <c r="L706" s="33"/>
    </row>
    <row r="707" spans="4:12" ht="14.25" customHeight="1" x14ac:dyDescent="0.2">
      <c r="D707" s="57"/>
      <c r="K707" s="69"/>
      <c r="L707" s="33"/>
    </row>
    <row r="708" spans="4:12" ht="14.25" customHeight="1" x14ac:dyDescent="0.2">
      <c r="D708" s="57"/>
      <c r="K708" s="69"/>
      <c r="L708" s="33"/>
    </row>
    <row r="709" spans="4:12" ht="14.25" customHeight="1" x14ac:dyDescent="0.2">
      <c r="D709" s="57"/>
      <c r="K709" s="69"/>
      <c r="L709" s="33"/>
    </row>
    <row r="710" spans="4:12" ht="14.25" customHeight="1" x14ac:dyDescent="0.2">
      <c r="D710" s="57"/>
      <c r="K710" s="69"/>
      <c r="L710" s="33"/>
    </row>
    <row r="711" spans="4:12" ht="14.25" customHeight="1" x14ac:dyDescent="0.2">
      <c r="D711" s="57"/>
      <c r="K711" s="69"/>
      <c r="L711" s="33"/>
    </row>
    <row r="712" spans="4:12" ht="14.25" customHeight="1" x14ac:dyDescent="0.2">
      <c r="D712" s="57"/>
      <c r="K712" s="69"/>
      <c r="L712" s="33"/>
    </row>
    <row r="713" spans="4:12" ht="14.25" customHeight="1" x14ac:dyDescent="0.2">
      <c r="D713" s="57"/>
      <c r="K713" s="69"/>
      <c r="L713" s="33"/>
    </row>
    <row r="714" spans="4:12" ht="14.25" customHeight="1" x14ac:dyDescent="0.2">
      <c r="D714" s="57"/>
      <c r="K714" s="69"/>
      <c r="L714" s="33"/>
    </row>
    <row r="715" spans="4:12" ht="14.25" customHeight="1" x14ac:dyDescent="0.2">
      <c r="D715" s="57"/>
      <c r="K715" s="69"/>
      <c r="L715" s="33"/>
    </row>
    <row r="716" spans="4:12" ht="14.25" customHeight="1" x14ac:dyDescent="0.2">
      <c r="D716" s="57"/>
      <c r="K716" s="69"/>
      <c r="L716" s="33"/>
    </row>
    <row r="717" spans="4:12" ht="14.25" customHeight="1" x14ac:dyDescent="0.2">
      <c r="D717" s="57"/>
      <c r="K717" s="69"/>
      <c r="L717" s="33"/>
    </row>
    <row r="718" spans="4:12" ht="14.25" customHeight="1" x14ac:dyDescent="0.2">
      <c r="D718" s="57"/>
      <c r="K718" s="69"/>
      <c r="L718" s="33"/>
    </row>
    <row r="719" spans="4:12" ht="14.25" customHeight="1" x14ac:dyDescent="0.2">
      <c r="D719" s="57"/>
      <c r="K719" s="69"/>
      <c r="L719" s="33"/>
    </row>
    <row r="720" spans="4:12" ht="14.25" customHeight="1" x14ac:dyDescent="0.2">
      <c r="D720" s="57"/>
      <c r="K720" s="69"/>
      <c r="L720" s="33"/>
    </row>
    <row r="721" spans="4:12" ht="14.25" customHeight="1" x14ac:dyDescent="0.2">
      <c r="D721" s="57"/>
      <c r="K721" s="69"/>
      <c r="L721" s="33"/>
    </row>
    <row r="722" spans="4:12" ht="14.25" customHeight="1" x14ac:dyDescent="0.2">
      <c r="D722" s="57"/>
      <c r="K722" s="69"/>
      <c r="L722" s="33"/>
    </row>
    <row r="723" spans="4:12" ht="14.25" customHeight="1" x14ac:dyDescent="0.2">
      <c r="D723" s="57"/>
      <c r="K723" s="69"/>
      <c r="L723" s="33"/>
    </row>
    <row r="724" spans="4:12" ht="14.25" customHeight="1" x14ac:dyDescent="0.2">
      <c r="D724" s="57"/>
      <c r="K724" s="69"/>
      <c r="L724" s="33"/>
    </row>
    <row r="725" spans="4:12" ht="14.25" customHeight="1" x14ac:dyDescent="0.2">
      <c r="D725" s="57"/>
      <c r="K725" s="69"/>
      <c r="L725" s="33"/>
    </row>
    <row r="726" spans="4:12" ht="14.25" customHeight="1" x14ac:dyDescent="0.2">
      <c r="D726" s="57"/>
      <c r="K726" s="69"/>
      <c r="L726" s="33"/>
    </row>
    <row r="727" spans="4:12" ht="14.25" customHeight="1" x14ac:dyDescent="0.2">
      <c r="D727" s="57"/>
      <c r="K727" s="69"/>
      <c r="L727" s="33"/>
    </row>
    <row r="728" spans="4:12" ht="14.25" customHeight="1" x14ac:dyDescent="0.2">
      <c r="D728" s="57"/>
      <c r="K728" s="69"/>
      <c r="L728" s="33"/>
    </row>
    <row r="729" spans="4:12" ht="14.25" customHeight="1" x14ac:dyDescent="0.2">
      <c r="D729" s="57"/>
      <c r="K729" s="69"/>
      <c r="L729" s="33"/>
    </row>
    <row r="730" spans="4:12" ht="14.25" customHeight="1" x14ac:dyDescent="0.2">
      <c r="D730" s="57"/>
      <c r="K730" s="69"/>
      <c r="L730" s="33"/>
    </row>
    <row r="731" spans="4:12" ht="14.25" customHeight="1" x14ac:dyDescent="0.2">
      <c r="D731" s="57"/>
      <c r="K731" s="69"/>
      <c r="L731" s="33"/>
    </row>
    <row r="732" spans="4:12" ht="14.25" customHeight="1" x14ac:dyDescent="0.2">
      <c r="D732" s="57"/>
      <c r="K732" s="69"/>
      <c r="L732" s="33"/>
    </row>
    <row r="733" spans="4:12" ht="14.25" customHeight="1" x14ac:dyDescent="0.2">
      <c r="D733" s="57"/>
      <c r="K733" s="69"/>
      <c r="L733" s="33"/>
    </row>
    <row r="734" spans="4:12" ht="14.25" customHeight="1" x14ac:dyDescent="0.2">
      <c r="D734" s="57"/>
      <c r="K734" s="69"/>
      <c r="L734" s="33"/>
    </row>
    <row r="735" spans="4:12" ht="14.25" customHeight="1" x14ac:dyDescent="0.2">
      <c r="D735" s="57"/>
      <c r="K735" s="69"/>
      <c r="L735" s="33"/>
    </row>
    <row r="736" spans="4:12" ht="14.25" customHeight="1" x14ac:dyDescent="0.2">
      <c r="D736" s="57"/>
      <c r="K736" s="69"/>
      <c r="L736" s="33"/>
    </row>
    <row r="737" spans="4:12" ht="14.25" customHeight="1" x14ac:dyDescent="0.2">
      <c r="D737" s="57"/>
      <c r="K737" s="69"/>
      <c r="L737" s="33"/>
    </row>
    <row r="738" spans="4:12" ht="14.25" customHeight="1" x14ac:dyDescent="0.2">
      <c r="D738" s="57"/>
      <c r="K738" s="69"/>
      <c r="L738" s="33"/>
    </row>
    <row r="739" spans="4:12" ht="14.25" customHeight="1" x14ac:dyDescent="0.2">
      <c r="D739" s="57"/>
      <c r="K739" s="69"/>
      <c r="L739" s="33"/>
    </row>
    <row r="740" spans="4:12" ht="14.25" customHeight="1" x14ac:dyDescent="0.2">
      <c r="D740" s="57"/>
      <c r="K740" s="69"/>
      <c r="L740" s="33"/>
    </row>
    <row r="741" spans="4:12" ht="14.25" customHeight="1" x14ac:dyDescent="0.2">
      <c r="D741" s="57"/>
      <c r="K741" s="69"/>
      <c r="L741" s="33"/>
    </row>
    <row r="742" spans="4:12" ht="14.25" customHeight="1" x14ac:dyDescent="0.2">
      <c r="D742" s="57"/>
      <c r="K742" s="69"/>
      <c r="L742" s="33"/>
    </row>
    <row r="743" spans="4:12" ht="14.25" customHeight="1" x14ac:dyDescent="0.2">
      <c r="D743" s="57"/>
      <c r="K743" s="69"/>
      <c r="L743" s="33"/>
    </row>
    <row r="744" spans="4:12" ht="14.25" customHeight="1" x14ac:dyDescent="0.2">
      <c r="D744" s="57"/>
      <c r="K744" s="69"/>
      <c r="L744" s="33"/>
    </row>
    <row r="745" spans="4:12" ht="14.25" customHeight="1" x14ac:dyDescent="0.2">
      <c r="D745" s="57"/>
      <c r="K745" s="69"/>
      <c r="L745" s="33"/>
    </row>
    <row r="746" spans="4:12" ht="14.25" customHeight="1" x14ac:dyDescent="0.2">
      <c r="D746" s="57"/>
      <c r="K746" s="69"/>
      <c r="L746" s="33"/>
    </row>
    <row r="747" spans="4:12" ht="14.25" customHeight="1" x14ac:dyDescent="0.2">
      <c r="D747" s="57"/>
      <c r="K747" s="69"/>
      <c r="L747" s="33"/>
    </row>
    <row r="748" spans="4:12" ht="14.25" customHeight="1" x14ac:dyDescent="0.2">
      <c r="D748" s="57"/>
      <c r="K748" s="69"/>
      <c r="L748" s="33"/>
    </row>
    <row r="749" spans="4:12" ht="14.25" customHeight="1" x14ac:dyDescent="0.2">
      <c r="D749" s="57"/>
      <c r="K749" s="69"/>
      <c r="L749" s="33"/>
    </row>
    <row r="750" spans="4:12" ht="14.25" customHeight="1" x14ac:dyDescent="0.2">
      <c r="D750" s="57"/>
      <c r="K750" s="69"/>
      <c r="L750" s="33"/>
    </row>
    <row r="751" spans="4:12" ht="14.25" customHeight="1" x14ac:dyDescent="0.2">
      <c r="D751" s="57"/>
      <c r="K751" s="69"/>
      <c r="L751" s="33"/>
    </row>
    <row r="752" spans="4:12" ht="14.25" customHeight="1" x14ac:dyDescent="0.2">
      <c r="D752" s="57"/>
      <c r="K752" s="69"/>
      <c r="L752" s="33"/>
    </row>
    <row r="753" spans="4:12" ht="14.25" customHeight="1" x14ac:dyDescent="0.2">
      <c r="D753" s="57"/>
      <c r="K753" s="69"/>
      <c r="L753" s="33"/>
    </row>
    <row r="754" spans="4:12" ht="14.25" customHeight="1" x14ac:dyDescent="0.2">
      <c r="D754" s="57"/>
      <c r="K754" s="69"/>
      <c r="L754" s="33"/>
    </row>
    <row r="755" spans="4:12" ht="14.25" customHeight="1" x14ac:dyDescent="0.2">
      <c r="D755" s="57"/>
      <c r="K755" s="69"/>
      <c r="L755" s="33"/>
    </row>
    <row r="756" spans="4:12" ht="14.25" customHeight="1" x14ac:dyDescent="0.2">
      <c r="D756" s="57"/>
      <c r="K756" s="69"/>
      <c r="L756" s="33"/>
    </row>
    <row r="757" spans="4:12" ht="14.25" customHeight="1" x14ac:dyDescent="0.2">
      <c r="D757" s="57"/>
      <c r="K757" s="69"/>
      <c r="L757" s="33"/>
    </row>
    <row r="758" spans="4:12" ht="14.25" customHeight="1" x14ac:dyDescent="0.2">
      <c r="D758" s="57"/>
      <c r="K758" s="69"/>
      <c r="L758" s="33"/>
    </row>
    <row r="759" spans="4:12" ht="14.25" customHeight="1" x14ac:dyDescent="0.2">
      <c r="D759" s="57"/>
      <c r="K759" s="69"/>
      <c r="L759" s="33"/>
    </row>
    <row r="760" spans="4:12" ht="14.25" customHeight="1" x14ac:dyDescent="0.2">
      <c r="D760" s="57"/>
      <c r="K760" s="69"/>
      <c r="L760" s="33"/>
    </row>
    <row r="761" spans="4:12" ht="14.25" customHeight="1" x14ac:dyDescent="0.2">
      <c r="D761" s="57"/>
      <c r="K761" s="69"/>
      <c r="L761" s="33"/>
    </row>
    <row r="762" spans="4:12" ht="14.25" customHeight="1" x14ac:dyDescent="0.2">
      <c r="D762" s="57"/>
      <c r="K762" s="69"/>
      <c r="L762" s="33"/>
    </row>
    <row r="763" spans="4:12" ht="14.25" customHeight="1" x14ac:dyDescent="0.2">
      <c r="D763" s="57"/>
      <c r="K763" s="69"/>
      <c r="L763" s="33"/>
    </row>
    <row r="764" spans="4:12" ht="14.25" customHeight="1" x14ac:dyDescent="0.2">
      <c r="D764" s="57"/>
      <c r="K764" s="69"/>
      <c r="L764" s="33"/>
    </row>
    <row r="765" spans="4:12" ht="14.25" customHeight="1" x14ac:dyDescent="0.2">
      <c r="D765" s="57"/>
      <c r="K765" s="69"/>
      <c r="L765" s="33"/>
    </row>
    <row r="766" spans="4:12" ht="14.25" customHeight="1" x14ac:dyDescent="0.2">
      <c r="D766" s="57"/>
      <c r="K766" s="69"/>
      <c r="L766" s="33"/>
    </row>
    <row r="767" spans="4:12" ht="14.25" customHeight="1" x14ac:dyDescent="0.2">
      <c r="D767" s="57"/>
      <c r="K767" s="69"/>
      <c r="L767" s="33"/>
    </row>
    <row r="768" spans="4:12" ht="14.25" customHeight="1" x14ac:dyDescent="0.2">
      <c r="D768" s="57"/>
      <c r="K768" s="69"/>
      <c r="L768" s="33"/>
    </row>
    <row r="769" spans="4:12" ht="14.25" customHeight="1" x14ac:dyDescent="0.2">
      <c r="D769" s="57"/>
      <c r="K769" s="69"/>
      <c r="L769" s="33"/>
    </row>
    <row r="770" spans="4:12" ht="14.25" customHeight="1" x14ac:dyDescent="0.2">
      <c r="D770" s="57"/>
      <c r="K770" s="69"/>
      <c r="L770" s="33"/>
    </row>
    <row r="771" spans="4:12" ht="14.25" customHeight="1" x14ac:dyDescent="0.2">
      <c r="D771" s="57"/>
      <c r="K771" s="69"/>
      <c r="L771" s="33"/>
    </row>
    <row r="772" spans="4:12" ht="14.25" customHeight="1" x14ac:dyDescent="0.2">
      <c r="D772" s="57"/>
      <c r="K772" s="69"/>
      <c r="L772" s="33"/>
    </row>
    <row r="773" spans="4:12" ht="14.25" customHeight="1" x14ac:dyDescent="0.2">
      <c r="D773" s="57"/>
      <c r="K773" s="69"/>
      <c r="L773" s="33"/>
    </row>
    <row r="774" spans="4:12" ht="14.25" customHeight="1" x14ac:dyDescent="0.2">
      <c r="D774" s="57"/>
      <c r="K774" s="69"/>
      <c r="L774" s="33"/>
    </row>
    <row r="775" spans="4:12" ht="14.25" customHeight="1" x14ac:dyDescent="0.2">
      <c r="D775" s="57"/>
      <c r="K775" s="69"/>
      <c r="L775" s="33"/>
    </row>
    <row r="776" spans="4:12" ht="14.25" customHeight="1" x14ac:dyDescent="0.2">
      <c r="D776" s="57"/>
      <c r="K776" s="69"/>
      <c r="L776" s="33"/>
    </row>
    <row r="777" spans="4:12" ht="14.25" customHeight="1" x14ac:dyDescent="0.2">
      <c r="D777" s="57"/>
      <c r="K777" s="69"/>
      <c r="L777" s="33"/>
    </row>
    <row r="778" spans="4:12" ht="14.25" customHeight="1" x14ac:dyDescent="0.2">
      <c r="D778" s="57"/>
      <c r="K778" s="69"/>
      <c r="L778" s="33"/>
    </row>
    <row r="779" spans="4:12" ht="14.25" customHeight="1" x14ac:dyDescent="0.2">
      <c r="D779" s="57"/>
      <c r="K779" s="69"/>
      <c r="L779" s="33"/>
    </row>
    <row r="780" spans="4:12" ht="14.25" customHeight="1" x14ac:dyDescent="0.2">
      <c r="D780" s="57"/>
      <c r="K780" s="69"/>
      <c r="L780" s="33"/>
    </row>
    <row r="781" spans="4:12" ht="14.25" customHeight="1" x14ac:dyDescent="0.2">
      <c r="D781" s="57"/>
      <c r="K781" s="69"/>
      <c r="L781" s="33"/>
    </row>
    <row r="782" spans="4:12" ht="14.25" customHeight="1" x14ac:dyDescent="0.2">
      <c r="D782" s="57"/>
      <c r="K782" s="69"/>
      <c r="L782" s="33"/>
    </row>
    <row r="783" spans="4:12" ht="14.25" customHeight="1" x14ac:dyDescent="0.2">
      <c r="D783" s="57"/>
      <c r="K783" s="69"/>
      <c r="L783" s="33"/>
    </row>
    <row r="784" spans="4:12" ht="14.25" customHeight="1" x14ac:dyDescent="0.2">
      <c r="D784" s="57"/>
      <c r="K784" s="69"/>
      <c r="L784" s="33"/>
    </row>
    <row r="785" spans="4:12" ht="14.25" customHeight="1" x14ac:dyDescent="0.2">
      <c r="D785" s="57"/>
      <c r="K785" s="69"/>
      <c r="L785" s="33"/>
    </row>
    <row r="786" spans="4:12" ht="14.25" customHeight="1" x14ac:dyDescent="0.2">
      <c r="D786" s="57"/>
      <c r="K786" s="69"/>
      <c r="L786" s="33"/>
    </row>
    <row r="787" spans="4:12" ht="14.25" customHeight="1" x14ac:dyDescent="0.2">
      <c r="D787" s="57"/>
      <c r="K787" s="69"/>
      <c r="L787" s="33"/>
    </row>
    <row r="788" spans="4:12" ht="14.25" customHeight="1" x14ac:dyDescent="0.2">
      <c r="D788" s="57"/>
      <c r="K788" s="69"/>
      <c r="L788" s="33"/>
    </row>
    <row r="789" spans="4:12" ht="14.25" customHeight="1" x14ac:dyDescent="0.2">
      <c r="D789" s="57"/>
      <c r="K789" s="69"/>
      <c r="L789" s="33"/>
    </row>
    <row r="790" spans="4:12" ht="14.25" customHeight="1" x14ac:dyDescent="0.2">
      <c r="D790" s="57"/>
      <c r="K790" s="69"/>
      <c r="L790" s="33"/>
    </row>
    <row r="791" spans="4:12" ht="14.25" customHeight="1" x14ac:dyDescent="0.2">
      <c r="D791" s="57"/>
      <c r="K791" s="69"/>
      <c r="L791" s="33"/>
    </row>
    <row r="792" spans="4:12" ht="14.25" customHeight="1" x14ac:dyDescent="0.2">
      <c r="D792" s="57"/>
      <c r="K792" s="69"/>
      <c r="L792" s="33"/>
    </row>
    <row r="793" spans="4:12" ht="14.25" customHeight="1" x14ac:dyDescent="0.2">
      <c r="D793" s="57"/>
      <c r="K793" s="69"/>
      <c r="L793" s="33"/>
    </row>
    <row r="794" spans="4:12" ht="14.25" customHeight="1" x14ac:dyDescent="0.2">
      <c r="D794" s="57"/>
      <c r="K794" s="69"/>
      <c r="L794" s="33"/>
    </row>
    <row r="795" spans="4:12" ht="14.25" customHeight="1" x14ac:dyDescent="0.2">
      <c r="D795" s="57"/>
      <c r="K795" s="69"/>
      <c r="L795" s="33"/>
    </row>
    <row r="796" spans="4:12" ht="14.25" customHeight="1" x14ac:dyDescent="0.2">
      <c r="D796" s="57"/>
      <c r="K796" s="69"/>
      <c r="L796" s="33"/>
    </row>
    <row r="797" spans="4:12" ht="14.25" customHeight="1" x14ac:dyDescent="0.2">
      <c r="D797" s="57"/>
      <c r="K797" s="69"/>
      <c r="L797" s="33"/>
    </row>
    <row r="798" spans="4:12" ht="14.25" customHeight="1" x14ac:dyDescent="0.2">
      <c r="D798" s="57"/>
      <c r="K798" s="69"/>
      <c r="L798" s="33"/>
    </row>
    <row r="799" spans="4:12" ht="14.25" customHeight="1" x14ac:dyDescent="0.2">
      <c r="D799" s="57"/>
      <c r="K799" s="69"/>
      <c r="L799" s="33"/>
    </row>
    <row r="800" spans="4:12" ht="14.25" customHeight="1" x14ac:dyDescent="0.2">
      <c r="D800" s="57"/>
      <c r="K800" s="69"/>
      <c r="L800" s="33"/>
    </row>
    <row r="801" spans="4:12" ht="14.25" customHeight="1" x14ac:dyDescent="0.2">
      <c r="D801" s="57"/>
      <c r="K801" s="69"/>
      <c r="L801" s="33"/>
    </row>
    <row r="802" spans="4:12" ht="14.25" customHeight="1" x14ac:dyDescent="0.2">
      <c r="D802" s="57"/>
      <c r="K802" s="69"/>
      <c r="L802" s="33"/>
    </row>
    <row r="803" spans="4:12" ht="14.25" customHeight="1" x14ac:dyDescent="0.2">
      <c r="D803" s="57"/>
      <c r="K803" s="69"/>
      <c r="L803" s="33"/>
    </row>
    <row r="804" spans="4:12" ht="14.25" customHeight="1" x14ac:dyDescent="0.2">
      <c r="D804" s="57"/>
      <c r="K804" s="69"/>
      <c r="L804" s="33"/>
    </row>
    <row r="805" spans="4:12" ht="14.25" customHeight="1" x14ac:dyDescent="0.2">
      <c r="D805" s="57"/>
      <c r="K805" s="69"/>
      <c r="L805" s="33"/>
    </row>
    <row r="806" spans="4:12" ht="14.25" customHeight="1" x14ac:dyDescent="0.2">
      <c r="D806" s="57"/>
      <c r="K806" s="69"/>
      <c r="L806" s="33"/>
    </row>
    <row r="807" spans="4:12" ht="14.25" customHeight="1" x14ac:dyDescent="0.2">
      <c r="D807" s="57"/>
      <c r="K807" s="69"/>
      <c r="L807" s="33"/>
    </row>
    <row r="808" spans="4:12" ht="14.25" customHeight="1" x14ac:dyDescent="0.2">
      <c r="D808" s="57"/>
      <c r="K808" s="69"/>
      <c r="L808" s="33"/>
    </row>
    <row r="809" spans="4:12" ht="14.25" customHeight="1" x14ac:dyDescent="0.2">
      <c r="D809" s="57"/>
      <c r="K809" s="69"/>
      <c r="L809" s="33"/>
    </row>
    <row r="810" spans="4:12" ht="14.25" customHeight="1" x14ac:dyDescent="0.2">
      <c r="D810" s="57"/>
      <c r="K810" s="69"/>
      <c r="L810" s="33"/>
    </row>
    <row r="811" spans="4:12" ht="14.25" customHeight="1" x14ac:dyDescent="0.2">
      <c r="D811" s="57"/>
      <c r="K811" s="69"/>
      <c r="L811" s="33"/>
    </row>
    <row r="812" spans="4:12" ht="14.25" customHeight="1" x14ac:dyDescent="0.2">
      <c r="D812" s="57"/>
      <c r="K812" s="69"/>
      <c r="L812" s="33"/>
    </row>
    <row r="813" spans="4:12" ht="14.25" customHeight="1" x14ac:dyDescent="0.2">
      <c r="D813" s="57"/>
      <c r="K813" s="69"/>
      <c r="L813" s="33"/>
    </row>
    <row r="814" spans="4:12" ht="14.25" customHeight="1" x14ac:dyDescent="0.2">
      <c r="D814" s="57"/>
      <c r="K814" s="69"/>
      <c r="L814" s="33"/>
    </row>
    <row r="815" spans="4:12" ht="14.25" customHeight="1" x14ac:dyDescent="0.2">
      <c r="D815" s="57"/>
      <c r="K815" s="69"/>
      <c r="L815" s="33"/>
    </row>
    <row r="816" spans="4:12" ht="14.25" customHeight="1" x14ac:dyDescent="0.2">
      <c r="D816" s="57"/>
      <c r="K816" s="69"/>
      <c r="L816" s="33"/>
    </row>
    <row r="817" spans="4:12" ht="14.25" customHeight="1" x14ac:dyDescent="0.2">
      <c r="D817" s="57"/>
      <c r="K817" s="69"/>
      <c r="L817" s="33"/>
    </row>
    <row r="818" spans="4:12" ht="14.25" customHeight="1" x14ac:dyDescent="0.2">
      <c r="D818" s="57"/>
      <c r="K818" s="69"/>
      <c r="L818" s="33"/>
    </row>
    <row r="819" spans="4:12" ht="14.25" customHeight="1" x14ac:dyDescent="0.2">
      <c r="D819" s="57"/>
      <c r="K819" s="69"/>
      <c r="L819" s="33"/>
    </row>
    <row r="820" spans="4:12" ht="14.25" customHeight="1" x14ac:dyDescent="0.2">
      <c r="D820" s="57"/>
      <c r="K820" s="69"/>
      <c r="L820" s="33"/>
    </row>
    <row r="821" spans="4:12" ht="14.25" customHeight="1" x14ac:dyDescent="0.2">
      <c r="D821" s="57"/>
      <c r="K821" s="69"/>
      <c r="L821" s="33"/>
    </row>
    <row r="822" spans="4:12" ht="14.25" customHeight="1" x14ac:dyDescent="0.2">
      <c r="D822" s="57"/>
      <c r="K822" s="69"/>
      <c r="L822" s="33"/>
    </row>
    <row r="823" spans="4:12" ht="14.25" customHeight="1" x14ac:dyDescent="0.2">
      <c r="D823" s="57"/>
      <c r="K823" s="69"/>
      <c r="L823" s="33"/>
    </row>
    <row r="824" spans="4:12" ht="14.25" customHeight="1" x14ac:dyDescent="0.2">
      <c r="D824" s="57"/>
      <c r="K824" s="69"/>
      <c r="L824" s="33"/>
    </row>
    <row r="825" spans="4:12" ht="14.25" customHeight="1" x14ac:dyDescent="0.2">
      <c r="D825" s="57"/>
      <c r="K825" s="69"/>
      <c r="L825" s="33"/>
    </row>
    <row r="826" spans="4:12" ht="14.25" customHeight="1" x14ac:dyDescent="0.2">
      <c r="D826" s="57"/>
      <c r="K826" s="69"/>
      <c r="L826" s="33"/>
    </row>
    <row r="827" spans="4:12" ht="14.25" customHeight="1" x14ac:dyDescent="0.2">
      <c r="D827" s="57"/>
      <c r="K827" s="69"/>
      <c r="L827" s="33"/>
    </row>
    <row r="828" spans="4:12" ht="14.25" customHeight="1" x14ac:dyDescent="0.2">
      <c r="D828" s="57"/>
      <c r="K828" s="69"/>
      <c r="L828" s="33"/>
    </row>
    <row r="829" spans="4:12" ht="14.25" customHeight="1" x14ac:dyDescent="0.2">
      <c r="D829" s="57"/>
      <c r="K829" s="69"/>
      <c r="L829" s="33"/>
    </row>
    <row r="830" spans="4:12" ht="14.25" customHeight="1" x14ac:dyDescent="0.2">
      <c r="D830" s="57"/>
      <c r="K830" s="69"/>
      <c r="L830" s="33"/>
    </row>
    <row r="831" spans="4:12" ht="14.25" customHeight="1" x14ac:dyDescent="0.2">
      <c r="D831" s="57"/>
      <c r="K831" s="69"/>
      <c r="L831" s="33"/>
    </row>
    <row r="832" spans="4:12" ht="14.25" customHeight="1" x14ac:dyDescent="0.2">
      <c r="D832" s="57"/>
      <c r="K832" s="69"/>
      <c r="L832" s="33"/>
    </row>
    <row r="833" spans="4:12" ht="14.25" customHeight="1" x14ac:dyDescent="0.2">
      <c r="D833" s="57"/>
      <c r="K833" s="69"/>
      <c r="L833" s="33"/>
    </row>
    <row r="834" spans="4:12" ht="14.25" customHeight="1" x14ac:dyDescent="0.2">
      <c r="D834" s="57"/>
      <c r="K834" s="69"/>
      <c r="L834" s="33"/>
    </row>
    <row r="835" spans="4:12" ht="14.25" customHeight="1" x14ac:dyDescent="0.2">
      <c r="D835" s="57"/>
      <c r="K835" s="69"/>
      <c r="L835" s="33"/>
    </row>
    <row r="836" spans="4:12" ht="14.25" customHeight="1" x14ac:dyDescent="0.2">
      <c r="D836" s="57"/>
      <c r="K836" s="69"/>
      <c r="L836" s="33"/>
    </row>
    <row r="837" spans="4:12" ht="14.25" customHeight="1" x14ac:dyDescent="0.2">
      <c r="D837" s="57"/>
      <c r="K837" s="69"/>
      <c r="L837" s="33"/>
    </row>
    <row r="838" spans="4:12" ht="14.25" customHeight="1" x14ac:dyDescent="0.2">
      <c r="D838" s="57"/>
      <c r="K838" s="69"/>
      <c r="L838" s="33"/>
    </row>
    <row r="839" spans="4:12" ht="14.25" customHeight="1" x14ac:dyDescent="0.2">
      <c r="D839" s="57"/>
      <c r="K839" s="69"/>
      <c r="L839" s="33"/>
    </row>
    <row r="840" spans="4:12" ht="14.25" customHeight="1" x14ac:dyDescent="0.2">
      <c r="D840" s="57"/>
      <c r="K840" s="69"/>
      <c r="L840" s="33"/>
    </row>
    <row r="841" spans="4:12" ht="14.25" customHeight="1" x14ac:dyDescent="0.2">
      <c r="D841" s="57"/>
      <c r="K841" s="69"/>
      <c r="L841" s="33"/>
    </row>
    <row r="842" spans="4:12" ht="14.25" customHeight="1" x14ac:dyDescent="0.2">
      <c r="D842" s="57"/>
      <c r="K842" s="69"/>
      <c r="L842" s="33"/>
    </row>
    <row r="843" spans="4:12" ht="14.25" customHeight="1" x14ac:dyDescent="0.2">
      <c r="D843" s="57"/>
      <c r="K843" s="69"/>
      <c r="L843" s="33"/>
    </row>
    <row r="844" spans="4:12" ht="14.25" customHeight="1" x14ac:dyDescent="0.2">
      <c r="D844" s="57"/>
      <c r="K844" s="69"/>
      <c r="L844" s="33"/>
    </row>
    <row r="845" spans="4:12" ht="14.25" customHeight="1" x14ac:dyDescent="0.2">
      <c r="D845" s="57"/>
      <c r="K845" s="69"/>
      <c r="L845" s="33"/>
    </row>
    <row r="846" spans="4:12" ht="14.25" customHeight="1" x14ac:dyDescent="0.2">
      <c r="D846" s="57"/>
      <c r="K846" s="69"/>
      <c r="L846" s="33"/>
    </row>
    <row r="847" spans="4:12" ht="14.25" customHeight="1" x14ac:dyDescent="0.2">
      <c r="D847" s="57"/>
      <c r="K847" s="69"/>
      <c r="L847" s="33"/>
    </row>
    <row r="848" spans="4:12" ht="14.25" customHeight="1" x14ac:dyDescent="0.2">
      <c r="D848" s="57"/>
      <c r="K848" s="69"/>
      <c r="L848" s="33"/>
    </row>
    <row r="849" spans="4:12" ht="14.25" customHeight="1" x14ac:dyDescent="0.2">
      <c r="D849" s="57"/>
      <c r="K849" s="69"/>
      <c r="L849" s="33"/>
    </row>
    <row r="850" spans="4:12" ht="14.25" customHeight="1" x14ac:dyDescent="0.2">
      <c r="D850" s="57"/>
      <c r="K850" s="69"/>
      <c r="L850" s="33"/>
    </row>
    <row r="851" spans="4:12" ht="14.25" customHeight="1" x14ac:dyDescent="0.2">
      <c r="D851" s="57"/>
      <c r="K851" s="69"/>
      <c r="L851" s="33"/>
    </row>
    <row r="852" spans="4:12" ht="14.25" customHeight="1" x14ac:dyDescent="0.2">
      <c r="D852" s="57"/>
      <c r="K852" s="69"/>
      <c r="L852" s="33"/>
    </row>
    <row r="853" spans="4:12" ht="14.25" customHeight="1" x14ac:dyDescent="0.2">
      <c r="D853" s="57"/>
      <c r="K853" s="69"/>
      <c r="L853" s="33"/>
    </row>
    <row r="854" spans="4:12" ht="14.25" customHeight="1" x14ac:dyDescent="0.2">
      <c r="D854" s="57"/>
      <c r="K854" s="69"/>
      <c r="L854" s="33"/>
    </row>
    <row r="855" spans="4:12" ht="14.25" customHeight="1" x14ac:dyDescent="0.2">
      <c r="D855" s="57"/>
      <c r="K855" s="69"/>
      <c r="L855" s="33"/>
    </row>
    <row r="856" spans="4:12" ht="14.25" customHeight="1" x14ac:dyDescent="0.2">
      <c r="D856" s="57"/>
      <c r="K856" s="69"/>
      <c r="L856" s="33"/>
    </row>
    <row r="857" spans="4:12" ht="14.25" customHeight="1" x14ac:dyDescent="0.2">
      <c r="D857" s="57"/>
      <c r="K857" s="69"/>
      <c r="L857" s="33"/>
    </row>
    <row r="858" spans="4:12" ht="14.25" customHeight="1" x14ac:dyDescent="0.2">
      <c r="D858" s="57"/>
      <c r="K858" s="69"/>
      <c r="L858" s="33"/>
    </row>
    <row r="859" spans="4:12" ht="14.25" customHeight="1" x14ac:dyDescent="0.2">
      <c r="D859" s="57"/>
      <c r="K859" s="69"/>
      <c r="L859" s="33"/>
    </row>
    <row r="860" spans="4:12" ht="14.25" customHeight="1" x14ac:dyDescent="0.2">
      <c r="D860" s="57"/>
      <c r="K860" s="69"/>
      <c r="L860" s="33"/>
    </row>
    <row r="861" spans="4:12" ht="14.25" customHeight="1" x14ac:dyDescent="0.2">
      <c r="D861" s="57"/>
      <c r="K861" s="69"/>
      <c r="L861" s="33"/>
    </row>
    <row r="862" spans="4:12" ht="14.25" customHeight="1" x14ac:dyDescent="0.2">
      <c r="D862" s="57"/>
      <c r="K862" s="69"/>
      <c r="L862" s="33"/>
    </row>
    <row r="863" spans="4:12" ht="14.25" customHeight="1" x14ac:dyDescent="0.2">
      <c r="D863" s="57"/>
      <c r="K863" s="69"/>
      <c r="L863" s="33"/>
    </row>
    <row r="864" spans="4:12" ht="14.25" customHeight="1" x14ac:dyDescent="0.2">
      <c r="D864" s="57"/>
      <c r="K864" s="69"/>
      <c r="L864" s="33"/>
    </row>
    <row r="865" spans="4:12" ht="14.25" customHeight="1" x14ac:dyDescent="0.2">
      <c r="D865" s="57"/>
      <c r="K865" s="69"/>
      <c r="L865" s="33"/>
    </row>
    <row r="866" spans="4:12" ht="14.25" customHeight="1" x14ac:dyDescent="0.2">
      <c r="D866" s="57"/>
      <c r="K866" s="69"/>
      <c r="L866" s="33"/>
    </row>
    <row r="867" spans="4:12" ht="14.25" customHeight="1" x14ac:dyDescent="0.2">
      <c r="D867" s="57"/>
      <c r="K867" s="69"/>
      <c r="L867" s="33"/>
    </row>
    <row r="868" spans="4:12" ht="14.25" customHeight="1" x14ac:dyDescent="0.2">
      <c r="D868" s="57"/>
      <c r="K868" s="69"/>
      <c r="L868" s="33"/>
    </row>
    <row r="869" spans="4:12" ht="14.25" customHeight="1" x14ac:dyDescent="0.2">
      <c r="D869" s="57"/>
      <c r="K869" s="69"/>
      <c r="L869" s="33"/>
    </row>
    <row r="870" spans="4:12" ht="14.25" customHeight="1" x14ac:dyDescent="0.2">
      <c r="D870" s="57"/>
      <c r="K870" s="69"/>
      <c r="L870" s="33"/>
    </row>
    <row r="871" spans="4:12" ht="14.25" customHeight="1" x14ac:dyDescent="0.2">
      <c r="D871" s="57"/>
      <c r="K871" s="69"/>
      <c r="L871" s="33"/>
    </row>
    <row r="872" spans="4:12" ht="14.25" customHeight="1" x14ac:dyDescent="0.2">
      <c r="D872" s="57"/>
      <c r="K872" s="69"/>
      <c r="L872" s="33"/>
    </row>
    <row r="873" spans="4:12" ht="14.25" customHeight="1" x14ac:dyDescent="0.2">
      <c r="D873" s="57"/>
      <c r="K873" s="69"/>
      <c r="L873" s="33"/>
    </row>
    <row r="874" spans="4:12" ht="14.25" customHeight="1" x14ac:dyDescent="0.2">
      <c r="D874" s="57"/>
      <c r="K874" s="69"/>
      <c r="L874" s="33"/>
    </row>
    <row r="875" spans="4:12" ht="14.25" customHeight="1" x14ac:dyDescent="0.2">
      <c r="D875" s="57"/>
      <c r="K875" s="69"/>
      <c r="L875" s="33"/>
    </row>
    <row r="876" spans="4:12" ht="14.25" customHeight="1" x14ac:dyDescent="0.2">
      <c r="D876" s="57"/>
      <c r="K876" s="69"/>
      <c r="L876" s="33"/>
    </row>
    <row r="877" spans="4:12" ht="14.25" customHeight="1" x14ac:dyDescent="0.2">
      <c r="D877" s="57"/>
      <c r="K877" s="69"/>
      <c r="L877" s="33"/>
    </row>
    <row r="878" spans="4:12" ht="14.25" customHeight="1" x14ac:dyDescent="0.2">
      <c r="D878" s="57"/>
      <c r="K878" s="69"/>
      <c r="L878" s="33"/>
    </row>
    <row r="879" spans="4:12" ht="14.25" customHeight="1" x14ac:dyDescent="0.2">
      <c r="D879" s="57"/>
      <c r="K879" s="69"/>
      <c r="L879" s="33"/>
    </row>
    <row r="880" spans="4:12" ht="14.25" customHeight="1" x14ac:dyDescent="0.2">
      <c r="D880" s="57"/>
      <c r="K880" s="69"/>
      <c r="L880" s="33"/>
    </row>
    <row r="881" spans="4:12" ht="14.25" customHeight="1" x14ac:dyDescent="0.2">
      <c r="D881" s="57"/>
      <c r="K881" s="69"/>
      <c r="L881" s="33"/>
    </row>
    <row r="882" spans="4:12" ht="14.25" customHeight="1" x14ac:dyDescent="0.2">
      <c r="D882" s="57"/>
      <c r="K882" s="69"/>
      <c r="L882" s="33"/>
    </row>
    <row r="883" spans="4:12" ht="14.25" customHeight="1" x14ac:dyDescent="0.2">
      <c r="D883" s="57"/>
      <c r="K883" s="69"/>
      <c r="L883" s="33"/>
    </row>
    <row r="884" spans="4:12" ht="14.25" customHeight="1" x14ac:dyDescent="0.2">
      <c r="D884" s="57"/>
      <c r="K884" s="69"/>
      <c r="L884" s="33"/>
    </row>
    <row r="885" spans="4:12" ht="14.25" customHeight="1" x14ac:dyDescent="0.2">
      <c r="D885" s="57"/>
      <c r="K885" s="69"/>
      <c r="L885" s="33"/>
    </row>
    <row r="886" spans="4:12" ht="14.25" customHeight="1" x14ac:dyDescent="0.2">
      <c r="D886" s="57"/>
      <c r="K886" s="69"/>
      <c r="L886" s="33"/>
    </row>
    <row r="887" spans="4:12" ht="14.25" customHeight="1" x14ac:dyDescent="0.2">
      <c r="D887" s="57"/>
      <c r="K887" s="69"/>
      <c r="L887" s="33"/>
    </row>
    <row r="888" spans="4:12" ht="14.25" customHeight="1" x14ac:dyDescent="0.2">
      <c r="D888" s="57"/>
      <c r="K888" s="69"/>
      <c r="L888" s="33"/>
    </row>
    <row r="889" spans="4:12" ht="14.25" customHeight="1" x14ac:dyDescent="0.2">
      <c r="D889" s="57"/>
      <c r="K889" s="69"/>
      <c r="L889" s="33"/>
    </row>
    <row r="890" spans="4:12" ht="14.25" customHeight="1" x14ac:dyDescent="0.2">
      <c r="D890" s="57"/>
      <c r="K890" s="69"/>
      <c r="L890" s="33"/>
    </row>
    <row r="891" spans="4:12" ht="14.25" customHeight="1" x14ac:dyDescent="0.2">
      <c r="D891" s="57"/>
      <c r="K891" s="69"/>
      <c r="L891" s="33"/>
    </row>
    <row r="892" spans="4:12" ht="14.25" customHeight="1" x14ac:dyDescent="0.2">
      <c r="D892" s="57"/>
      <c r="K892" s="69"/>
      <c r="L892" s="33"/>
    </row>
    <row r="893" spans="4:12" ht="14.25" customHeight="1" x14ac:dyDescent="0.2">
      <c r="D893" s="57"/>
      <c r="K893" s="69"/>
      <c r="L893" s="33"/>
    </row>
    <row r="894" spans="4:12" ht="14.25" customHeight="1" x14ac:dyDescent="0.2">
      <c r="D894" s="57"/>
      <c r="K894" s="69"/>
      <c r="L894" s="33"/>
    </row>
    <row r="895" spans="4:12" ht="14.25" customHeight="1" x14ac:dyDescent="0.2">
      <c r="D895" s="57"/>
      <c r="K895" s="69"/>
      <c r="L895" s="33"/>
    </row>
    <row r="896" spans="4:12" ht="14.25" customHeight="1" x14ac:dyDescent="0.2">
      <c r="D896" s="57"/>
      <c r="K896" s="69"/>
      <c r="L896" s="33"/>
    </row>
    <row r="897" spans="4:12" ht="14.25" customHeight="1" x14ac:dyDescent="0.2">
      <c r="D897" s="57"/>
      <c r="K897" s="69"/>
      <c r="L897" s="33"/>
    </row>
    <row r="898" spans="4:12" ht="14.25" customHeight="1" x14ac:dyDescent="0.2">
      <c r="D898" s="57"/>
      <c r="K898" s="69"/>
      <c r="L898" s="33"/>
    </row>
    <row r="899" spans="4:12" ht="14.25" customHeight="1" x14ac:dyDescent="0.2">
      <c r="D899" s="57"/>
      <c r="K899" s="69"/>
      <c r="L899" s="33"/>
    </row>
    <row r="900" spans="4:12" ht="14.25" customHeight="1" x14ac:dyDescent="0.2">
      <c r="D900" s="57"/>
      <c r="K900" s="69"/>
      <c r="L900" s="33"/>
    </row>
    <row r="901" spans="4:12" ht="14.25" customHeight="1" x14ac:dyDescent="0.2">
      <c r="D901" s="57"/>
      <c r="K901" s="69"/>
      <c r="L901" s="33"/>
    </row>
    <row r="902" spans="4:12" ht="14.25" customHeight="1" x14ac:dyDescent="0.2">
      <c r="D902" s="57"/>
      <c r="K902" s="69"/>
      <c r="L902" s="33"/>
    </row>
    <row r="903" spans="4:12" ht="14.25" customHeight="1" x14ac:dyDescent="0.2">
      <c r="D903" s="57"/>
      <c r="K903" s="69"/>
      <c r="L903" s="33"/>
    </row>
    <row r="904" spans="4:12" ht="14.25" customHeight="1" x14ac:dyDescent="0.2">
      <c r="D904" s="57"/>
      <c r="K904" s="69"/>
      <c r="L904" s="33"/>
    </row>
    <row r="905" spans="4:12" ht="14.25" customHeight="1" x14ac:dyDescent="0.2">
      <c r="D905" s="57"/>
      <c r="K905" s="69"/>
      <c r="L905" s="33"/>
    </row>
    <row r="906" spans="4:12" ht="14.25" customHeight="1" x14ac:dyDescent="0.2">
      <c r="D906" s="57"/>
      <c r="K906" s="69"/>
      <c r="L906" s="33"/>
    </row>
    <row r="907" spans="4:12" ht="14.25" customHeight="1" x14ac:dyDescent="0.2">
      <c r="D907" s="57"/>
      <c r="K907" s="69"/>
      <c r="L907" s="33"/>
    </row>
    <row r="908" spans="4:12" ht="14.25" customHeight="1" x14ac:dyDescent="0.2">
      <c r="D908" s="57"/>
      <c r="K908" s="69"/>
      <c r="L908" s="33"/>
    </row>
    <row r="909" spans="4:12" ht="14.25" customHeight="1" x14ac:dyDescent="0.2">
      <c r="D909" s="57"/>
      <c r="K909" s="69"/>
      <c r="L909" s="33"/>
    </row>
    <row r="910" spans="4:12" ht="14.25" customHeight="1" x14ac:dyDescent="0.2">
      <c r="D910" s="57"/>
      <c r="K910" s="69"/>
      <c r="L910" s="33"/>
    </row>
    <row r="911" spans="4:12" ht="14.25" customHeight="1" x14ac:dyDescent="0.2">
      <c r="D911" s="57"/>
      <c r="K911" s="69"/>
      <c r="L911" s="33"/>
    </row>
    <row r="912" spans="4:12" ht="14.25" customHeight="1" x14ac:dyDescent="0.2">
      <c r="D912" s="57"/>
      <c r="K912" s="69"/>
      <c r="L912" s="33"/>
    </row>
    <row r="913" spans="4:12" ht="14.25" customHeight="1" x14ac:dyDescent="0.2">
      <c r="D913" s="57"/>
      <c r="K913" s="69"/>
      <c r="L913" s="33"/>
    </row>
    <row r="914" spans="4:12" ht="14.25" customHeight="1" x14ac:dyDescent="0.2">
      <c r="D914" s="57"/>
      <c r="K914" s="69"/>
      <c r="L914" s="33"/>
    </row>
    <row r="915" spans="4:12" ht="14.25" customHeight="1" x14ac:dyDescent="0.2">
      <c r="D915" s="57"/>
      <c r="K915" s="69"/>
      <c r="L915" s="33"/>
    </row>
    <row r="916" spans="4:12" ht="14.25" customHeight="1" x14ac:dyDescent="0.2">
      <c r="D916" s="57"/>
      <c r="K916" s="69"/>
      <c r="L916" s="33"/>
    </row>
    <row r="917" spans="4:12" ht="14.25" customHeight="1" x14ac:dyDescent="0.2">
      <c r="D917" s="57"/>
      <c r="K917" s="69"/>
      <c r="L917" s="33"/>
    </row>
    <row r="918" spans="4:12" ht="14.25" customHeight="1" x14ac:dyDescent="0.2">
      <c r="D918" s="57"/>
      <c r="K918" s="69"/>
      <c r="L918" s="33"/>
    </row>
    <row r="919" spans="4:12" ht="14.25" customHeight="1" x14ac:dyDescent="0.2">
      <c r="D919" s="57"/>
      <c r="K919" s="69"/>
      <c r="L919" s="33"/>
    </row>
    <row r="920" spans="4:12" ht="14.25" customHeight="1" x14ac:dyDescent="0.2">
      <c r="D920" s="57"/>
      <c r="K920" s="69"/>
      <c r="L920" s="33"/>
    </row>
    <row r="921" spans="4:12" ht="14.25" customHeight="1" x14ac:dyDescent="0.2">
      <c r="D921" s="57"/>
      <c r="K921" s="69"/>
      <c r="L921" s="33"/>
    </row>
    <row r="922" spans="4:12" ht="14.25" customHeight="1" x14ac:dyDescent="0.2">
      <c r="D922" s="57"/>
      <c r="K922" s="69"/>
      <c r="L922" s="33"/>
    </row>
    <row r="923" spans="4:12" ht="14.25" customHeight="1" x14ac:dyDescent="0.2">
      <c r="D923" s="57"/>
      <c r="K923" s="69"/>
      <c r="L923" s="33"/>
    </row>
    <row r="924" spans="4:12" ht="14.25" customHeight="1" x14ac:dyDescent="0.2">
      <c r="D924" s="57"/>
      <c r="K924" s="69"/>
      <c r="L924" s="33"/>
    </row>
    <row r="925" spans="4:12" ht="14.25" customHeight="1" x14ac:dyDescent="0.2">
      <c r="D925" s="57"/>
      <c r="K925" s="69"/>
      <c r="L925" s="33"/>
    </row>
    <row r="926" spans="4:12" ht="14.25" customHeight="1" x14ac:dyDescent="0.2">
      <c r="D926" s="57"/>
      <c r="K926" s="69"/>
      <c r="L926" s="33"/>
    </row>
    <row r="927" spans="4:12" ht="14.25" customHeight="1" x14ac:dyDescent="0.2">
      <c r="D927" s="57"/>
      <c r="K927" s="69"/>
      <c r="L927" s="33"/>
    </row>
    <row r="928" spans="4:12" ht="14.25" customHeight="1" x14ac:dyDescent="0.2">
      <c r="D928" s="57"/>
      <c r="K928" s="69"/>
      <c r="L928" s="33"/>
    </row>
    <row r="929" spans="4:12" ht="14.25" customHeight="1" x14ac:dyDescent="0.2">
      <c r="D929" s="57"/>
      <c r="K929" s="69"/>
      <c r="L929" s="33"/>
    </row>
    <row r="930" spans="4:12" ht="14.25" customHeight="1" x14ac:dyDescent="0.2">
      <c r="D930" s="57"/>
      <c r="K930" s="69"/>
      <c r="L930" s="33"/>
    </row>
    <row r="931" spans="4:12" ht="14.25" customHeight="1" x14ac:dyDescent="0.2">
      <c r="D931" s="57"/>
      <c r="K931" s="69"/>
      <c r="L931" s="33"/>
    </row>
    <row r="932" spans="4:12" ht="14.25" customHeight="1" x14ac:dyDescent="0.2">
      <c r="D932" s="57"/>
      <c r="K932" s="69"/>
      <c r="L932" s="33"/>
    </row>
    <row r="933" spans="4:12" ht="14.25" customHeight="1" x14ac:dyDescent="0.2">
      <c r="D933" s="57"/>
      <c r="K933" s="69"/>
      <c r="L933" s="33"/>
    </row>
    <row r="934" spans="4:12" ht="14.25" customHeight="1" x14ac:dyDescent="0.2">
      <c r="D934" s="57"/>
      <c r="K934" s="69"/>
      <c r="L934" s="33"/>
    </row>
    <row r="935" spans="4:12" ht="14.25" customHeight="1" x14ac:dyDescent="0.2">
      <c r="D935" s="57"/>
      <c r="K935" s="69"/>
      <c r="L935" s="33"/>
    </row>
    <row r="936" spans="4:12" ht="14.25" customHeight="1" x14ac:dyDescent="0.2">
      <c r="D936" s="57"/>
      <c r="K936" s="69"/>
      <c r="L936" s="33"/>
    </row>
    <row r="937" spans="4:12" ht="14.25" customHeight="1" x14ac:dyDescent="0.2">
      <c r="D937" s="57"/>
      <c r="K937" s="69"/>
      <c r="L937" s="33"/>
    </row>
    <row r="938" spans="4:12" ht="14.25" customHeight="1" x14ac:dyDescent="0.2">
      <c r="D938" s="57"/>
      <c r="K938" s="69"/>
      <c r="L938" s="33"/>
    </row>
    <row r="939" spans="4:12" ht="14.25" customHeight="1" x14ac:dyDescent="0.2">
      <c r="D939" s="57"/>
      <c r="K939" s="69"/>
      <c r="L939" s="33"/>
    </row>
    <row r="940" spans="4:12" ht="14.25" customHeight="1" x14ac:dyDescent="0.2">
      <c r="D940" s="57"/>
      <c r="K940" s="69"/>
      <c r="L940" s="33"/>
    </row>
    <row r="941" spans="4:12" ht="14.25" customHeight="1" x14ac:dyDescent="0.2">
      <c r="D941" s="57"/>
      <c r="K941" s="69"/>
      <c r="L941" s="33"/>
    </row>
    <row r="942" spans="4:12" ht="14.25" customHeight="1" x14ac:dyDescent="0.2">
      <c r="D942" s="57"/>
      <c r="K942" s="69"/>
      <c r="L942" s="33"/>
    </row>
    <row r="943" spans="4:12" ht="14.25" customHeight="1" x14ac:dyDescent="0.2">
      <c r="D943" s="57"/>
      <c r="K943" s="69"/>
      <c r="L943" s="33"/>
    </row>
    <row r="944" spans="4:12" ht="14.25" customHeight="1" x14ac:dyDescent="0.2">
      <c r="D944" s="57"/>
      <c r="K944" s="69"/>
      <c r="L944" s="33"/>
    </row>
    <row r="945" spans="4:12" ht="14.25" customHeight="1" x14ac:dyDescent="0.2">
      <c r="D945" s="57"/>
      <c r="K945" s="69"/>
      <c r="L945" s="33"/>
    </row>
    <row r="946" spans="4:12" ht="14.25" customHeight="1" x14ac:dyDescent="0.2">
      <c r="D946" s="57"/>
      <c r="K946" s="69"/>
      <c r="L946" s="33"/>
    </row>
    <row r="947" spans="4:12" ht="14.25" customHeight="1" x14ac:dyDescent="0.2">
      <c r="D947" s="57"/>
      <c r="K947" s="69"/>
      <c r="L947" s="33"/>
    </row>
    <row r="948" spans="4:12" ht="14.25" customHeight="1" x14ac:dyDescent="0.2">
      <c r="D948" s="57"/>
      <c r="K948" s="69"/>
      <c r="L948" s="33"/>
    </row>
    <row r="949" spans="4:12" ht="14.25" customHeight="1" x14ac:dyDescent="0.2">
      <c r="D949" s="57"/>
      <c r="K949" s="69"/>
      <c r="L949" s="33"/>
    </row>
    <row r="950" spans="4:12" ht="14.25" customHeight="1" x14ac:dyDescent="0.2">
      <c r="D950" s="57"/>
      <c r="K950" s="69"/>
      <c r="L950" s="33"/>
    </row>
    <row r="951" spans="4:12" ht="14.25" customHeight="1" x14ac:dyDescent="0.2">
      <c r="D951" s="57"/>
      <c r="K951" s="69"/>
      <c r="L951" s="33"/>
    </row>
    <row r="952" spans="4:12" ht="14.25" customHeight="1" x14ac:dyDescent="0.2">
      <c r="D952" s="57"/>
      <c r="K952" s="69"/>
      <c r="L952" s="33"/>
    </row>
    <row r="953" spans="4:12" ht="14.25" customHeight="1" x14ac:dyDescent="0.2">
      <c r="D953" s="57"/>
      <c r="K953" s="69"/>
      <c r="L953" s="33"/>
    </row>
    <row r="954" spans="4:12" ht="14.25" customHeight="1" x14ac:dyDescent="0.2">
      <c r="D954" s="57"/>
      <c r="K954" s="69"/>
      <c r="L954" s="33"/>
    </row>
    <row r="955" spans="4:12" ht="14.25" customHeight="1" x14ac:dyDescent="0.2">
      <c r="D955" s="57"/>
      <c r="K955" s="69"/>
      <c r="L955" s="33"/>
    </row>
    <row r="956" spans="4:12" ht="14.25" customHeight="1" x14ac:dyDescent="0.2">
      <c r="D956" s="57"/>
      <c r="K956" s="69"/>
      <c r="L956" s="33"/>
    </row>
    <row r="957" spans="4:12" ht="14.25" customHeight="1" x14ac:dyDescent="0.2">
      <c r="D957" s="57"/>
      <c r="K957" s="69"/>
      <c r="L957" s="33"/>
    </row>
    <row r="958" spans="4:12" ht="14.25" customHeight="1" x14ac:dyDescent="0.2">
      <c r="D958" s="57"/>
      <c r="K958" s="69"/>
      <c r="L958" s="33"/>
    </row>
    <row r="959" spans="4:12" ht="14.25" customHeight="1" x14ac:dyDescent="0.2">
      <c r="D959" s="57"/>
      <c r="K959" s="69"/>
      <c r="L959" s="33"/>
    </row>
    <row r="960" spans="4:12" ht="14.25" customHeight="1" x14ac:dyDescent="0.2">
      <c r="D960" s="57"/>
      <c r="K960" s="69"/>
      <c r="L960" s="33"/>
    </row>
    <row r="961" spans="4:12" ht="14.25" customHeight="1" x14ac:dyDescent="0.2">
      <c r="D961" s="57"/>
      <c r="K961" s="69"/>
      <c r="L961" s="33"/>
    </row>
    <row r="962" spans="4:12" ht="14.25" customHeight="1" x14ac:dyDescent="0.2">
      <c r="D962" s="57"/>
      <c r="K962" s="69"/>
      <c r="L962" s="33"/>
    </row>
    <row r="963" spans="4:12" ht="14.25" customHeight="1" x14ac:dyDescent="0.2">
      <c r="D963" s="57"/>
      <c r="K963" s="69"/>
      <c r="L963" s="33"/>
    </row>
    <row r="964" spans="4:12" ht="14.25" customHeight="1" x14ac:dyDescent="0.2">
      <c r="D964" s="57"/>
      <c r="K964" s="69"/>
      <c r="L964" s="33"/>
    </row>
    <row r="965" spans="4:12" ht="14.25" customHeight="1" x14ac:dyDescent="0.2">
      <c r="D965" s="57"/>
      <c r="K965" s="69"/>
      <c r="L965" s="33"/>
    </row>
    <row r="966" spans="4:12" ht="14.25" customHeight="1" x14ac:dyDescent="0.2">
      <c r="D966" s="57"/>
      <c r="K966" s="69"/>
      <c r="L966" s="33"/>
    </row>
    <row r="967" spans="4:12" ht="14.25" customHeight="1" x14ac:dyDescent="0.2">
      <c r="D967" s="57"/>
      <c r="K967" s="69"/>
      <c r="L967" s="33"/>
    </row>
    <row r="968" spans="4:12" ht="14.25" customHeight="1" x14ac:dyDescent="0.2">
      <c r="D968" s="57"/>
      <c r="K968" s="69"/>
      <c r="L968" s="33"/>
    </row>
    <row r="969" spans="4:12" ht="14.25" customHeight="1" x14ac:dyDescent="0.2">
      <c r="D969" s="57"/>
      <c r="K969" s="69"/>
      <c r="L969" s="33"/>
    </row>
    <row r="970" spans="4:12" ht="14.25" customHeight="1" x14ac:dyDescent="0.2">
      <c r="D970" s="57"/>
      <c r="K970" s="69"/>
      <c r="L970" s="33"/>
    </row>
    <row r="971" spans="4:12" ht="14.25" customHeight="1" x14ac:dyDescent="0.2">
      <c r="D971" s="57"/>
      <c r="K971" s="69"/>
      <c r="L971" s="33"/>
    </row>
    <row r="972" spans="4:12" ht="14.25" customHeight="1" x14ac:dyDescent="0.2">
      <c r="D972" s="57"/>
      <c r="K972" s="69"/>
      <c r="L972" s="33"/>
    </row>
    <row r="973" spans="4:12" ht="14.25" customHeight="1" x14ac:dyDescent="0.2">
      <c r="D973" s="57"/>
      <c r="K973" s="69"/>
      <c r="L973" s="33"/>
    </row>
    <row r="974" spans="4:12" ht="14.25" customHeight="1" x14ac:dyDescent="0.2">
      <c r="D974" s="57"/>
      <c r="K974" s="69"/>
      <c r="L974" s="33"/>
    </row>
    <row r="975" spans="4:12" ht="14.25" customHeight="1" x14ac:dyDescent="0.2">
      <c r="D975" s="57"/>
      <c r="K975" s="69"/>
      <c r="L975" s="33"/>
    </row>
    <row r="976" spans="4:12" ht="14.25" customHeight="1" x14ac:dyDescent="0.2">
      <c r="D976" s="57"/>
      <c r="K976" s="69"/>
      <c r="L976" s="33"/>
    </row>
    <row r="977" spans="4:12" ht="14.25" customHeight="1" x14ac:dyDescent="0.2">
      <c r="D977" s="57"/>
      <c r="K977" s="69"/>
      <c r="L977" s="33"/>
    </row>
    <row r="978" spans="4:12" ht="14.25" customHeight="1" x14ac:dyDescent="0.2">
      <c r="D978" s="57"/>
      <c r="K978" s="69"/>
      <c r="L978" s="33"/>
    </row>
    <row r="979" spans="4:12" ht="14.25" customHeight="1" x14ac:dyDescent="0.2">
      <c r="D979" s="57"/>
      <c r="K979" s="69"/>
      <c r="L979" s="33"/>
    </row>
    <row r="980" spans="4:12" ht="14.25" customHeight="1" x14ac:dyDescent="0.2">
      <c r="D980" s="57"/>
      <c r="K980" s="69"/>
      <c r="L980" s="33"/>
    </row>
    <row r="981" spans="4:12" ht="14.25" customHeight="1" x14ac:dyDescent="0.2">
      <c r="D981" s="57"/>
      <c r="K981" s="69"/>
      <c r="L981" s="33"/>
    </row>
    <row r="982" spans="4:12" ht="14.25" customHeight="1" x14ac:dyDescent="0.2">
      <c r="D982" s="57"/>
      <c r="K982" s="69"/>
      <c r="L982" s="33"/>
    </row>
    <row r="983" spans="4:12" ht="14.25" customHeight="1" x14ac:dyDescent="0.2">
      <c r="D983" s="57"/>
      <c r="K983" s="69"/>
      <c r="L983" s="33"/>
    </row>
    <row r="984" spans="4:12" ht="14.25" customHeight="1" x14ac:dyDescent="0.2">
      <c r="D984" s="57"/>
      <c r="K984" s="69"/>
      <c r="L984" s="33"/>
    </row>
    <row r="985" spans="4:12" ht="14.25" customHeight="1" x14ac:dyDescent="0.2">
      <c r="D985" s="57"/>
      <c r="K985" s="69"/>
      <c r="L985" s="33"/>
    </row>
    <row r="986" spans="4:12" ht="14.25" customHeight="1" x14ac:dyDescent="0.2">
      <c r="D986" s="57"/>
      <c r="K986" s="69"/>
      <c r="L986" s="33"/>
    </row>
    <row r="987" spans="4:12" ht="14.25" customHeight="1" x14ac:dyDescent="0.2">
      <c r="D987" s="57"/>
      <c r="K987" s="69"/>
      <c r="L987" s="33"/>
    </row>
    <row r="988" spans="4:12" ht="14.25" customHeight="1" x14ac:dyDescent="0.2">
      <c r="D988" s="57"/>
      <c r="K988" s="69"/>
      <c r="L988" s="33"/>
    </row>
    <row r="989" spans="4:12" ht="14.25" customHeight="1" x14ac:dyDescent="0.2">
      <c r="D989" s="57"/>
      <c r="K989" s="69"/>
      <c r="L989" s="33"/>
    </row>
    <row r="990" spans="4:12" ht="14.25" customHeight="1" x14ac:dyDescent="0.2">
      <c r="D990" s="57"/>
      <c r="K990" s="69"/>
      <c r="L990" s="33"/>
    </row>
    <row r="991" spans="4:12" ht="14.25" customHeight="1" x14ac:dyDescent="0.2">
      <c r="D991" s="57"/>
      <c r="K991" s="69"/>
      <c r="L991" s="33"/>
    </row>
    <row r="992" spans="4:12" ht="14.25" customHeight="1" x14ac:dyDescent="0.2">
      <c r="D992" s="57"/>
      <c r="K992" s="69"/>
      <c r="L992" s="33"/>
    </row>
    <row r="993" spans="4:12" ht="14.25" customHeight="1" x14ac:dyDescent="0.2">
      <c r="D993" s="57"/>
      <c r="K993" s="69"/>
      <c r="L993" s="33"/>
    </row>
    <row r="994" spans="4:12" ht="14.25" customHeight="1" x14ac:dyDescent="0.2">
      <c r="D994" s="57"/>
      <c r="K994" s="69"/>
      <c r="L994" s="33"/>
    </row>
    <row r="995" spans="4:12" ht="14.25" customHeight="1" x14ac:dyDescent="0.2">
      <c r="D995" s="57"/>
      <c r="K995" s="69"/>
      <c r="L995" s="33"/>
    </row>
    <row r="996" spans="4:12" ht="14.25" customHeight="1" x14ac:dyDescent="0.2">
      <c r="D996" s="57"/>
      <c r="K996" s="69"/>
      <c r="L996" s="33"/>
    </row>
    <row r="997" spans="4:12" ht="14.25" customHeight="1" x14ac:dyDescent="0.2">
      <c r="D997" s="57"/>
      <c r="K997" s="69"/>
      <c r="L997" s="33"/>
    </row>
    <row r="998" spans="4:12" ht="14.25" customHeight="1" x14ac:dyDescent="0.2">
      <c r="D998" s="57"/>
      <c r="K998" s="69"/>
      <c r="L998" s="33"/>
    </row>
    <row r="999" spans="4:12" ht="14.25" customHeight="1" x14ac:dyDescent="0.2">
      <c r="D999" s="57"/>
      <c r="K999" s="69"/>
      <c r="L999" s="33"/>
    </row>
    <row r="1000" spans="4:12" ht="14.25" customHeight="1" x14ac:dyDescent="0.2">
      <c r="D1000" s="57"/>
      <c r="K1000" s="69"/>
      <c r="L1000" s="33"/>
    </row>
    <row r="1001" spans="4:12" ht="14.25" customHeight="1" x14ac:dyDescent="0.2">
      <c r="D1001" s="57"/>
      <c r="K1001" s="69"/>
      <c r="L1001" s="33"/>
    </row>
    <row r="1002" spans="4:12" ht="14.25" customHeight="1" x14ac:dyDescent="0.2">
      <c r="D1002" s="57"/>
      <c r="K1002" s="69"/>
      <c r="L1002" s="33"/>
    </row>
    <row r="1003" spans="4:12" ht="14.25" customHeight="1" x14ac:dyDescent="0.2">
      <c r="D1003" s="57"/>
      <c r="K1003" s="69"/>
      <c r="L1003" s="33"/>
    </row>
    <row r="1004" spans="4:12" ht="14.25" customHeight="1" x14ac:dyDescent="0.2">
      <c r="D1004" s="57"/>
      <c r="K1004" s="69"/>
      <c r="L1004" s="33"/>
    </row>
    <row r="1005" spans="4:12" ht="14.25" customHeight="1" x14ac:dyDescent="0.2">
      <c r="D1005" s="57"/>
      <c r="K1005" s="69"/>
      <c r="L1005" s="33"/>
    </row>
    <row r="1006" spans="4:12" ht="14.25" customHeight="1" x14ac:dyDescent="0.2">
      <c r="D1006" s="57"/>
      <c r="K1006" s="69"/>
      <c r="L1006" s="33"/>
    </row>
    <row r="1007" spans="4:12" ht="14.25" customHeight="1" x14ac:dyDescent="0.2">
      <c r="D1007" s="57"/>
      <c r="K1007" s="69"/>
      <c r="L1007" s="33"/>
    </row>
    <row r="1008" spans="4:12" ht="14.25" customHeight="1" x14ac:dyDescent="0.2">
      <c r="D1008" s="57"/>
      <c r="K1008" s="69"/>
      <c r="L1008" s="33"/>
    </row>
    <row r="1009" spans="4:12" ht="14.25" customHeight="1" x14ac:dyDescent="0.2">
      <c r="D1009" s="57"/>
      <c r="K1009" s="69"/>
      <c r="L1009" s="33"/>
    </row>
    <row r="1010" spans="4:12" ht="14.25" customHeight="1" x14ac:dyDescent="0.2">
      <c r="D1010" s="57"/>
      <c r="K1010" s="69"/>
      <c r="L1010" s="33"/>
    </row>
    <row r="1011" spans="4:12" ht="14.25" customHeight="1" x14ac:dyDescent="0.2">
      <c r="D1011" s="57"/>
      <c r="K1011" s="69"/>
      <c r="L1011" s="33"/>
    </row>
    <row r="1012" spans="4:12" ht="14.25" customHeight="1" x14ac:dyDescent="0.2">
      <c r="D1012" s="57"/>
      <c r="K1012" s="69"/>
      <c r="L1012" s="33"/>
    </row>
    <row r="1013" spans="4:12" ht="14.25" customHeight="1" x14ac:dyDescent="0.2">
      <c r="D1013" s="57"/>
      <c r="K1013" s="69"/>
      <c r="L1013" s="33"/>
    </row>
    <row r="1014" spans="4:12" ht="14.25" customHeight="1" x14ac:dyDescent="0.2">
      <c r="D1014" s="57"/>
      <c r="K1014" s="69"/>
      <c r="L1014" s="33"/>
    </row>
    <row r="1015" spans="4:12" ht="14.25" customHeight="1" x14ac:dyDescent="0.2">
      <c r="D1015" s="57"/>
      <c r="K1015" s="69"/>
      <c r="L1015" s="33"/>
    </row>
    <row r="1016" spans="4:12" ht="14.25" customHeight="1" x14ac:dyDescent="0.2">
      <c r="D1016" s="57"/>
      <c r="K1016" s="69"/>
      <c r="L1016" s="33"/>
    </row>
    <row r="1017" spans="4:12" ht="14.25" customHeight="1" x14ac:dyDescent="0.2">
      <c r="D1017" s="57"/>
      <c r="K1017" s="69"/>
      <c r="L1017" s="33"/>
    </row>
    <row r="1018" spans="4:12" ht="14.25" customHeight="1" x14ac:dyDescent="0.2">
      <c r="D1018" s="57"/>
      <c r="K1018" s="69"/>
      <c r="L1018" s="33"/>
    </row>
    <row r="1019" spans="4:12" ht="14.25" customHeight="1" x14ac:dyDescent="0.2">
      <c r="D1019" s="57"/>
      <c r="K1019" s="69"/>
      <c r="L1019" s="33"/>
    </row>
    <row r="1020" spans="4:12" ht="14.25" customHeight="1" x14ac:dyDescent="0.2">
      <c r="D1020" s="57"/>
      <c r="K1020" s="69"/>
      <c r="L1020" s="33"/>
    </row>
    <row r="1021" spans="4:12" ht="14.25" customHeight="1" x14ac:dyDescent="0.2">
      <c r="D1021" s="57"/>
      <c r="K1021" s="69"/>
      <c r="L1021" s="33"/>
    </row>
    <row r="1022" spans="4:12" ht="14.25" customHeight="1" x14ac:dyDescent="0.2">
      <c r="D1022" s="57"/>
      <c r="K1022" s="69"/>
      <c r="L1022" s="33"/>
    </row>
  </sheetData>
  <autoFilter ref="B3:M126" xr:uid="{00000000-0009-0000-0000-000004000000}"/>
  <mergeCells count="10">
    <mergeCell ref="M100:M103"/>
    <mergeCell ref="L58:L59"/>
    <mergeCell ref="L56:L57"/>
    <mergeCell ref="L63:L64"/>
    <mergeCell ref="B1:C2"/>
    <mergeCell ref="M77:M78"/>
    <mergeCell ref="L72:L76"/>
    <mergeCell ref="L77:L78"/>
    <mergeCell ref="M73:M76"/>
    <mergeCell ref="M35:M37"/>
  </mergeCells>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0760A-DCE9-44B7-99B5-CAFEE292DFA3}">
  <sheetPr>
    <tabColor rgb="FF92D050"/>
  </sheetPr>
  <dimension ref="A1:Y162"/>
  <sheetViews>
    <sheetView showGridLines="0" workbookViewId="0">
      <selection activeCell="G21" sqref="G21"/>
    </sheetView>
  </sheetViews>
  <sheetFormatPr baseColWidth="10" defaultColWidth="11.33203125" defaultRowHeight="15" x14ac:dyDescent="0.2"/>
  <cols>
    <col min="1" max="1" width="6.83203125" customWidth="1"/>
    <col min="2" max="2" width="45.33203125" customWidth="1"/>
    <col min="3" max="3" width="22.33203125" customWidth="1"/>
    <col min="4" max="4" width="46.1640625" customWidth="1"/>
    <col min="5" max="25" width="11.33203125" customWidth="1"/>
  </cols>
  <sheetData>
    <row r="1" spans="1:25" ht="14.25" customHeight="1" x14ac:dyDescent="0.2">
      <c r="A1" s="54"/>
      <c r="B1" s="249" t="s">
        <v>249</v>
      </c>
      <c r="C1" s="249"/>
      <c r="D1" s="54"/>
      <c r="E1" s="54"/>
      <c r="F1" s="54"/>
      <c r="G1" s="54"/>
      <c r="H1" s="54"/>
      <c r="I1" s="54"/>
      <c r="J1" s="54"/>
      <c r="K1" s="54"/>
      <c r="L1" s="54"/>
      <c r="M1" s="6"/>
      <c r="N1" s="6"/>
      <c r="O1" s="6"/>
      <c r="P1" s="6"/>
      <c r="Q1" s="6"/>
      <c r="R1" s="6"/>
      <c r="S1" s="6"/>
      <c r="T1" s="6"/>
      <c r="U1" s="6"/>
      <c r="V1" s="6"/>
      <c r="W1" s="6"/>
      <c r="X1" s="6"/>
      <c r="Y1" s="6"/>
    </row>
    <row r="2" spans="1:25" ht="21" customHeight="1" x14ac:dyDescent="0.2">
      <c r="A2" s="54"/>
      <c r="B2" s="249"/>
      <c r="C2" s="249"/>
      <c r="D2" s="54"/>
      <c r="E2" s="54"/>
      <c r="F2" s="54"/>
      <c r="G2" s="54"/>
      <c r="H2" s="54"/>
      <c r="I2" s="54"/>
      <c r="J2" s="54"/>
      <c r="K2" s="54"/>
      <c r="L2" s="54"/>
      <c r="M2" s="6"/>
      <c r="N2" s="6"/>
      <c r="O2" s="6"/>
      <c r="P2" s="6"/>
      <c r="Q2" s="6"/>
      <c r="R2" s="6"/>
      <c r="S2" s="6"/>
      <c r="T2" s="6"/>
      <c r="U2" s="6"/>
      <c r="V2" s="6"/>
      <c r="W2" s="6"/>
      <c r="X2" s="6"/>
      <c r="Y2" s="6"/>
    </row>
    <row r="3" spans="1:25" ht="48" x14ac:dyDescent="0.2">
      <c r="B3" s="27" t="s">
        <v>68</v>
      </c>
      <c r="C3" s="29" t="s">
        <v>69</v>
      </c>
      <c r="D3" s="187" t="s">
        <v>515</v>
      </c>
    </row>
    <row r="4" spans="1:25" ht="16" x14ac:dyDescent="0.2">
      <c r="B4" s="188" t="s">
        <v>320</v>
      </c>
      <c r="C4" s="233">
        <v>5.1999999999999998E-2</v>
      </c>
      <c r="D4" s="189" t="s">
        <v>322</v>
      </c>
    </row>
    <row r="5" spans="1:25" ht="16" x14ac:dyDescent="0.2">
      <c r="B5" s="190" t="s">
        <v>73</v>
      </c>
      <c r="C5" s="35">
        <v>0.23069999999999999</v>
      </c>
      <c r="D5" s="191" t="s">
        <v>251</v>
      </c>
    </row>
    <row r="6" spans="1:25" ht="16" x14ac:dyDescent="0.2">
      <c r="B6" s="190" t="s">
        <v>75</v>
      </c>
      <c r="C6" s="35">
        <v>0.47870000000000001</v>
      </c>
      <c r="D6" s="191" t="s">
        <v>76</v>
      </c>
    </row>
    <row r="7" spans="1:25" ht="64" x14ac:dyDescent="0.2">
      <c r="B7" s="190" t="s">
        <v>215</v>
      </c>
      <c r="C7" s="35">
        <v>7.9000000000000001E-2</v>
      </c>
      <c r="D7" s="191" t="s">
        <v>321</v>
      </c>
    </row>
    <row r="8" spans="1:25" ht="16" x14ac:dyDescent="0.2">
      <c r="B8" s="190" t="s">
        <v>78</v>
      </c>
      <c r="C8" s="35">
        <v>0.94399999999999995</v>
      </c>
      <c r="D8" s="191" t="s">
        <v>49</v>
      </c>
    </row>
    <row r="9" spans="1:25" ht="16" x14ac:dyDescent="0.2">
      <c r="B9" s="190" t="s">
        <v>80</v>
      </c>
      <c r="C9" s="35">
        <v>0.82</v>
      </c>
      <c r="D9" s="191" t="s">
        <v>49</v>
      </c>
    </row>
    <row r="10" spans="1:25" ht="16" x14ac:dyDescent="0.2">
      <c r="B10" s="190" t="s">
        <v>82</v>
      </c>
      <c r="C10" s="35">
        <v>0.85899999999999999</v>
      </c>
      <c r="D10" s="191" t="s">
        <v>49</v>
      </c>
    </row>
    <row r="11" spans="1:25" ht="16" x14ac:dyDescent="0.2">
      <c r="B11" s="190" t="s">
        <v>84</v>
      </c>
      <c r="C11" s="35">
        <v>0.78</v>
      </c>
      <c r="D11" s="191" t="s">
        <v>49</v>
      </c>
    </row>
    <row r="12" spans="1:25" ht="16" x14ac:dyDescent="0.2">
      <c r="B12" s="190" t="s">
        <v>86</v>
      </c>
      <c r="C12" s="35">
        <v>0.78</v>
      </c>
      <c r="D12" s="191" t="s">
        <v>49</v>
      </c>
    </row>
    <row r="13" spans="1:25" ht="16" x14ac:dyDescent="0.2">
      <c r="B13" s="190" t="s">
        <v>87</v>
      </c>
      <c r="C13" s="35">
        <v>0.58860760000000001</v>
      </c>
      <c r="D13" s="192" t="s">
        <v>67</v>
      </c>
    </row>
    <row r="14" spans="1:25" ht="16" x14ac:dyDescent="0.2">
      <c r="B14" s="190" t="s">
        <v>88</v>
      </c>
      <c r="C14" s="35">
        <v>0.65359480000000003</v>
      </c>
      <c r="D14" s="192" t="s">
        <v>67</v>
      </c>
    </row>
    <row r="15" spans="1:25" ht="16" x14ac:dyDescent="0.2">
      <c r="B15" s="190" t="s">
        <v>89</v>
      </c>
      <c r="C15" s="35">
        <v>0.95699999999999996</v>
      </c>
      <c r="D15" s="191" t="s">
        <v>49</v>
      </c>
    </row>
    <row r="16" spans="1:25" ht="16" x14ac:dyDescent="0.2">
      <c r="B16" s="190" t="s">
        <v>90</v>
      </c>
      <c r="C16" s="35">
        <v>0.59399999999999997</v>
      </c>
      <c r="D16" s="191" t="s">
        <v>49</v>
      </c>
    </row>
    <row r="17" spans="2:4" ht="16" x14ac:dyDescent="0.2">
      <c r="B17" s="190" t="s">
        <v>91</v>
      </c>
      <c r="C17" s="35">
        <v>0.42199999999999999</v>
      </c>
      <c r="D17" s="191" t="s">
        <v>49</v>
      </c>
    </row>
    <row r="18" spans="2:4" ht="16" x14ac:dyDescent="0.2">
      <c r="B18" s="190" t="s">
        <v>92</v>
      </c>
      <c r="C18" s="35">
        <v>0.85799999999999998</v>
      </c>
      <c r="D18" s="191" t="s">
        <v>49</v>
      </c>
    </row>
    <row r="19" spans="2:4" ht="16" x14ac:dyDescent="0.2">
      <c r="B19" s="190" t="s">
        <v>93</v>
      </c>
      <c r="C19" s="35">
        <v>0.66473755000000001</v>
      </c>
      <c r="D19" s="192" t="s">
        <v>505</v>
      </c>
    </row>
    <row r="20" spans="2:4" ht="16" x14ac:dyDescent="0.2">
      <c r="B20" s="190" t="s">
        <v>94</v>
      </c>
      <c r="C20" s="35">
        <v>2.4482106999999999E-2</v>
      </c>
      <c r="D20" s="192" t="s">
        <v>67</v>
      </c>
    </row>
    <row r="21" spans="2:4" ht="16" x14ac:dyDescent="0.2">
      <c r="B21" s="190" t="s">
        <v>95</v>
      </c>
      <c r="C21" s="35">
        <v>0.44974878000000001</v>
      </c>
      <c r="D21" s="192" t="s">
        <v>67</v>
      </c>
    </row>
    <row r="22" spans="2:4" ht="16" x14ac:dyDescent="0.2">
      <c r="B22" s="190" t="s">
        <v>96</v>
      </c>
      <c r="C22" s="35">
        <v>0.311</v>
      </c>
      <c r="D22" s="191" t="s">
        <v>251</v>
      </c>
    </row>
    <row r="23" spans="2:4" ht="16" x14ac:dyDescent="0.2">
      <c r="B23" s="190" t="s">
        <v>97</v>
      </c>
      <c r="C23" s="35">
        <v>0.16886728000000001</v>
      </c>
      <c r="D23" s="192" t="s">
        <v>67</v>
      </c>
    </row>
    <row r="24" spans="2:4" ht="16" x14ac:dyDescent="0.2">
      <c r="B24" s="190" t="s">
        <v>98</v>
      </c>
      <c r="C24" s="35">
        <v>0.70699999999999996</v>
      </c>
      <c r="D24" s="191" t="s">
        <v>49</v>
      </c>
    </row>
    <row r="25" spans="2:4" ht="16" x14ac:dyDescent="0.2">
      <c r="B25" s="190" t="s">
        <v>99</v>
      </c>
      <c r="C25" s="35">
        <v>0.56850005999999997</v>
      </c>
      <c r="D25" s="192" t="s">
        <v>505</v>
      </c>
    </row>
    <row r="26" spans="2:4" ht="16" x14ac:dyDescent="0.2">
      <c r="B26" s="190" t="s">
        <v>100</v>
      </c>
      <c r="C26" s="35">
        <v>0.34729196000000001</v>
      </c>
      <c r="D26" s="192" t="s">
        <v>505</v>
      </c>
    </row>
    <row r="27" spans="2:4" ht="16" x14ac:dyDescent="0.2">
      <c r="B27" s="190" t="s">
        <v>101</v>
      </c>
      <c r="C27" s="35">
        <v>0.20694257999999999</v>
      </c>
      <c r="D27" s="192" t="s">
        <v>505</v>
      </c>
    </row>
    <row r="28" spans="2:4" ht="16" x14ac:dyDescent="0.2">
      <c r="B28" s="190" t="s">
        <v>102</v>
      </c>
      <c r="C28" s="35">
        <v>0.48625497000000001</v>
      </c>
      <c r="D28" s="192" t="s">
        <v>505</v>
      </c>
    </row>
    <row r="29" spans="2:4" ht="16" x14ac:dyDescent="0.2">
      <c r="B29" s="190" t="s">
        <v>103</v>
      </c>
      <c r="C29" s="35">
        <v>8.2400000000000001E-2</v>
      </c>
      <c r="D29" s="191" t="s">
        <v>251</v>
      </c>
    </row>
    <row r="30" spans="2:4" ht="16" x14ac:dyDescent="0.2">
      <c r="B30" s="190" t="s">
        <v>104</v>
      </c>
      <c r="C30" s="35">
        <v>0.48151906999999999</v>
      </c>
      <c r="D30" s="192" t="s">
        <v>505</v>
      </c>
    </row>
    <row r="31" spans="2:4" ht="16" x14ac:dyDescent="0.2">
      <c r="B31" s="190" t="s">
        <v>105</v>
      </c>
      <c r="C31" s="35">
        <v>0.48995312000000002</v>
      </c>
      <c r="D31" s="192" t="s">
        <v>67</v>
      </c>
    </row>
    <row r="32" spans="2:4" ht="16" x14ac:dyDescent="0.2">
      <c r="B32" s="190" t="s">
        <v>106</v>
      </c>
      <c r="C32" s="35">
        <v>0.44666843000000001</v>
      </c>
      <c r="D32" s="192" t="s">
        <v>505</v>
      </c>
    </row>
    <row r="33" spans="2:4" ht="16" x14ac:dyDescent="0.2">
      <c r="B33" s="190" t="s">
        <v>240</v>
      </c>
      <c r="C33" s="35">
        <v>0.44362558000000002</v>
      </c>
      <c r="D33" s="192" t="s">
        <v>505</v>
      </c>
    </row>
    <row r="34" spans="2:4" ht="16" x14ac:dyDescent="0.2">
      <c r="B34" s="190" t="s">
        <v>107</v>
      </c>
      <c r="C34" s="35">
        <v>0.161</v>
      </c>
      <c r="D34" s="191" t="s">
        <v>251</v>
      </c>
    </row>
    <row r="35" spans="2:4" ht="16" x14ac:dyDescent="0.2">
      <c r="B35" s="190" t="s">
        <v>108</v>
      </c>
      <c r="C35" s="35">
        <v>0.65217395</v>
      </c>
      <c r="D35" s="192" t="s">
        <v>67</v>
      </c>
    </row>
    <row r="36" spans="2:4" ht="16" x14ac:dyDescent="0.2">
      <c r="B36" s="190" t="s">
        <v>109</v>
      </c>
      <c r="C36" s="35">
        <v>0.31110156</v>
      </c>
      <c r="D36" s="192" t="s">
        <v>67</v>
      </c>
    </row>
    <row r="37" spans="2:4" ht="16" x14ac:dyDescent="0.2">
      <c r="B37" s="190" t="s">
        <v>110</v>
      </c>
      <c r="C37" s="35">
        <v>0.31147540000000001</v>
      </c>
      <c r="D37" s="192" t="s">
        <v>505</v>
      </c>
    </row>
    <row r="38" spans="2:4" ht="16" x14ac:dyDescent="0.2">
      <c r="B38" s="190" t="s">
        <v>111</v>
      </c>
      <c r="C38" s="35">
        <v>0.47845803999999997</v>
      </c>
      <c r="D38" s="192" t="s">
        <v>505</v>
      </c>
    </row>
    <row r="39" spans="2:4" ht="16" x14ac:dyDescent="0.2">
      <c r="B39" s="190" t="s">
        <v>112</v>
      </c>
      <c r="C39" s="35">
        <v>0.8</v>
      </c>
      <c r="D39" s="192" t="s">
        <v>67</v>
      </c>
    </row>
    <row r="40" spans="2:4" ht="16" x14ac:dyDescent="0.2">
      <c r="B40" s="190" t="s">
        <v>113</v>
      </c>
      <c r="C40" s="35">
        <v>0.14177426000000001</v>
      </c>
      <c r="D40" s="192" t="s">
        <v>505</v>
      </c>
    </row>
    <row r="41" spans="2:4" ht="16" x14ac:dyDescent="0.2">
      <c r="B41" s="190" t="s">
        <v>239</v>
      </c>
      <c r="C41" s="35">
        <v>0.65909090000000004</v>
      </c>
      <c r="D41" s="192" t="s">
        <v>67</v>
      </c>
    </row>
    <row r="42" spans="2:4" ht="16" x14ac:dyDescent="0.2">
      <c r="B42" s="190" t="s">
        <v>114</v>
      </c>
      <c r="C42" s="35">
        <v>0.41039999999999999</v>
      </c>
      <c r="D42" s="191" t="s">
        <v>251</v>
      </c>
    </row>
    <row r="43" spans="2:4" ht="16" x14ac:dyDescent="0.2">
      <c r="B43" s="190" t="s">
        <v>115</v>
      </c>
      <c r="C43" s="35">
        <v>0.42352941999999999</v>
      </c>
      <c r="D43" s="192" t="s">
        <v>67</v>
      </c>
    </row>
    <row r="44" spans="2:4" ht="16" x14ac:dyDescent="0.2">
      <c r="B44" s="190" t="s">
        <v>116</v>
      </c>
      <c r="C44" s="35">
        <v>0.24370710000000001</v>
      </c>
      <c r="D44" s="192" t="s">
        <v>67</v>
      </c>
    </row>
    <row r="45" spans="2:4" ht="16" x14ac:dyDescent="0.2">
      <c r="B45" s="190" t="s">
        <v>117</v>
      </c>
      <c r="C45" s="35">
        <v>0.11899667999999999</v>
      </c>
      <c r="D45" s="192" t="s">
        <v>505</v>
      </c>
    </row>
    <row r="46" spans="2:4" ht="16" x14ac:dyDescent="0.2">
      <c r="B46" s="190" t="s">
        <v>118</v>
      </c>
      <c r="C46" s="35">
        <v>0.37446322999999998</v>
      </c>
      <c r="D46" s="192" t="s">
        <v>505</v>
      </c>
    </row>
    <row r="47" spans="2:4" ht="16" x14ac:dyDescent="0.2">
      <c r="B47" s="190" t="s">
        <v>119</v>
      </c>
      <c r="C47" s="35">
        <v>0.54133169999999997</v>
      </c>
      <c r="D47" s="192" t="s">
        <v>505</v>
      </c>
    </row>
    <row r="48" spans="2:4" ht="16" x14ac:dyDescent="0.2">
      <c r="B48" s="190" t="s">
        <v>120</v>
      </c>
      <c r="C48" s="35">
        <v>0.62090000000000001</v>
      </c>
      <c r="D48" s="191" t="s">
        <v>251</v>
      </c>
    </row>
    <row r="49" spans="2:4" ht="16" x14ac:dyDescent="0.2">
      <c r="B49" s="190" t="s">
        <v>121</v>
      </c>
      <c r="C49" s="35">
        <v>0.19262947</v>
      </c>
      <c r="D49" s="192" t="s">
        <v>67</v>
      </c>
    </row>
    <row r="50" spans="2:4" ht="16" x14ac:dyDescent="0.2">
      <c r="B50" s="190" t="s">
        <v>122</v>
      </c>
      <c r="C50" s="35">
        <v>0.36414563</v>
      </c>
      <c r="D50" s="192" t="s">
        <v>67</v>
      </c>
    </row>
    <row r="51" spans="2:4" ht="16" x14ac:dyDescent="0.2">
      <c r="B51" s="190" t="s">
        <v>123</v>
      </c>
      <c r="C51" s="35">
        <v>0.14955203</v>
      </c>
      <c r="D51" s="192" t="s">
        <v>67</v>
      </c>
    </row>
    <row r="52" spans="2:4" ht="16" x14ac:dyDescent="0.2">
      <c r="B52" s="190" t="s">
        <v>124</v>
      </c>
      <c r="C52" s="35">
        <v>0.42382674999999997</v>
      </c>
      <c r="D52" s="192" t="s">
        <v>505</v>
      </c>
    </row>
    <row r="53" spans="2:4" ht="16" x14ac:dyDescent="0.2">
      <c r="B53" s="190" t="s">
        <v>125</v>
      </c>
      <c r="C53" s="35">
        <v>3.0903325999999998E-2</v>
      </c>
      <c r="D53" s="192" t="s">
        <v>505</v>
      </c>
    </row>
    <row r="54" spans="2:4" ht="16" x14ac:dyDescent="0.2">
      <c r="B54" s="190" t="s">
        <v>126</v>
      </c>
      <c r="C54" s="35">
        <v>0.42138366999999999</v>
      </c>
      <c r="D54" s="192" t="s">
        <v>67</v>
      </c>
    </row>
    <row r="55" spans="2:4" ht="16" x14ac:dyDescent="0.2">
      <c r="B55" s="190" t="s">
        <v>127</v>
      </c>
      <c r="C55" s="35">
        <v>0.1338</v>
      </c>
      <c r="D55" s="191" t="s">
        <v>251</v>
      </c>
    </row>
    <row r="56" spans="2:4" ht="16" x14ac:dyDescent="0.2">
      <c r="B56" s="190" t="s">
        <v>128</v>
      </c>
      <c r="C56" s="35">
        <v>0.57590490000000005</v>
      </c>
      <c r="D56" s="192" t="s">
        <v>67</v>
      </c>
    </row>
    <row r="57" spans="2:4" ht="16" x14ac:dyDescent="0.2">
      <c r="B57" s="190" t="s">
        <v>129</v>
      </c>
      <c r="C57" s="35">
        <v>0.109</v>
      </c>
      <c r="D57" s="191" t="s">
        <v>251</v>
      </c>
    </row>
    <row r="58" spans="2:4" ht="16" x14ac:dyDescent="0.2">
      <c r="B58" s="190" t="s">
        <v>238</v>
      </c>
      <c r="C58" s="35">
        <v>0.60572429999999999</v>
      </c>
      <c r="D58" s="192" t="s">
        <v>67</v>
      </c>
    </row>
    <row r="59" spans="2:4" ht="16" x14ac:dyDescent="0.2">
      <c r="B59" s="190" t="s">
        <v>130</v>
      </c>
      <c r="C59" s="35">
        <v>0.38901910000000001</v>
      </c>
      <c r="D59" s="192" t="s">
        <v>505</v>
      </c>
    </row>
    <row r="60" spans="2:4" ht="16" x14ac:dyDescent="0.2">
      <c r="B60" s="190" t="s">
        <v>237</v>
      </c>
      <c r="C60" s="35">
        <v>0.24582699999999999</v>
      </c>
      <c r="D60" s="192" t="s">
        <v>505</v>
      </c>
    </row>
    <row r="61" spans="2:4" ht="16" x14ac:dyDescent="0.2">
      <c r="B61" s="190" t="s">
        <v>131</v>
      </c>
      <c r="C61" s="35">
        <v>0.42786281999999998</v>
      </c>
      <c r="D61" s="192" t="s">
        <v>67</v>
      </c>
    </row>
    <row r="62" spans="2:4" ht="16" x14ac:dyDescent="0.2">
      <c r="B62" s="190" t="s">
        <v>132</v>
      </c>
      <c r="C62" s="35">
        <v>0.13754825000000001</v>
      </c>
      <c r="D62" s="192" t="s">
        <v>505</v>
      </c>
    </row>
    <row r="63" spans="2:4" ht="16" x14ac:dyDescent="0.2">
      <c r="B63" s="190" t="s">
        <v>133</v>
      </c>
      <c r="C63" s="35">
        <v>0.65909090000000004</v>
      </c>
      <c r="D63" s="192" t="s">
        <v>67</v>
      </c>
    </row>
    <row r="64" spans="2:4" ht="16" x14ac:dyDescent="0.2">
      <c r="B64" s="190" t="s">
        <v>134</v>
      </c>
      <c r="C64" s="35">
        <v>0.15640000000000001</v>
      </c>
      <c r="D64" s="191" t="s">
        <v>251</v>
      </c>
    </row>
    <row r="65" spans="2:4" ht="16" x14ac:dyDescent="0.2">
      <c r="B65" s="190" t="s">
        <v>135</v>
      </c>
      <c r="C65" s="35">
        <v>0.77400000000000002</v>
      </c>
      <c r="D65" s="191" t="s">
        <v>251</v>
      </c>
    </row>
    <row r="66" spans="2:4" ht="16" x14ac:dyDescent="0.2">
      <c r="B66" s="190" t="s">
        <v>136</v>
      </c>
      <c r="C66" s="35">
        <v>0.35720210000000002</v>
      </c>
      <c r="D66" s="192" t="s">
        <v>505</v>
      </c>
    </row>
    <row r="67" spans="2:4" ht="16" x14ac:dyDescent="0.2">
      <c r="B67" s="190" t="s">
        <v>137</v>
      </c>
      <c r="C67" s="35">
        <v>2.5441697999999999E-2</v>
      </c>
      <c r="D67" s="192" t="s">
        <v>67</v>
      </c>
    </row>
    <row r="68" spans="2:4" ht="16" x14ac:dyDescent="0.2">
      <c r="B68" s="190" t="s">
        <v>138</v>
      </c>
      <c r="C68" s="35">
        <v>6.8599999999999994E-2</v>
      </c>
      <c r="D68" s="191" t="s">
        <v>251</v>
      </c>
    </row>
    <row r="69" spans="2:4" ht="16" x14ac:dyDescent="0.2">
      <c r="B69" s="190" t="s">
        <v>139</v>
      </c>
      <c r="C69" s="35">
        <v>0.29491525000000002</v>
      </c>
      <c r="D69" s="192" t="s">
        <v>67</v>
      </c>
    </row>
    <row r="70" spans="2:4" ht="16" x14ac:dyDescent="0.2">
      <c r="B70" s="190" t="s">
        <v>140</v>
      </c>
      <c r="C70" s="35">
        <v>0.111374405</v>
      </c>
      <c r="D70" s="192" t="s">
        <v>505</v>
      </c>
    </row>
    <row r="71" spans="2:4" ht="16" x14ac:dyDescent="0.2">
      <c r="B71" s="190" t="s">
        <v>141</v>
      </c>
      <c r="C71" s="35">
        <v>0.35504723999999999</v>
      </c>
      <c r="D71" s="192" t="s">
        <v>67</v>
      </c>
    </row>
    <row r="72" spans="2:4" ht="16" x14ac:dyDescent="0.2">
      <c r="B72" s="190" t="s">
        <v>142</v>
      </c>
      <c r="C72" s="35">
        <v>0.76200000000000001</v>
      </c>
      <c r="D72" s="191" t="s">
        <v>49</v>
      </c>
    </row>
    <row r="73" spans="2:4" ht="16" x14ac:dyDescent="0.2">
      <c r="B73" s="190" t="s">
        <v>143</v>
      </c>
      <c r="C73" s="35">
        <v>0.47920000000000001</v>
      </c>
      <c r="D73" s="191" t="s">
        <v>251</v>
      </c>
    </row>
    <row r="74" spans="2:4" ht="16" x14ac:dyDescent="0.2">
      <c r="B74" s="190" t="s">
        <v>236</v>
      </c>
      <c r="C74" s="35">
        <v>0.33201580000000003</v>
      </c>
      <c r="D74" s="192" t="s">
        <v>67</v>
      </c>
    </row>
    <row r="75" spans="2:4" ht="16" x14ac:dyDescent="0.2">
      <c r="B75" s="190" t="s">
        <v>144</v>
      </c>
      <c r="C75" s="35">
        <v>0.60638300000000001</v>
      </c>
      <c r="D75" s="192" t="s">
        <v>67</v>
      </c>
    </row>
    <row r="76" spans="2:4" ht="16" x14ac:dyDescent="0.2">
      <c r="B76" s="190" t="s">
        <v>145</v>
      </c>
      <c r="C76" s="35">
        <v>0.35864594</v>
      </c>
      <c r="D76" s="192" t="s">
        <v>67</v>
      </c>
    </row>
    <row r="77" spans="2:4" ht="16" x14ac:dyDescent="0.2">
      <c r="B77" s="190" t="s">
        <v>146</v>
      </c>
      <c r="C77" s="35">
        <v>0.21640000000000001</v>
      </c>
      <c r="D77" s="191" t="s">
        <v>251</v>
      </c>
    </row>
    <row r="78" spans="2:4" ht="16" x14ac:dyDescent="0.2">
      <c r="B78" s="190" t="s">
        <v>147</v>
      </c>
      <c r="C78" s="35">
        <v>0.62600710000000004</v>
      </c>
      <c r="D78" s="192" t="s">
        <v>505</v>
      </c>
    </row>
    <row r="79" spans="2:4" ht="16" x14ac:dyDescent="0.2">
      <c r="B79" s="190" t="s">
        <v>148</v>
      </c>
      <c r="C79" s="35">
        <v>0.62467890000000004</v>
      </c>
      <c r="D79" s="192" t="s">
        <v>67</v>
      </c>
    </row>
    <row r="80" spans="2:4" ht="16" x14ac:dyDescent="0.2">
      <c r="B80" s="190" t="s">
        <v>235</v>
      </c>
      <c r="C80" s="35">
        <v>0.41973250000000001</v>
      </c>
      <c r="D80" s="192" t="s">
        <v>67</v>
      </c>
    </row>
    <row r="81" spans="2:4" ht="16" x14ac:dyDescent="0.2">
      <c r="B81" s="190" t="s">
        <v>149</v>
      </c>
      <c r="C81" s="35">
        <v>0.27860000000000001</v>
      </c>
      <c r="D81" s="191" t="s">
        <v>251</v>
      </c>
    </row>
    <row r="82" spans="2:4" ht="16" x14ac:dyDescent="0.2">
      <c r="B82" s="190" t="s">
        <v>150</v>
      </c>
      <c r="C82" s="35">
        <v>2.8754709999999999E-2</v>
      </c>
      <c r="D82" s="192" t="s">
        <v>67</v>
      </c>
    </row>
    <row r="83" spans="2:4" ht="16" x14ac:dyDescent="0.2">
      <c r="B83" s="190" t="s">
        <v>151</v>
      </c>
      <c r="C83" s="35">
        <v>0.52777277</v>
      </c>
      <c r="D83" s="192" t="s">
        <v>67</v>
      </c>
    </row>
    <row r="84" spans="2:4" ht="16" x14ac:dyDescent="0.2">
      <c r="B84" s="190" t="s">
        <v>152</v>
      </c>
      <c r="C84" s="35">
        <v>0.21340000000000001</v>
      </c>
      <c r="D84" s="191" t="s">
        <v>251</v>
      </c>
    </row>
    <row r="85" spans="2:4" ht="16" x14ac:dyDescent="0.2">
      <c r="B85" s="190" t="s">
        <v>153</v>
      </c>
      <c r="C85" s="35">
        <v>0.53233830000000004</v>
      </c>
      <c r="D85" s="192" t="s">
        <v>67</v>
      </c>
    </row>
    <row r="86" spans="2:4" ht="16" x14ac:dyDescent="0.2">
      <c r="B86" s="190" t="s">
        <v>154</v>
      </c>
      <c r="C86" s="35">
        <v>0.41649619999999998</v>
      </c>
      <c r="D86" s="192" t="s">
        <v>505</v>
      </c>
    </row>
    <row r="87" spans="2:4" ht="16" x14ac:dyDescent="0.2">
      <c r="B87" s="190" t="s">
        <v>155</v>
      </c>
      <c r="C87" s="35">
        <v>0.43220336999999998</v>
      </c>
      <c r="D87" s="192" t="s">
        <v>67</v>
      </c>
    </row>
    <row r="88" spans="2:4" ht="16" x14ac:dyDescent="0.2">
      <c r="B88" s="190" t="s">
        <v>232</v>
      </c>
      <c r="C88" s="35">
        <v>0.65494240000000004</v>
      </c>
      <c r="D88" s="192" t="s">
        <v>505</v>
      </c>
    </row>
    <row r="89" spans="2:4" ht="16" x14ac:dyDescent="0.2">
      <c r="B89" s="190" t="s">
        <v>233</v>
      </c>
      <c r="C89" s="35">
        <v>0.11237928</v>
      </c>
      <c r="D89" s="192" t="s">
        <v>505</v>
      </c>
    </row>
    <row r="90" spans="2:4" ht="16" x14ac:dyDescent="0.2">
      <c r="B90" s="190" t="s">
        <v>234</v>
      </c>
      <c r="C90" s="35">
        <v>9.1527520000000001E-2</v>
      </c>
      <c r="D90" s="192" t="s">
        <v>67</v>
      </c>
    </row>
    <row r="91" spans="2:4" ht="16" x14ac:dyDescent="0.2">
      <c r="B91" s="190" t="s">
        <v>156</v>
      </c>
      <c r="C91" s="35">
        <v>0.77761194</v>
      </c>
      <c r="D91" s="192" t="s">
        <v>67</v>
      </c>
    </row>
    <row r="92" spans="2:4" ht="16" x14ac:dyDescent="0.2">
      <c r="B92" s="190" t="s">
        <v>157</v>
      </c>
      <c r="C92" s="35">
        <v>0.43812190000000001</v>
      </c>
      <c r="D92" s="192" t="s">
        <v>67</v>
      </c>
    </row>
    <row r="93" spans="2:4" ht="16" x14ac:dyDescent="0.2">
      <c r="B93" s="190" t="s">
        <v>158</v>
      </c>
      <c r="C93" s="35">
        <v>0.1065</v>
      </c>
      <c r="D93" s="191" t="s">
        <v>251</v>
      </c>
    </row>
    <row r="94" spans="2:4" ht="16" x14ac:dyDescent="0.2">
      <c r="B94" s="190" t="s">
        <v>159</v>
      </c>
      <c r="C94" s="35">
        <v>0.54489166</v>
      </c>
      <c r="D94" s="192" t="s">
        <v>67</v>
      </c>
    </row>
    <row r="95" spans="2:4" ht="16" x14ac:dyDescent="0.2">
      <c r="B95" s="190" t="s">
        <v>160</v>
      </c>
      <c r="C95" s="35">
        <v>0.49651044</v>
      </c>
      <c r="D95" s="192" t="s">
        <v>67</v>
      </c>
    </row>
    <row r="96" spans="2:4" ht="16" x14ac:dyDescent="0.2">
      <c r="B96" s="190" t="s">
        <v>161</v>
      </c>
      <c r="C96" s="35">
        <v>4.5400000000000003E-2</v>
      </c>
      <c r="D96" s="191" t="s">
        <v>251</v>
      </c>
    </row>
    <row r="97" spans="2:4" ht="16" x14ac:dyDescent="0.2">
      <c r="B97" s="190" t="s">
        <v>162</v>
      </c>
      <c r="C97" s="35">
        <v>0.58499999999999996</v>
      </c>
      <c r="D97" s="191" t="s">
        <v>251</v>
      </c>
    </row>
    <row r="98" spans="2:4" ht="16" x14ac:dyDescent="0.2">
      <c r="B98" s="190" t="s">
        <v>231</v>
      </c>
      <c r="C98" s="35">
        <v>0.34911407</v>
      </c>
      <c r="D98" s="192" t="s">
        <v>505</v>
      </c>
    </row>
    <row r="99" spans="2:4" ht="16" x14ac:dyDescent="0.2">
      <c r="B99" s="190" t="s">
        <v>163</v>
      </c>
      <c r="C99" s="35">
        <v>0.54100055000000002</v>
      </c>
      <c r="D99" s="192" t="s">
        <v>505</v>
      </c>
    </row>
    <row r="100" spans="2:4" ht="16" x14ac:dyDescent="0.2">
      <c r="B100" s="190" t="s">
        <v>164</v>
      </c>
      <c r="C100" s="35">
        <v>0.379</v>
      </c>
      <c r="D100" s="191" t="s">
        <v>251</v>
      </c>
    </row>
    <row r="101" spans="2:4" ht="16" x14ac:dyDescent="0.2">
      <c r="B101" s="190" t="s">
        <v>165</v>
      </c>
      <c r="C101" s="35">
        <v>0.57106444999999995</v>
      </c>
      <c r="D101" s="192" t="s">
        <v>67</v>
      </c>
    </row>
    <row r="102" spans="2:4" ht="16" x14ac:dyDescent="0.2">
      <c r="B102" s="190" t="s">
        <v>166</v>
      </c>
      <c r="C102" s="35">
        <v>0.37380745999999998</v>
      </c>
      <c r="D102" s="192" t="s">
        <v>505</v>
      </c>
    </row>
    <row r="103" spans="2:4" ht="16" x14ac:dyDescent="0.2">
      <c r="B103" s="190" t="s">
        <v>167</v>
      </c>
      <c r="C103" s="35">
        <v>0.62985679999999999</v>
      </c>
      <c r="D103" s="192" t="s">
        <v>505</v>
      </c>
    </row>
    <row r="104" spans="2:4" ht="16" x14ac:dyDescent="0.2">
      <c r="B104" s="190" t="s">
        <v>168</v>
      </c>
      <c r="C104" s="35">
        <v>0.72597405999999998</v>
      </c>
      <c r="D104" s="192" t="s">
        <v>505</v>
      </c>
    </row>
    <row r="105" spans="2:4" ht="16" x14ac:dyDescent="0.2">
      <c r="B105" s="190" t="s">
        <v>230</v>
      </c>
      <c r="C105" s="35">
        <v>0.35068490000000002</v>
      </c>
      <c r="D105" s="192" t="s">
        <v>505</v>
      </c>
    </row>
    <row r="106" spans="2:4" ht="16" x14ac:dyDescent="0.2">
      <c r="B106" s="190" t="s">
        <v>169</v>
      </c>
      <c r="C106" s="35">
        <v>0.12977527</v>
      </c>
      <c r="D106" s="192" t="s">
        <v>67</v>
      </c>
    </row>
    <row r="107" spans="2:4" ht="16" x14ac:dyDescent="0.2">
      <c r="B107" s="190" t="s">
        <v>170</v>
      </c>
      <c r="C107" s="35">
        <v>5.6603775000000002E-2</v>
      </c>
      <c r="D107" s="192" t="s">
        <v>67</v>
      </c>
    </row>
    <row r="108" spans="2:4" ht="16" x14ac:dyDescent="0.2">
      <c r="B108" s="190" t="s">
        <v>171</v>
      </c>
      <c r="C108" s="35">
        <v>2.2653723000000001E-2</v>
      </c>
      <c r="D108" s="192" t="s">
        <v>67</v>
      </c>
    </row>
    <row r="109" spans="2:4" ht="16" x14ac:dyDescent="0.2">
      <c r="B109" s="190" t="s">
        <v>172</v>
      </c>
      <c r="C109" s="35">
        <v>0.34334766</v>
      </c>
      <c r="D109" s="192" t="s">
        <v>67</v>
      </c>
    </row>
    <row r="110" spans="2:4" ht="16" x14ac:dyDescent="0.2">
      <c r="B110" s="190" t="s">
        <v>173</v>
      </c>
      <c r="C110" s="35">
        <v>0.39524150000000002</v>
      </c>
      <c r="D110" s="192" t="s">
        <v>67</v>
      </c>
    </row>
    <row r="111" spans="2:4" ht="16" x14ac:dyDescent="0.2">
      <c r="B111" s="190" t="s">
        <v>174</v>
      </c>
      <c r="C111" s="35">
        <v>2.5080722999999999E-2</v>
      </c>
      <c r="D111" s="192" t="s">
        <v>505</v>
      </c>
    </row>
    <row r="112" spans="2:4" ht="16" x14ac:dyDescent="0.2">
      <c r="B112" s="190" t="s">
        <v>175</v>
      </c>
      <c r="C112" s="35">
        <v>0.13598497000000001</v>
      </c>
      <c r="D112" s="192" t="s">
        <v>505</v>
      </c>
    </row>
    <row r="113" spans="2:4" ht="16" x14ac:dyDescent="0.2">
      <c r="B113" s="190" t="s">
        <v>176</v>
      </c>
      <c r="C113" s="35">
        <v>0.44053098000000002</v>
      </c>
      <c r="D113" s="192" t="s">
        <v>67</v>
      </c>
    </row>
    <row r="114" spans="2:4" ht="16" x14ac:dyDescent="0.2">
      <c r="B114" s="190" t="s">
        <v>177</v>
      </c>
      <c r="C114" s="35">
        <v>0.42688643999999998</v>
      </c>
      <c r="D114" s="192" t="s">
        <v>67</v>
      </c>
    </row>
    <row r="115" spans="2:4" ht="16" x14ac:dyDescent="0.2">
      <c r="B115" s="190" t="s">
        <v>178</v>
      </c>
      <c r="C115" s="35">
        <v>0.29577448000000001</v>
      </c>
      <c r="D115" s="192" t="s">
        <v>505</v>
      </c>
    </row>
    <row r="116" spans="2:4" ht="16" x14ac:dyDescent="0.2">
      <c r="B116" s="190" t="s">
        <v>179</v>
      </c>
      <c r="C116" s="35">
        <v>0.18339417</v>
      </c>
      <c r="D116" s="192" t="s">
        <v>67</v>
      </c>
    </row>
    <row r="117" spans="2:4" ht="16" x14ac:dyDescent="0.2">
      <c r="B117" s="190" t="s">
        <v>180</v>
      </c>
      <c r="C117" s="35">
        <v>0.32850000000000001</v>
      </c>
      <c r="D117" s="191" t="s">
        <v>251</v>
      </c>
    </row>
    <row r="118" spans="2:4" ht="16" x14ac:dyDescent="0.2">
      <c r="B118" s="190" t="s">
        <v>181</v>
      </c>
      <c r="C118" s="35">
        <v>0.23397925</v>
      </c>
      <c r="D118" s="192" t="s">
        <v>505</v>
      </c>
    </row>
    <row r="119" spans="2:4" ht="16" x14ac:dyDescent="0.2">
      <c r="B119" s="190" t="s">
        <v>182</v>
      </c>
      <c r="C119" s="35">
        <v>0.54430230000000002</v>
      </c>
      <c r="D119" s="192" t="s">
        <v>505</v>
      </c>
    </row>
    <row r="120" spans="2:4" ht="16" x14ac:dyDescent="0.2">
      <c r="B120" s="190" t="s">
        <v>183</v>
      </c>
      <c r="C120" s="35">
        <v>0.70979999999999999</v>
      </c>
      <c r="D120" s="191" t="s">
        <v>251</v>
      </c>
    </row>
    <row r="121" spans="2:4" ht="16" x14ac:dyDescent="0.2">
      <c r="B121" s="190" t="s">
        <v>184</v>
      </c>
      <c r="C121" s="35">
        <v>0.19839999999999999</v>
      </c>
      <c r="D121" s="191" t="s">
        <v>251</v>
      </c>
    </row>
    <row r="122" spans="2:4" ht="16" x14ac:dyDescent="0.2">
      <c r="B122" s="190" t="s">
        <v>185</v>
      </c>
      <c r="C122" s="35">
        <v>0.44276172000000003</v>
      </c>
      <c r="D122" s="192" t="s">
        <v>67</v>
      </c>
    </row>
    <row r="123" spans="2:4" ht="16" x14ac:dyDescent="0.2">
      <c r="B123" s="190" t="s">
        <v>229</v>
      </c>
      <c r="C123" s="35">
        <v>2.6002168999999999E-2</v>
      </c>
      <c r="D123" s="192" t="s">
        <v>67</v>
      </c>
    </row>
    <row r="124" spans="2:4" ht="16" x14ac:dyDescent="0.2">
      <c r="B124" s="190" t="s">
        <v>228</v>
      </c>
      <c r="C124" s="35">
        <v>0.43659999999999999</v>
      </c>
      <c r="D124" s="191" t="s">
        <v>251</v>
      </c>
    </row>
    <row r="125" spans="2:4" ht="16" x14ac:dyDescent="0.2">
      <c r="B125" s="190" t="s">
        <v>186</v>
      </c>
      <c r="C125" s="35">
        <v>0.29949999999999999</v>
      </c>
      <c r="D125" s="191" t="s">
        <v>251</v>
      </c>
    </row>
    <row r="126" spans="2:4" ht="16" x14ac:dyDescent="0.2">
      <c r="B126" s="190" t="s">
        <v>187</v>
      </c>
      <c r="C126" s="35">
        <v>0.22500000000000001</v>
      </c>
      <c r="D126" s="191" t="s">
        <v>516</v>
      </c>
    </row>
    <row r="127" spans="2:4" ht="16" x14ac:dyDescent="0.2">
      <c r="B127" s="190" t="s">
        <v>188</v>
      </c>
      <c r="C127" s="35">
        <v>0.33648325000000001</v>
      </c>
      <c r="D127" s="192" t="s">
        <v>505</v>
      </c>
    </row>
    <row r="128" spans="2:4" ht="16" x14ac:dyDescent="0.2">
      <c r="B128" s="190" t="s">
        <v>189</v>
      </c>
      <c r="C128" s="35">
        <v>0.53442029999999996</v>
      </c>
      <c r="D128" s="192" t="s">
        <v>505</v>
      </c>
    </row>
    <row r="129" spans="2:4" ht="16" x14ac:dyDescent="0.2">
      <c r="B129" s="190" t="s">
        <v>190</v>
      </c>
      <c r="C129" s="35">
        <v>0.54555200000000004</v>
      </c>
      <c r="D129" s="192" t="s">
        <v>505</v>
      </c>
    </row>
    <row r="130" spans="2:4" ht="16" x14ac:dyDescent="0.2">
      <c r="B130" s="190" t="s">
        <v>191</v>
      </c>
      <c r="C130" s="35">
        <v>0.46389664000000003</v>
      </c>
      <c r="D130" s="192" t="s">
        <v>505</v>
      </c>
    </row>
    <row r="131" spans="2:4" ht="16" x14ac:dyDescent="0.2">
      <c r="B131" s="190" t="s">
        <v>192</v>
      </c>
      <c r="C131" s="35">
        <v>0.1017</v>
      </c>
      <c r="D131" s="191" t="s">
        <v>251</v>
      </c>
    </row>
    <row r="132" spans="2:4" ht="16" x14ac:dyDescent="0.2">
      <c r="B132" s="190" t="s">
        <v>193</v>
      </c>
      <c r="C132" s="35">
        <v>0.21779999999999999</v>
      </c>
      <c r="D132" s="191" t="s">
        <v>251</v>
      </c>
    </row>
    <row r="133" spans="2:4" ht="16" x14ac:dyDescent="0.2">
      <c r="B133" s="190" t="s">
        <v>194</v>
      </c>
      <c r="C133" s="35">
        <v>0.25931231999999999</v>
      </c>
      <c r="D133" s="192" t="s">
        <v>67</v>
      </c>
    </row>
    <row r="134" spans="2:4" ht="16" x14ac:dyDescent="0.2">
      <c r="B134" s="190" t="s">
        <v>195</v>
      </c>
      <c r="C134" s="35">
        <v>0.43922418000000002</v>
      </c>
      <c r="D134" s="192" t="s">
        <v>67</v>
      </c>
    </row>
    <row r="135" spans="2:4" ht="16" x14ac:dyDescent="0.2">
      <c r="B135" s="190" t="s">
        <v>196</v>
      </c>
      <c r="C135" s="35">
        <v>8.8000000000000005E-3</v>
      </c>
      <c r="D135" s="191" t="s">
        <v>251</v>
      </c>
    </row>
    <row r="136" spans="2:4" ht="16" x14ac:dyDescent="0.2">
      <c r="B136" s="190" t="s">
        <v>197</v>
      </c>
      <c r="C136" s="35">
        <v>2.7300000000000001E-2</v>
      </c>
      <c r="D136" s="191" t="s">
        <v>516</v>
      </c>
    </row>
    <row r="137" spans="2:4" ht="16" x14ac:dyDescent="0.2">
      <c r="B137" s="190" t="s">
        <v>198</v>
      </c>
      <c r="C137" s="35">
        <v>0.5452245</v>
      </c>
      <c r="D137" s="192" t="s">
        <v>67</v>
      </c>
    </row>
    <row r="138" spans="2:4" ht="16" x14ac:dyDescent="0.2">
      <c r="B138" s="190" t="s">
        <v>199</v>
      </c>
      <c r="C138" s="35">
        <v>8.328969E-2</v>
      </c>
      <c r="D138" s="192" t="s">
        <v>505</v>
      </c>
    </row>
    <row r="139" spans="2:4" ht="16" x14ac:dyDescent="0.2">
      <c r="B139" s="190" t="s">
        <v>227</v>
      </c>
      <c r="C139" s="35">
        <v>0.56747320000000001</v>
      </c>
      <c r="D139" s="192" t="s">
        <v>505</v>
      </c>
    </row>
    <row r="140" spans="2:4" ht="16" x14ac:dyDescent="0.2">
      <c r="B140" s="190" t="s">
        <v>200</v>
      </c>
      <c r="C140" s="35">
        <v>0.38022286999999999</v>
      </c>
      <c r="D140" s="192" t="s">
        <v>67</v>
      </c>
    </row>
    <row r="141" spans="2:4" ht="16" x14ac:dyDescent="0.2">
      <c r="B141" s="190" t="s">
        <v>201</v>
      </c>
      <c r="C141" s="35">
        <v>0.50315494000000005</v>
      </c>
      <c r="D141" s="192" t="s">
        <v>505</v>
      </c>
    </row>
    <row r="142" spans="2:4" ht="16" x14ac:dyDescent="0.2">
      <c r="B142" s="190" t="s">
        <v>202</v>
      </c>
      <c r="C142" s="35">
        <v>0.57692315999999999</v>
      </c>
      <c r="D142" s="192" t="s">
        <v>67</v>
      </c>
    </row>
    <row r="143" spans="2:4" ht="16" x14ac:dyDescent="0.2">
      <c r="B143" s="190" t="s">
        <v>203</v>
      </c>
      <c r="C143" s="35">
        <v>0.49796879999999999</v>
      </c>
      <c r="D143" s="192" t="s">
        <v>67</v>
      </c>
    </row>
    <row r="144" spans="2:4" ht="16" x14ac:dyDescent="0.2">
      <c r="B144" s="190" t="s">
        <v>204</v>
      </c>
      <c r="C144" s="35">
        <v>0.47038147000000002</v>
      </c>
      <c r="D144" s="192" t="s">
        <v>505</v>
      </c>
    </row>
    <row r="145" spans="2:4" ht="16" x14ac:dyDescent="0.2">
      <c r="B145" s="190" t="s">
        <v>205</v>
      </c>
      <c r="C145" s="35">
        <v>0.41232855000000002</v>
      </c>
      <c r="D145" s="192" t="s">
        <v>67</v>
      </c>
    </row>
    <row r="146" spans="2:4" ht="16" x14ac:dyDescent="0.2">
      <c r="B146" s="190" t="s">
        <v>206</v>
      </c>
      <c r="C146" s="35">
        <v>0.42963879999999999</v>
      </c>
      <c r="D146" s="192" t="s">
        <v>505</v>
      </c>
    </row>
    <row r="147" spans="2:4" ht="16" x14ac:dyDescent="0.2">
      <c r="B147" s="190" t="s">
        <v>207</v>
      </c>
      <c r="C147" s="35">
        <v>0.24050241</v>
      </c>
      <c r="D147" s="192" t="s">
        <v>505</v>
      </c>
    </row>
    <row r="148" spans="2:4" ht="16" x14ac:dyDescent="0.2">
      <c r="B148" s="190" t="s">
        <v>208</v>
      </c>
      <c r="C148" s="35">
        <v>0.15238715999999999</v>
      </c>
      <c r="D148" s="192" t="s">
        <v>505</v>
      </c>
    </row>
    <row r="149" spans="2:4" ht="16" x14ac:dyDescent="0.2">
      <c r="B149" s="190" t="s">
        <v>226</v>
      </c>
      <c r="C149" s="35">
        <v>0.23105603</v>
      </c>
      <c r="D149" s="192" t="s">
        <v>67</v>
      </c>
    </row>
    <row r="150" spans="2:4" ht="16" x14ac:dyDescent="0.2">
      <c r="B150" s="190" t="s">
        <v>225</v>
      </c>
      <c r="C150" s="35">
        <v>0.42626577999999998</v>
      </c>
      <c r="D150" s="192" t="s">
        <v>505</v>
      </c>
    </row>
    <row r="151" spans="2:4" ht="16" x14ac:dyDescent="0.2">
      <c r="B151" s="190" t="s">
        <v>209</v>
      </c>
      <c r="C151" s="35">
        <v>0.53846154999999996</v>
      </c>
      <c r="D151" s="192" t="s">
        <v>67</v>
      </c>
    </row>
    <row r="152" spans="2:4" ht="16" x14ac:dyDescent="0.2">
      <c r="B152" s="190" t="s">
        <v>210</v>
      </c>
      <c r="C152" s="35">
        <v>0.12077597</v>
      </c>
      <c r="D152" s="192" t="s">
        <v>67</v>
      </c>
    </row>
    <row r="153" spans="2:4" ht="16" x14ac:dyDescent="0.2">
      <c r="B153" s="193" t="s">
        <v>224</v>
      </c>
      <c r="C153" s="234">
        <v>0.2790279</v>
      </c>
      <c r="D153" s="194" t="s">
        <v>67</v>
      </c>
    </row>
    <row r="155" spans="2:4" ht="48" x14ac:dyDescent="0.2">
      <c r="B155" s="27" t="s">
        <v>70</v>
      </c>
      <c r="C155" s="28" t="s">
        <v>71</v>
      </c>
      <c r="D155" s="195" t="s">
        <v>515</v>
      </c>
    </row>
    <row r="156" spans="2:4" ht="16" x14ac:dyDescent="0.2">
      <c r="B156" s="196" t="s">
        <v>72</v>
      </c>
      <c r="C156" s="231" t="s">
        <v>557</v>
      </c>
      <c r="D156" s="191" t="s">
        <v>49</v>
      </c>
    </row>
    <row r="157" spans="2:4" ht="16" x14ac:dyDescent="0.2">
      <c r="B157" s="197" t="s">
        <v>74</v>
      </c>
      <c r="C157" s="31" t="s">
        <v>558</v>
      </c>
      <c r="D157" s="191" t="s">
        <v>49</v>
      </c>
    </row>
    <row r="158" spans="2:4" ht="16" x14ac:dyDescent="0.2">
      <c r="B158" s="197" t="s">
        <v>77</v>
      </c>
      <c r="C158" s="31" t="s">
        <v>559</v>
      </c>
      <c r="D158" s="191" t="s">
        <v>49</v>
      </c>
    </row>
    <row r="159" spans="2:4" ht="16" x14ac:dyDescent="0.2">
      <c r="B159" s="197" t="s">
        <v>79</v>
      </c>
      <c r="C159" s="31" t="s">
        <v>560</v>
      </c>
      <c r="D159" s="191" t="s">
        <v>49</v>
      </c>
    </row>
    <row r="160" spans="2:4" ht="16" x14ac:dyDescent="0.2">
      <c r="B160" s="197" t="s">
        <v>81</v>
      </c>
      <c r="C160" s="31" t="s">
        <v>561</v>
      </c>
      <c r="D160" s="191" t="s">
        <v>49</v>
      </c>
    </row>
    <row r="161" spans="2:4" ht="16" x14ac:dyDescent="0.2">
      <c r="B161" s="197" t="s">
        <v>83</v>
      </c>
      <c r="C161" s="31" t="s">
        <v>562</v>
      </c>
      <c r="D161" s="191" t="s">
        <v>49</v>
      </c>
    </row>
    <row r="162" spans="2:4" ht="16" x14ac:dyDescent="0.2">
      <c r="B162" s="198" t="s">
        <v>85</v>
      </c>
      <c r="C162" s="232" t="s">
        <v>563</v>
      </c>
      <c r="D162" s="199" t="s">
        <v>49</v>
      </c>
    </row>
  </sheetData>
  <autoFilter ref="B3:D153" xr:uid="{00000000-0009-0000-0000-000005000000}"/>
  <mergeCells count="1">
    <mergeCell ref="B1:C2"/>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5D99-E962-4439-9644-48816D5E5D65}">
  <sheetPr>
    <tabColor theme="5" tint="0.79995117038483843"/>
  </sheetPr>
  <dimension ref="A1:Z62"/>
  <sheetViews>
    <sheetView showGridLines="0" topLeftCell="A30" zoomScale="80" zoomScaleNormal="80" workbookViewId="0">
      <selection activeCell="N24" sqref="N24"/>
    </sheetView>
  </sheetViews>
  <sheetFormatPr baseColWidth="10" defaultColWidth="11.33203125" defaultRowHeight="15" x14ac:dyDescent="0.2"/>
  <cols>
    <col min="1" max="1" width="11.33203125" customWidth="1"/>
    <col min="2" max="2" width="46.33203125" customWidth="1"/>
    <col min="3" max="4" width="16.33203125" customWidth="1"/>
    <col min="5" max="8" width="11.33203125" customWidth="1"/>
    <col min="9" max="9" width="14.6640625" customWidth="1"/>
    <col min="10" max="10" width="14.33203125" customWidth="1"/>
    <col min="11" max="12" width="11.33203125" customWidth="1"/>
    <col min="13" max="13" width="17.83203125" customWidth="1"/>
    <col min="14" max="14" width="20" customWidth="1"/>
    <col min="15" max="15" width="21.1640625" customWidth="1"/>
    <col min="16" max="16" width="22.33203125" customWidth="1"/>
    <col min="17" max="26" width="11.33203125" customWidth="1"/>
  </cols>
  <sheetData>
    <row r="1" spans="1:26" ht="14.25" customHeight="1" x14ac:dyDescent="0.2">
      <c r="A1" s="249" t="s">
        <v>382</v>
      </c>
      <c r="B1" s="243"/>
      <c r="C1" s="243"/>
      <c r="D1" s="243"/>
      <c r="E1" s="243"/>
      <c r="F1" s="243"/>
      <c r="G1" s="243"/>
      <c r="H1" s="243"/>
      <c r="I1" s="243"/>
      <c r="J1" s="243"/>
      <c r="K1" s="243"/>
      <c r="L1" s="243"/>
      <c r="M1" s="243"/>
      <c r="N1" s="243"/>
      <c r="O1" s="243"/>
      <c r="P1" s="243"/>
      <c r="Q1" s="243"/>
      <c r="R1" s="243"/>
      <c r="S1" s="243"/>
      <c r="T1" s="243"/>
      <c r="U1" s="6"/>
      <c r="V1" s="6"/>
      <c r="W1" s="6"/>
      <c r="X1" s="6"/>
      <c r="Y1" s="6"/>
      <c r="Z1" s="6"/>
    </row>
    <row r="2" spans="1:26" ht="21" customHeight="1" x14ac:dyDescent="0.2">
      <c r="A2" s="243"/>
      <c r="B2" s="243"/>
      <c r="C2" s="243"/>
      <c r="D2" s="243"/>
      <c r="E2" s="243"/>
      <c r="F2" s="243"/>
      <c r="G2" s="243"/>
      <c r="H2" s="243"/>
      <c r="I2" s="243"/>
      <c r="J2" s="243"/>
      <c r="K2" s="243"/>
      <c r="L2" s="243"/>
      <c r="M2" s="243"/>
      <c r="N2" s="243"/>
      <c r="O2" s="243"/>
      <c r="P2" s="243"/>
      <c r="Q2" s="243"/>
      <c r="R2" s="243"/>
      <c r="S2" s="243"/>
      <c r="T2" s="243"/>
      <c r="U2" s="6"/>
      <c r="V2" s="6"/>
      <c r="W2" s="6"/>
      <c r="X2" s="6"/>
      <c r="Y2" s="6"/>
      <c r="Z2" s="6"/>
    </row>
    <row r="5" spans="1:26" ht="14.25" customHeight="1" x14ac:dyDescent="0.2">
      <c r="A5" s="286" t="s">
        <v>575</v>
      </c>
      <c r="B5" s="286"/>
      <c r="C5" s="286"/>
      <c r="D5" s="286"/>
      <c r="E5" s="286"/>
      <c r="F5" s="286"/>
      <c r="G5" s="286"/>
      <c r="H5" s="286"/>
      <c r="I5" s="286"/>
      <c r="J5" s="111"/>
    </row>
    <row r="6" spans="1:26" x14ac:dyDescent="0.2">
      <c r="A6" s="286"/>
      <c r="B6" s="286"/>
      <c r="C6" s="286"/>
      <c r="D6" s="286"/>
      <c r="E6" s="286"/>
      <c r="F6" s="286"/>
      <c r="G6" s="286"/>
      <c r="H6" s="286"/>
      <c r="I6" s="286"/>
      <c r="J6" s="111"/>
    </row>
    <row r="7" spans="1:26" x14ac:dyDescent="0.2">
      <c r="A7" s="286"/>
      <c r="B7" s="286"/>
      <c r="C7" s="286"/>
      <c r="D7" s="286"/>
      <c r="E7" s="286"/>
      <c r="F7" s="286"/>
      <c r="G7" s="286"/>
      <c r="H7" s="286"/>
      <c r="I7" s="286"/>
      <c r="J7" s="111"/>
    </row>
    <row r="8" spans="1:26" x14ac:dyDescent="0.2">
      <c r="A8" s="286"/>
      <c r="B8" s="286"/>
      <c r="C8" s="286"/>
      <c r="D8" s="286"/>
      <c r="E8" s="286"/>
      <c r="F8" s="286"/>
      <c r="G8" s="286"/>
      <c r="H8" s="286"/>
      <c r="I8" s="286"/>
      <c r="J8" s="111"/>
    </row>
    <row r="9" spans="1:26" x14ac:dyDescent="0.2">
      <c r="A9" s="286"/>
      <c r="B9" s="286"/>
      <c r="C9" s="286"/>
      <c r="D9" s="286"/>
      <c r="E9" s="286"/>
      <c r="F9" s="286"/>
      <c r="G9" s="286"/>
      <c r="H9" s="286"/>
      <c r="I9" s="286"/>
      <c r="J9" s="111"/>
    </row>
    <row r="10" spans="1:26" ht="25" x14ac:dyDescent="0.2">
      <c r="A10" s="110"/>
      <c r="B10" s="240" t="s">
        <v>576</v>
      </c>
      <c r="C10" s="110"/>
      <c r="D10" s="110"/>
      <c r="E10" s="110"/>
      <c r="F10" s="110"/>
      <c r="G10" s="111"/>
      <c r="H10" s="111"/>
      <c r="I10" s="111"/>
      <c r="J10" s="111"/>
    </row>
    <row r="11" spans="1:26" x14ac:dyDescent="0.2">
      <c r="A11" s="110"/>
      <c r="B11" s="110"/>
      <c r="C11" s="110"/>
      <c r="D11" s="110"/>
      <c r="E11" s="110"/>
      <c r="F11" s="110"/>
      <c r="G11" s="111"/>
      <c r="H11" s="111"/>
      <c r="I11" s="111"/>
      <c r="J11" s="111"/>
    </row>
    <row r="12" spans="1:26" x14ac:dyDescent="0.2">
      <c r="A12" s="110"/>
      <c r="B12" s="110"/>
      <c r="C12" s="110"/>
      <c r="D12" s="110"/>
      <c r="E12" s="110"/>
      <c r="F12" s="110"/>
      <c r="G12" s="111"/>
      <c r="H12" s="111"/>
      <c r="I12" s="111"/>
      <c r="J12" s="111"/>
    </row>
    <row r="13" spans="1:26" x14ac:dyDescent="0.2">
      <c r="A13" s="110"/>
      <c r="B13" s="110"/>
      <c r="C13" s="110"/>
      <c r="D13" s="110"/>
      <c r="E13" s="110"/>
      <c r="F13" s="110"/>
      <c r="G13" s="111"/>
      <c r="H13" s="111"/>
      <c r="I13" s="111"/>
      <c r="J13" s="111"/>
    </row>
    <row r="14" spans="1:26" ht="96" customHeight="1" x14ac:dyDescent="0.2">
      <c r="A14" s="110"/>
      <c r="B14" s="110"/>
      <c r="C14" s="110"/>
      <c r="D14" s="110"/>
      <c r="E14" s="110"/>
      <c r="F14" s="110"/>
      <c r="G14" s="111"/>
      <c r="H14" s="111"/>
      <c r="I14" s="111"/>
      <c r="J14" s="111"/>
    </row>
    <row r="15" spans="1:26" x14ac:dyDescent="0.2">
      <c r="A15" s="110"/>
      <c r="B15" s="110"/>
      <c r="C15" s="110"/>
      <c r="D15" s="110"/>
      <c r="E15" s="110"/>
      <c r="F15" s="110"/>
      <c r="G15" s="111"/>
      <c r="H15" s="111"/>
      <c r="I15" s="111"/>
      <c r="J15" s="111"/>
    </row>
    <row r="16" spans="1:26" x14ac:dyDescent="0.2">
      <c r="A16" s="110"/>
      <c r="B16" s="110"/>
      <c r="C16" s="110"/>
      <c r="D16" s="110"/>
      <c r="E16" s="110"/>
      <c r="F16" s="110"/>
      <c r="G16" s="111"/>
      <c r="H16" s="111"/>
      <c r="I16" s="111"/>
      <c r="J16" s="111"/>
    </row>
    <row r="17" spans="1:10" x14ac:dyDescent="0.2">
      <c r="A17" s="110"/>
      <c r="B17" s="110"/>
      <c r="C17" s="110"/>
      <c r="D17" s="110"/>
      <c r="E17" s="110"/>
      <c r="F17" s="110"/>
      <c r="G17" s="111"/>
      <c r="H17" s="111"/>
      <c r="I17" s="111"/>
      <c r="J17" s="111"/>
    </row>
    <row r="18" spans="1:10" x14ac:dyDescent="0.2">
      <c r="A18" s="110"/>
      <c r="B18" s="110"/>
      <c r="C18" s="110"/>
      <c r="D18" s="110"/>
      <c r="E18" s="110"/>
      <c r="F18" s="110"/>
      <c r="G18" s="111"/>
      <c r="H18" s="111"/>
      <c r="I18" s="111"/>
      <c r="J18" s="111"/>
    </row>
    <row r="19" spans="1:10" x14ac:dyDescent="0.2">
      <c r="A19" s="110"/>
      <c r="B19" s="110"/>
      <c r="C19" s="110"/>
      <c r="D19" s="110"/>
      <c r="E19" s="110"/>
      <c r="F19" s="110"/>
      <c r="G19" s="111"/>
      <c r="H19" s="111"/>
      <c r="I19" s="111"/>
      <c r="J19" s="111"/>
    </row>
    <row r="20" spans="1:10" x14ac:dyDescent="0.2">
      <c r="A20" s="110"/>
      <c r="B20" s="110"/>
      <c r="C20" s="110"/>
      <c r="D20" s="110"/>
      <c r="E20" s="110"/>
      <c r="F20" s="110"/>
      <c r="G20" s="111"/>
      <c r="H20" s="111"/>
      <c r="I20" s="111"/>
      <c r="J20" s="111"/>
    </row>
    <row r="21" spans="1:10" x14ac:dyDescent="0.2">
      <c r="A21" s="110"/>
      <c r="B21" s="110"/>
      <c r="C21" s="110"/>
      <c r="D21" s="110"/>
      <c r="E21" s="110"/>
      <c r="F21" s="110"/>
      <c r="G21" s="111"/>
      <c r="H21" s="111"/>
      <c r="I21" s="111"/>
      <c r="J21" s="111"/>
    </row>
    <row r="22" spans="1:10" x14ac:dyDescent="0.2">
      <c r="A22" s="110"/>
      <c r="B22" s="110"/>
      <c r="C22" s="110"/>
      <c r="D22" s="110"/>
      <c r="E22" s="110"/>
      <c r="F22" s="110"/>
      <c r="G22" s="111"/>
      <c r="H22" s="111"/>
      <c r="I22" s="111"/>
      <c r="J22" s="111"/>
    </row>
    <row r="23" spans="1:10" x14ac:dyDescent="0.2">
      <c r="A23" s="110"/>
      <c r="B23" s="110"/>
      <c r="C23" s="110"/>
      <c r="D23" s="110"/>
      <c r="E23" s="110"/>
      <c r="F23" s="110"/>
      <c r="G23" s="111"/>
      <c r="H23" s="111"/>
      <c r="I23" s="111"/>
      <c r="J23" s="111"/>
    </row>
    <row r="24" spans="1:10" x14ac:dyDescent="0.2">
      <c r="A24" s="110"/>
      <c r="B24" s="110"/>
      <c r="C24" s="110"/>
      <c r="D24" s="110"/>
      <c r="E24" s="110"/>
      <c r="F24" s="110"/>
      <c r="G24" s="111"/>
      <c r="H24" s="111"/>
      <c r="I24" s="111"/>
      <c r="J24" s="111"/>
    </row>
    <row r="25" spans="1:10" x14ac:dyDescent="0.2">
      <c r="A25" s="110"/>
      <c r="B25" s="110"/>
      <c r="C25" s="110"/>
      <c r="D25" s="110"/>
      <c r="E25" s="110"/>
      <c r="F25" s="110"/>
      <c r="G25" s="111"/>
      <c r="H25" s="111"/>
      <c r="I25" s="111"/>
      <c r="J25" s="111"/>
    </row>
    <row r="26" spans="1:10" x14ac:dyDescent="0.2">
      <c r="A26" s="110"/>
      <c r="B26" s="110"/>
      <c r="C26" s="110"/>
      <c r="D26" s="110"/>
      <c r="E26" s="110"/>
      <c r="F26" s="110"/>
      <c r="G26" s="111"/>
      <c r="H26" s="111"/>
      <c r="I26" s="111"/>
      <c r="J26" s="111"/>
    </row>
    <row r="27" spans="1:10" x14ac:dyDescent="0.2">
      <c r="A27" s="110"/>
      <c r="B27" s="110"/>
      <c r="C27" s="110"/>
      <c r="D27" s="110"/>
      <c r="E27" s="110"/>
      <c r="F27" s="110"/>
      <c r="G27" s="111"/>
      <c r="H27" s="111"/>
      <c r="I27" s="111"/>
      <c r="J27" s="111"/>
    </row>
    <row r="28" spans="1:10" x14ac:dyDescent="0.2">
      <c r="A28" s="110"/>
      <c r="B28" s="110"/>
      <c r="C28" s="110"/>
      <c r="D28" s="110"/>
      <c r="E28" s="110"/>
      <c r="F28" s="110"/>
      <c r="G28" s="111"/>
      <c r="H28" s="111"/>
      <c r="I28" s="111"/>
      <c r="J28" s="111"/>
    </row>
    <row r="29" spans="1:10" x14ac:dyDescent="0.2">
      <c r="A29" s="110"/>
      <c r="B29" s="110"/>
      <c r="C29" s="110"/>
      <c r="D29" s="110"/>
      <c r="E29" s="110"/>
      <c r="F29" s="110"/>
      <c r="G29" s="111"/>
      <c r="H29" s="111"/>
      <c r="I29" s="111"/>
      <c r="J29" s="111"/>
    </row>
    <row r="30" spans="1:10" x14ac:dyDescent="0.2">
      <c r="A30" s="110"/>
      <c r="B30" s="110"/>
      <c r="C30" s="110"/>
      <c r="D30" s="110"/>
      <c r="E30" s="110"/>
      <c r="F30" s="110"/>
      <c r="G30" s="111"/>
      <c r="H30" s="111"/>
      <c r="I30" s="111"/>
      <c r="J30" s="111"/>
    </row>
    <row r="31" spans="1:10" x14ac:dyDescent="0.2">
      <c r="A31" s="110"/>
      <c r="B31" s="110"/>
      <c r="C31" s="110"/>
      <c r="D31" s="110"/>
      <c r="E31" s="110"/>
      <c r="F31" s="110"/>
      <c r="G31" s="111"/>
      <c r="H31" s="111"/>
      <c r="I31" s="111"/>
      <c r="J31" s="111"/>
    </row>
    <row r="32" spans="1:10" x14ac:dyDescent="0.2">
      <c r="A32" s="110"/>
      <c r="B32" s="110"/>
      <c r="C32" s="110"/>
      <c r="D32" s="110"/>
      <c r="E32" s="110"/>
      <c r="F32" s="110"/>
      <c r="G32" s="111"/>
      <c r="H32" s="111"/>
      <c r="I32" s="111"/>
      <c r="J32" s="111"/>
    </row>
    <row r="33" spans="1:10" x14ac:dyDescent="0.2">
      <c r="A33" s="110"/>
      <c r="B33" s="110"/>
      <c r="C33" s="110"/>
      <c r="D33" s="110"/>
      <c r="E33" s="110"/>
      <c r="F33" s="110"/>
      <c r="G33" s="111"/>
      <c r="H33" s="111"/>
      <c r="I33" s="111"/>
      <c r="J33" s="111"/>
    </row>
    <row r="34" spans="1:10" x14ac:dyDescent="0.2">
      <c r="A34" s="110"/>
      <c r="B34" s="110"/>
      <c r="C34" s="110"/>
      <c r="D34" s="110"/>
      <c r="E34" s="110"/>
      <c r="F34" s="110"/>
      <c r="G34" s="111"/>
      <c r="H34" s="111"/>
      <c r="I34" s="111"/>
      <c r="J34" s="111"/>
    </row>
    <row r="36" spans="1:10" ht="28.5" customHeight="1" x14ac:dyDescent="0.2">
      <c r="B36" s="281" t="s">
        <v>385</v>
      </c>
      <c r="C36" s="283" t="s">
        <v>518</v>
      </c>
      <c r="D36" s="284"/>
      <c r="E36" s="285"/>
    </row>
    <row r="37" spans="1:10" ht="28.5" customHeight="1" x14ac:dyDescent="0.2">
      <c r="B37" s="282"/>
      <c r="C37" s="108" t="s">
        <v>451</v>
      </c>
      <c r="D37" s="108" t="s">
        <v>533</v>
      </c>
      <c r="E37" s="108" t="s">
        <v>519</v>
      </c>
    </row>
    <row r="38" spans="1:10" s="59" customFormat="1" ht="16" x14ac:dyDescent="0.2">
      <c r="B38" s="159" t="s">
        <v>520</v>
      </c>
      <c r="C38" s="41">
        <v>9.4641755604566459E-6</v>
      </c>
      <c r="D38" s="41">
        <v>3.5793333333333331E-8</v>
      </c>
      <c r="E38" s="41">
        <f>SUM(C38:D38)</f>
        <v>9.4999688937899787E-6</v>
      </c>
    </row>
    <row r="39" spans="1:10" s="59" customFormat="1" ht="16" x14ac:dyDescent="0.2">
      <c r="B39" s="159" t="s">
        <v>521</v>
      </c>
      <c r="C39" s="41">
        <v>1.3199005172124458E-5</v>
      </c>
      <c r="D39" s="41">
        <v>4.2466666666666663E-7</v>
      </c>
      <c r="E39" s="41">
        <f t="shared" ref="E39:E41" si="0">SUM(C39:D39)</f>
        <v>1.3623671838791124E-5</v>
      </c>
    </row>
    <row r="40" spans="1:10" s="59" customFormat="1" ht="16" x14ac:dyDescent="0.2">
      <c r="B40" s="159" t="s">
        <v>522</v>
      </c>
      <c r="C40" s="41">
        <v>1.2827337947118921E-5</v>
      </c>
      <c r="D40" s="41">
        <v>4.2466666666666663E-7</v>
      </c>
      <c r="E40" s="41">
        <f t="shared" si="0"/>
        <v>1.3252004613785587E-5</v>
      </c>
    </row>
    <row r="41" spans="1:10" s="59" customFormat="1" ht="16" x14ac:dyDescent="0.2">
      <c r="B41" s="159" t="s">
        <v>523</v>
      </c>
      <c r="C41" s="41">
        <v>8.8891259322470818E-6</v>
      </c>
      <c r="D41" s="41">
        <v>1.1786666666666666E-6</v>
      </c>
      <c r="E41" s="41">
        <f t="shared" si="0"/>
        <v>1.0067792598913748E-5</v>
      </c>
    </row>
    <row r="42" spans="1:10" x14ac:dyDescent="0.2">
      <c r="C42" s="107"/>
      <c r="D42" s="107"/>
    </row>
    <row r="45" spans="1:10" x14ac:dyDescent="0.2">
      <c r="B45" s="281" t="s">
        <v>386</v>
      </c>
      <c r="C45" s="283" t="s">
        <v>518</v>
      </c>
      <c r="D45" s="284"/>
      <c r="E45" s="285"/>
    </row>
    <row r="46" spans="1:10" ht="32" x14ac:dyDescent="0.2">
      <c r="B46" s="282"/>
      <c r="C46" s="108" t="s">
        <v>451</v>
      </c>
      <c r="D46" s="108" t="s">
        <v>533</v>
      </c>
      <c r="E46" s="108" t="s">
        <v>519</v>
      </c>
    </row>
    <row r="47" spans="1:10" ht="16" x14ac:dyDescent="0.2">
      <c r="B47" s="159" t="s">
        <v>520</v>
      </c>
      <c r="C47" s="41">
        <v>9.4641755604566459E-6</v>
      </c>
      <c r="D47" s="41">
        <v>1.5879849999999998E-7</v>
      </c>
      <c r="E47" s="41">
        <f>SUM(C47:D47)</f>
        <v>9.622974060456646E-6</v>
      </c>
    </row>
    <row r="48" spans="1:10" ht="16" x14ac:dyDescent="0.2">
      <c r="B48" s="159" t="s">
        <v>521</v>
      </c>
      <c r="C48" s="41">
        <v>1.3199005172124458E-5</v>
      </c>
      <c r="D48" s="41">
        <v>1.8840499999999998E-6</v>
      </c>
      <c r="E48" s="41">
        <f t="shared" ref="E48:E50" si="1">SUM(C48:D48)</f>
        <v>1.5083055172124457E-5</v>
      </c>
    </row>
    <row r="49" spans="2:5" ht="16" x14ac:dyDescent="0.2">
      <c r="B49" s="159" t="s">
        <v>522</v>
      </c>
      <c r="C49" s="41">
        <v>1.2827337947118921E-5</v>
      </c>
      <c r="D49" s="41">
        <v>1.8840499999999998E-6</v>
      </c>
      <c r="E49" s="41">
        <f t="shared" si="1"/>
        <v>1.471138794711892E-5</v>
      </c>
    </row>
    <row r="50" spans="2:5" ht="16" x14ac:dyDescent="0.2">
      <c r="B50" s="159" t="s">
        <v>523</v>
      </c>
      <c r="C50" s="41">
        <v>8.8891259322470818E-6</v>
      </c>
      <c r="D50" s="41">
        <v>5.2291999999999998E-6</v>
      </c>
      <c r="E50" s="41">
        <f t="shared" si="1"/>
        <v>1.4118325932247083E-5</v>
      </c>
    </row>
    <row r="62" spans="2:5" ht="42" customHeight="1" x14ac:dyDescent="0.2"/>
  </sheetData>
  <mergeCells count="6">
    <mergeCell ref="B45:B46"/>
    <mergeCell ref="C45:E45"/>
    <mergeCell ref="A1:T2"/>
    <mergeCell ref="C36:E36"/>
    <mergeCell ref="B36:B37"/>
    <mergeCell ref="A5:I9"/>
  </mergeCells>
  <conditionalFormatting sqref="E38:E41">
    <cfRule type="colorScale" priority="6">
      <colorScale>
        <cfvo type="min"/>
        <cfvo type="max"/>
        <color rgb="FFFCFCFF"/>
        <color rgb="FFF8696B"/>
      </colorScale>
    </cfRule>
  </conditionalFormatting>
  <conditionalFormatting sqref="E47:E50">
    <cfRule type="colorScale" priority="10">
      <colorScale>
        <cfvo type="min"/>
        <cfvo type="max"/>
        <color rgb="FFFCFCFF"/>
        <color rgb="FFF8696B"/>
      </colorScale>
    </cfRule>
  </conditionalFormatting>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D3549-23F9-441A-B4E6-049D36D4D35D}">
  <sheetPr>
    <tabColor theme="5" tint="0.79995117038483843"/>
  </sheetPr>
  <dimension ref="A1:Z173"/>
  <sheetViews>
    <sheetView showGridLines="0" zoomScale="70" zoomScaleNormal="70" workbookViewId="0">
      <selection activeCell="H22" sqref="H22"/>
    </sheetView>
  </sheetViews>
  <sheetFormatPr baseColWidth="10" defaultColWidth="11.33203125" defaultRowHeight="15" x14ac:dyDescent="0.2"/>
  <cols>
    <col min="1" max="2" width="11.33203125" customWidth="1"/>
    <col min="3" max="3" width="48.33203125" customWidth="1"/>
    <col min="4" max="4" width="22.33203125" customWidth="1"/>
    <col min="5" max="5" width="33.1640625" customWidth="1"/>
    <col min="6" max="6" width="17.1640625" bestFit="1" customWidth="1"/>
    <col min="7" max="7" width="23.1640625" bestFit="1" customWidth="1"/>
    <col min="8" max="8" width="149.1640625" customWidth="1"/>
    <col min="9" max="9" width="32.33203125" customWidth="1"/>
    <col min="10" max="10" width="25.6640625" customWidth="1"/>
    <col min="11" max="11" width="26.6640625" customWidth="1"/>
    <col min="12" max="12" width="15" customWidth="1"/>
    <col min="13" max="13" width="15.33203125" customWidth="1"/>
    <col min="14" max="14" width="14.83203125" customWidth="1"/>
    <col min="15" max="15" width="11.33203125" customWidth="1"/>
    <col min="16" max="16" width="14.83203125" customWidth="1"/>
    <col min="17" max="19" width="11.33203125" customWidth="1"/>
    <col min="20" max="20" width="16.6640625" customWidth="1"/>
    <col min="21" max="21" width="17.33203125" customWidth="1"/>
    <col min="22" max="26" width="11.33203125" customWidth="1"/>
  </cols>
  <sheetData>
    <row r="1" spans="1:26" ht="14.25" customHeight="1" x14ac:dyDescent="0.2">
      <c r="A1" s="249" t="s">
        <v>411</v>
      </c>
      <c r="B1" s="243"/>
      <c r="C1" s="243"/>
      <c r="D1" s="243"/>
      <c r="E1" s="243"/>
      <c r="F1" s="243"/>
      <c r="G1" s="243"/>
      <c r="H1" s="243"/>
      <c r="I1" s="243"/>
      <c r="J1" s="243"/>
      <c r="K1" s="243"/>
      <c r="L1" s="243"/>
      <c r="M1" s="243"/>
      <c r="N1" s="243"/>
      <c r="O1" s="243"/>
      <c r="P1" s="243"/>
      <c r="Q1" s="243"/>
      <c r="R1" s="243"/>
      <c r="S1" s="243"/>
      <c r="T1" s="243"/>
      <c r="U1" s="6"/>
      <c r="V1" s="6"/>
      <c r="W1" s="6"/>
      <c r="X1" s="6"/>
      <c r="Y1" s="6"/>
      <c r="Z1" s="6"/>
    </row>
    <row r="2" spans="1:26" ht="21" customHeight="1" x14ac:dyDescent="0.2">
      <c r="A2" s="243"/>
      <c r="B2" s="243"/>
      <c r="C2" s="243"/>
      <c r="D2" s="243"/>
      <c r="E2" s="243"/>
      <c r="F2" s="243"/>
      <c r="G2" s="243"/>
      <c r="H2" s="243"/>
      <c r="I2" s="243"/>
      <c r="J2" s="243"/>
      <c r="K2" s="243"/>
      <c r="L2" s="243"/>
      <c r="M2" s="243"/>
      <c r="N2" s="243"/>
      <c r="O2" s="243"/>
      <c r="P2" s="243"/>
      <c r="Q2" s="243"/>
      <c r="R2" s="243"/>
      <c r="S2" s="243"/>
      <c r="T2" s="243"/>
      <c r="U2" s="6"/>
      <c r="V2" s="6"/>
      <c r="W2" s="6"/>
      <c r="X2" s="6"/>
      <c r="Y2" s="6"/>
      <c r="Z2" s="6"/>
    </row>
    <row r="3" spans="1:26" ht="14.25" customHeight="1" x14ac:dyDescent="0.2"/>
    <row r="4" spans="1:26" ht="14.25" customHeight="1" x14ac:dyDescent="0.2">
      <c r="B4" s="290" t="s">
        <v>578</v>
      </c>
      <c r="C4" s="291"/>
      <c r="D4" s="291"/>
      <c r="E4" s="291"/>
      <c r="F4" s="291"/>
      <c r="G4" s="291"/>
      <c r="H4" s="291"/>
      <c r="I4" s="291"/>
      <c r="J4" s="291"/>
      <c r="K4" s="291"/>
      <c r="L4" s="291"/>
      <c r="M4" s="291"/>
    </row>
    <row r="5" spans="1:26" ht="14.25" customHeight="1" x14ac:dyDescent="0.2">
      <c r="B5" s="291"/>
      <c r="C5" s="291"/>
      <c r="D5" s="291"/>
      <c r="E5" s="291"/>
      <c r="F5" s="291"/>
      <c r="G5" s="291"/>
      <c r="H5" s="291"/>
      <c r="I5" s="291"/>
      <c r="J5" s="291"/>
      <c r="K5" s="291"/>
      <c r="L5" s="291"/>
      <c r="M5" s="291"/>
    </row>
    <row r="6" spans="1:26" x14ac:dyDescent="0.2">
      <c r="B6" s="291"/>
      <c r="C6" s="291"/>
      <c r="D6" s="291"/>
      <c r="E6" s="291"/>
      <c r="F6" s="291"/>
      <c r="G6" s="291"/>
      <c r="H6" s="291"/>
      <c r="I6" s="291"/>
      <c r="J6" s="291"/>
      <c r="K6" s="291"/>
      <c r="L6" s="291"/>
      <c r="M6" s="291"/>
    </row>
    <row r="7" spans="1:26" x14ac:dyDescent="0.2">
      <c r="B7" s="291"/>
      <c r="C7" s="291"/>
      <c r="D7" s="291"/>
      <c r="E7" s="291"/>
      <c r="F7" s="291"/>
      <c r="G7" s="291"/>
      <c r="H7" s="291"/>
      <c r="I7" s="291"/>
      <c r="J7" s="291"/>
      <c r="K7" s="291"/>
      <c r="L7" s="291"/>
      <c r="M7" s="291"/>
    </row>
    <row r="8" spans="1:26" x14ac:dyDescent="0.2">
      <c r="B8" s="291"/>
      <c r="C8" s="291"/>
      <c r="D8" s="291"/>
      <c r="E8" s="291"/>
      <c r="F8" s="291"/>
      <c r="G8" s="291"/>
      <c r="H8" s="291"/>
      <c r="I8" s="291"/>
      <c r="J8" s="291"/>
      <c r="K8" s="291"/>
      <c r="L8" s="291"/>
      <c r="M8" s="291"/>
    </row>
    <row r="12" spans="1:26" ht="69" customHeight="1" x14ac:dyDescent="0.2"/>
    <row r="13" spans="1:26" ht="69" customHeight="1" x14ac:dyDescent="0.2"/>
    <row r="14" spans="1:26" ht="69" customHeight="1" x14ac:dyDescent="0.2"/>
    <row r="15" spans="1:26" ht="69" customHeight="1" x14ac:dyDescent="0.2"/>
    <row r="16" spans="1:26" ht="69" customHeight="1" x14ac:dyDescent="0.2"/>
    <row r="17" spans="2:13" ht="69" customHeight="1" x14ac:dyDescent="0.2"/>
    <row r="24" spans="2:13" x14ac:dyDescent="0.2">
      <c r="C24" s="200" t="s">
        <v>293</v>
      </c>
    </row>
    <row r="28" spans="2:13" ht="14.25" customHeight="1" x14ac:dyDescent="0.25">
      <c r="B28" s="292" t="s">
        <v>524</v>
      </c>
      <c r="C28" s="293"/>
      <c r="D28" s="293"/>
      <c r="E28" s="293"/>
      <c r="F28" s="293"/>
      <c r="G28" s="293"/>
      <c r="H28" s="293"/>
      <c r="I28" s="94"/>
      <c r="J28" s="94"/>
      <c r="K28" s="94"/>
      <c r="L28" s="94"/>
      <c r="M28" s="94"/>
    </row>
    <row r="29" spans="2:13" ht="14.25" customHeight="1" x14ac:dyDescent="0.25">
      <c r="B29" s="293"/>
      <c r="C29" s="293"/>
      <c r="D29" s="293"/>
      <c r="E29" s="293"/>
      <c r="F29" s="293"/>
      <c r="G29" s="293"/>
      <c r="H29" s="293"/>
      <c r="I29" s="94"/>
      <c r="J29" s="94"/>
      <c r="K29" s="94"/>
      <c r="L29" s="94"/>
      <c r="M29" s="94"/>
    </row>
    <row r="30" spans="2:13" ht="14.25" customHeight="1" x14ac:dyDescent="0.25">
      <c r="B30" s="293"/>
      <c r="C30" s="293"/>
      <c r="D30" s="293"/>
      <c r="E30" s="293"/>
      <c r="F30" s="293"/>
      <c r="G30" s="293"/>
      <c r="H30" s="293"/>
      <c r="I30" s="94"/>
      <c r="J30" s="94"/>
      <c r="K30" s="94"/>
      <c r="L30" s="94"/>
      <c r="M30" s="94"/>
    </row>
    <row r="31" spans="2:13" ht="14.25" customHeight="1" x14ac:dyDescent="0.25">
      <c r="B31" s="293"/>
      <c r="C31" s="293"/>
      <c r="D31" s="293"/>
      <c r="E31" s="293"/>
      <c r="F31" s="293"/>
      <c r="G31" s="293"/>
      <c r="H31" s="293"/>
      <c r="I31" s="94"/>
      <c r="J31" s="94"/>
      <c r="K31" s="94"/>
      <c r="L31" s="94"/>
      <c r="M31" s="94"/>
    </row>
    <row r="32" spans="2:13" ht="15" customHeight="1" x14ac:dyDescent="0.25">
      <c r="B32" s="94"/>
      <c r="C32" s="94"/>
      <c r="D32" s="94"/>
      <c r="E32" s="94"/>
      <c r="F32" s="94"/>
      <c r="G32" s="94"/>
      <c r="H32" s="94"/>
    </row>
    <row r="34" ht="15" customHeight="1" x14ac:dyDescent="0.2"/>
    <row r="35" ht="60" customHeight="1" x14ac:dyDescent="0.2"/>
    <row r="36" ht="15" customHeight="1" x14ac:dyDescent="0.2"/>
    <row r="37" ht="45" customHeight="1" x14ac:dyDescent="0.2"/>
    <row r="39" ht="30" customHeight="1" x14ac:dyDescent="0.2"/>
    <row r="40" ht="30" customHeight="1" x14ac:dyDescent="0.2"/>
    <row r="41" ht="30" customHeight="1" x14ac:dyDescent="0.2"/>
    <row r="42" ht="14.75" customHeight="1" x14ac:dyDescent="0.2"/>
    <row r="43" ht="14.75" customHeight="1" x14ac:dyDescent="0.2"/>
    <row r="76" spans="2:13" ht="14.25" customHeight="1" x14ac:dyDescent="0.25">
      <c r="B76" s="288" t="s">
        <v>577</v>
      </c>
      <c r="C76" s="289"/>
      <c r="D76" s="289"/>
      <c r="E76" s="289"/>
      <c r="F76" s="289"/>
      <c r="G76" s="289"/>
      <c r="H76" s="289"/>
      <c r="I76" s="95"/>
      <c r="J76" s="95"/>
      <c r="K76" s="95"/>
      <c r="L76" s="95"/>
      <c r="M76" s="95"/>
    </row>
    <row r="77" spans="2:13" ht="14.25" customHeight="1" x14ac:dyDescent="0.25">
      <c r="B77" s="289"/>
      <c r="C77" s="289"/>
      <c r="D77" s="289"/>
      <c r="E77" s="289"/>
      <c r="F77" s="289"/>
      <c r="G77" s="289"/>
      <c r="H77" s="289"/>
      <c r="I77" s="95"/>
      <c r="J77" s="95"/>
      <c r="K77" s="95"/>
      <c r="L77" s="95"/>
      <c r="M77" s="95"/>
    </row>
    <row r="78" spans="2:13" ht="14.25" customHeight="1" x14ac:dyDescent="0.25">
      <c r="B78" s="289"/>
      <c r="C78" s="289"/>
      <c r="D78" s="289"/>
      <c r="E78" s="289"/>
      <c r="F78" s="289"/>
      <c r="G78" s="289"/>
      <c r="H78" s="289"/>
      <c r="I78" s="95"/>
      <c r="J78" s="95"/>
      <c r="K78" s="95"/>
      <c r="L78" s="95"/>
      <c r="M78" s="95"/>
    </row>
    <row r="79" spans="2:13" ht="14.25" customHeight="1" x14ac:dyDescent="0.25">
      <c r="B79" s="289"/>
      <c r="C79" s="289"/>
      <c r="D79" s="289"/>
      <c r="E79" s="289"/>
      <c r="F79" s="289"/>
      <c r="G79" s="289"/>
      <c r="H79" s="289"/>
      <c r="I79" s="95"/>
      <c r="J79" s="95"/>
      <c r="K79" s="95"/>
      <c r="L79" s="95"/>
      <c r="M79" s="95"/>
    </row>
    <row r="80" spans="2:13" ht="14.25" customHeight="1" x14ac:dyDescent="0.25">
      <c r="B80" s="289"/>
      <c r="C80" s="289"/>
      <c r="D80" s="289"/>
      <c r="E80" s="289"/>
      <c r="F80" s="289"/>
      <c r="G80" s="289"/>
      <c r="H80" s="289"/>
      <c r="I80" s="95"/>
      <c r="J80" s="95"/>
      <c r="K80" s="95"/>
      <c r="L80" s="95"/>
      <c r="M80" s="95"/>
    </row>
    <row r="81" spans="2:13" ht="18" customHeight="1" x14ac:dyDescent="0.25">
      <c r="B81" s="289"/>
      <c r="C81" s="289"/>
      <c r="D81" s="289"/>
      <c r="E81" s="289"/>
      <c r="F81" s="289"/>
      <c r="G81" s="289"/>
      <c r="H81" s="289"/>
      <c r="I81" s="95"/>
      <c r="J81" s="95"/>
      <c r="K81" s="95"/>
      <c r="L81" s="95"/>
      <c r="M81" s="95"/>
    </row>
    <row r="82" spans="2:13" ht="18" customHeight="1" x14ac:dyDescent="0.25">
      <c r="B82" s="289"/>
      <c r="C82" s="289"/>
      <c r="D82" s="289"/>
      <c r="E82" s="289"/>
      <c r="F82" s="289"/>
      <c r="G82" s="289"/>
      <c r="H82" s="289"/>
      <c r="I82" s="95"/>
      <c r="J82" s="95"/>
      <c r="K82" s="95"/>
      <c r="L82" s="95"/>
      <c r="M82" s="95"/>
    </row>
    <row r="83" spans="2:13" ht="18" customHeight="1" x14ac:dyDescent="0.25">
      <c r="B83" s="289"/>
      <c r="C83" s="289"/>
      <c r="D83" s="289"/>
      <c r="E83" s="289"/>
      <c r="F83" s="289"/>
      <c r="G83" s="289"/>
      <c r="H83" s="289"/>
      <c r="I83" s="95"/>
      <c r="J83" s="95"/>
      <c r="K83" s="95"/>
      <c r="L83" s="95"/>
      <c r="M83" s="95"/>
    </row>
    <row r="84" spans="2:13" ht="18" customHeight="1" x14ac:dyDescent="0.25">
      <c r="B84" s="289"/>
      <c r="C84" s="289"/>
      <c r="D84" s="289"/>
      <c r="E84" s="289"/>
      <c r="F84" s="289"/>
      <c r="G84" s="289"/>
      <c r="H84" s="289"/>
      <c r="I84" s="95"/>
      <c r="J84" s="95"/>
      <c r="K84" s="95"/>
      <c r="L84" s="95"/>
      <c r="M84" s="95"/>
    </row>
    <row r="85" spans="2:13" ht="19" x14ac:dyDescent="0.25">
      <c r="B85" s="289"/>
      <c r="C85" s="289"/>
      <c r="D85" s="289"/>
      <c r="E85" s="289"/>
      <c r="F85" s="289"/>
      <c r="G85" s="289"/>
      <c r="H85" s="289"/>
      <c r="I85" s="84"/>
      <c r="J85" s="84"/>
      <c r="K85" s="84"/>
      <c r="L85" s="84"/>
      <c r="M85" s="84"/>
    </row>
    <row r="86" spans="2:13" ht="19" x14ac:dyDescent="0.25">
      <c r="B86" s="289"/>
      <c r="C86" s="289"/>
      <c r="D86" s="289"/>
      <c r="E86" s="289"/>
      <c r="F86" s="289"/>
      <c r="G86" s="289"/>
      <c r="H86" s="289"/>
      <c r="I86" s="84"/>
      <c r="J86" s="84"/>
      <c r="K86" s="84"/>
      <c r="L86" s="84"/>
      <c r="M86" s="84"/>
    </row>
    <row r="87" spans="2:13" ht="19" x14ac:dyDescent="0.25">
      <c r="B87" s="289"/>
      <c r="C87" s="289"/>
      <c r="D87" s="289"/>
      <c r="E87" s="289"/>
      <c r="F87" s="289"/>
      <c r="G87" s="289"/>
      <c r="H87" s="289"/>
      <c r="I87" s="84"/>
      <c r="J87" s="84"/>
      <c r="K87" s="84"/>
      <c r="L87" s="84"/>
      <c r="M87" s="84"/>
    </row>
    <row r="88" spans="2:13" ht="19" x14ac:dyDescent="0.25">
      <c r="B88" s="289"/>
      <c r="C88" s="289"/>
      <c r="D88" s="289"/>
      <c r="E88" s="289"/>
      <c r="F88" s="289"/>
      <c r="G88" s="289"/>
      <c r="H88" s="289"/>
      <c r="I88" s="84"/>
      <c r="J88" s="84"/>
      <c r="K88" s="84"/>
      <c r="L88" s="84"/>
      <c r="M88" s="84"/>
    </row>
    <row r="89" spans="2:13" ht="19" x14ac:dyDescent="0.25">
      <c r="B89" s="289"/>
      <c r="C89" s="289"/>
      <c r="D89" s="289"/>
      <c r="E89" s="289"/>
      <c r="F89" s="289"/>
      <c r="G89" s="289"/>
      <c r="H89" s="289"/>
      <c r="I89" s="84"/>
      <c r="J89" s="84"/>
      <c r="K89" s="84"/>
      <c r="L89" s="84"/>
      <c r="M89" s="84"/>
    </row>
    <row r="90" spans="2:13" ht="19" x14ac:dyDescent="0.25">
      <c r="B90" s="289"/>
      <c r="C90" s="289"/>
      <c r="D90" s="289"/>
      <c r="E90" s="289"/>
      <c r="F90" s="289"/>
      <c r="G90" s="289"/>
      <c r="H90" s="289"/>
      <c r="I90" s="84"/>
      <c r="J90" s="84"/>
      <c r="K90" s="84"/>
      <c r="L90" s="84"/>
      <c r="M90" s="84"/>
    </row>
    <row r="91" spans="2:13" ht="19" x14ac:dyDescent="0.25">
      <c r="B91" s="289"/>
      <c r="C91" s="289"/>
      <c r="D91" s="289"/>
      <c r="E91" s="289"/>
      <c r="F91" s="289"/>
      <c r="G91" s="289"/>
      <c r="H91" s="289"/>
      <c r="I91" s="84"/>
      <c r="J91" s="84"/>
      <c r="K91" s="84"/>
      <c r="L91" s="84"/>
      <c r="M91" s="84"/>
    </row>
    <row r="92" spans="2:13" ht="19" x14ac:dyDescent="0.25">
      <c r="B92" s="289"/>
      <c r="C92" s="289"/>
      <c r="D92" s="289"/>
      <c r="E92" s="289"/>
      <c r="F92" s="289"/>
      <c r="G92" s="289"/>
      <c r="H92" s="289"/>
      <c r="I92" s="84"/>
      <c r="J92" s="84"/>
      <c r="K92" s="84"/>
      <c r="L92" s="84"/>
      <c r="M92" s="84"/>
    </row>
    <row r="93" spans="2:13" ht="19" x14ac:dyDescent="0.25">
      <c r="B93" s="289"/>
      <c r="C93" s="289"/>
      <c r="D93" s="289"/>
      <c r="E93" s="289"/>
      <c r="F93" s="289"/>
      <c r="G93" s="289"/>
      <c r="H93" s="289"/>
      <c r="I93" s="84"/>
      <c r="J93" s="84"/>
      <c r="K93" s="84"/>
      <c r="L93" s="84"/>
      <c r="M93" s="84"/>
    </row>
    <row r="94" spans="2:13" ht="19" x14ac:dyDescent="0.25">
      <c r="B94" s="289"/>
      <c r="C94" s="289"/>
      <c r="D94" s="289"/>
      <c r="E94" s="289"/>
      <c r="F94" s="289"/>
      <c r="G94" s="289"/>
      <c r="H94" s="289"/>
      <c r="I94" s="84"/>
      <c r="J94" s="84"/>
      <c r="K94" s="84"/>
      <c r="L94" s="84"/>
      <c r="M94" s="84"/>
    </row>
    <row r="95" spans="2:13" ht="16.25" customHeight="1" x14ac:dyDescent="0.25">
      <c r="B95" s="289"/>
      <c r="C95" s="289"/>
      <c r="D95" s="289"/>
      <c r="E95" s="289"/>
      <c r="F95" s="289"/>
      <c r="G95" s="289"/>
      <c r="H95" s="289"/>
      <c r="I95" s="201" t="s">
        <v>468</v>
      </c>
      <c r="J95" s="84"/>
      <c r="K95" s="84"/>
      <c r="L95" s="84"/>
      <c r="M95" s="84"/>
    </row>
    <row r="96" spans="2:13" ht="19" x14ac:dyDescent="0.25">
      <c r="B96" s="289"/>
      <c r="C96" s="289"/>
      <c r="D96" s="289"/>
      <c r="E96" s="289"/>
      <c r="F96" s="289"/>
      <c r="G96" s="289"/>
      <c r="H96" s="289"/>
      <c r="I96" s="84"/>
      <c r="J96" s="84"/>
      <c r="K96" s="84"/>
      <c r="L96" s="84"/>
      <c r="M96" s="84"/>
    </row>
    <row r="97" spans="2:13" ht="19" x14ac:dyDescent="0.25">
      <c r="B97" s="289"/>
      <c r="C97" s="289"/>
      <c r="D97" s="289"/>
      <c r="E97" s="289"/>
      <c r="F97" s="289"/>
      <c r="G97" s="289"/>
      <c r="H97" s="289"/>
      <c r="I97" s="84"/>
      <c r="J97" s="84"/>
      <c r="K97" s="84"/>
      <c r="L97" s="84"/>
      <c r="M97" s="84"/>
    </row>
    <row r="98" spans="2:13" ht="19" x14ac:dyDescent="0.25">
      <c r="B98" s="289"/>
      <c r="C98" s="289"/>
      <c r="D98" s="289"/>
      <c r="E98" s="289"/>
      <c r="F98" s="289"/>
      <c r="G98" s="289"/>
      <c r="H98" s="289"/>
      <c r="I98" s="84"/>
      <c r="J98" s="84"/>
      <c r="K98" s="84"/>
      <c r="L98" s="84"/>
      <c r="M98" s="84"/>
    </row>
    <row r="99" spans="2:13" ht="19" x14ac:dyDescent="0.25">
      <c r="B99" s="289"/>
      <c r="C99" s="289"/>
      <c r="D99" s="289"/>
      <c r="E99" s="289"/>
      <c r="F99" s="289"/>
      <c r="G99" s="289"/>
      <c r="H99" s="289"/>
      <c r="I99" s="84"/>
      <c r="J99" s="84"/>
      <c r="K99" s="84"/>
      <c r="L99" s="84"/>
      <c r="M99" s="84"/>
    </row>
    <row r="100" spans="2:13" ht="19" x14ac:dyDescent="0.25">
      <c r="B100" s="289"/>
      <c r="C100" s="289"/>
      <c r="D100" s="289"/>
      <c r="E100" s="289"/>
      <c r="F100" s="289"/>
      <c r="G100" s="289"/>
      <c r="H100" s="289"/>
      <c r="I100" s="84"/>
      <c r="J100" s="84"/>
      <c r="K100" s="84"/>
      <c r="L100" s="84"/>
      <c r="M100" s="84"/>
    </row>
    <row r="101" spans="2:13" ht="19" x14ac:dyDescent="0.25">
      <c r="B101" s="289"/>
      <c r="C101" s="289"/>
      <c r="D101" s="289"/>
      <c r="E101" s="289"/>
      <c r="F101" s="289"/>
      <c r="G101" s="289"/>
      <c r="H101" s="289"/>
      <c r="I101" s="84"/>
      <c r="J101" s="84"/>
      <c r="K101" s="84"/>
      <c r="L101" s="84"/>
      <c r="M101" s="84"/>
    </row>
    <row r="102" spans="2:13" ht="19" x14ac:dyDescent="0.25">
      <c r="B102" s="289"/>
      <c r="C102" s="289"/>
      <c r="D102" s="289"/>
      <c r="E102" s="289"/>
      <c r="F102" s="289"/>
      <c r="G102" s="289"/>
      <c r="H102" s="289"/>
      <c r="I102" s="84"/>
      <c r="J102" s="84"/>
      <c r="K102" s="84"/>
      <c r="L102" s="84"/>
      <c r="M102" s="84"/>
    </row>
    <row r="103" spans="2:13" ht="19" x14ac:dyDescent="0.25">
      <c r="B103" s="289"/>
      <c r="C103" s="289"/>
      <c r="D103" s="289"/>
      <c r="E103" s="289"/>
      <c r="F103" s="289"/>
      <c r="G103" s="289"/>
      <c r="H103" s="289"/>
      <c r="I103" s="84"/>
      <c r="J103" s="84"/>
      <c r="K103" s="84"/>
      <c r="L103" s="84"/>
      <c r="M103" s="84"/>
    </row>
    <row r="104" spans="2:13" ht="19" x14ac:dyDescent="0.25">
      <c r="B104" s="289"/>
      <c r="C104" s="289"/>
      <c r="D104" s="289"/>
      <c r="E104" s="289"/>
      <c r="F104" s="289"/>
      <c r="G104" s="289"/>
      <c r="H104" s="289"/>
      <c r="I104" s="84"/>
      <c r="J104" s="84"/>
      <c r="K104" s="84"/>
      <c r="L104" s="84"/>
      <c r="M104" s="84"/>
    </row>
    <row r="105" spans="2:13" ht="19" x14ac:dyDescent="0.25">
      <c r="B105" s="289"/>
      <c r="C105" s="289"/>
      <c r="D105" s="289"/>
      <c r="E105" s="289"/>
      <c r="F105" s="289"/>
      <c r="G105" s="289"/>
      <c r="H105" s="289"/>
      <c r="I105" s="84"/>
      <c r="J105" s="84"/>
      <c r="K105" s="84"/>
      <c r="L105" s="84"/>
      <c r="M105" s="84"/>
    </row>
    <row r="106" spans="2:13" ht="18" customHeight="1" x14ac:dyDescent="0.25">
      <c r="B106" s="289"/>
      <c r="C106" s="289"/>
      <c r="D106" s="289"/>
      <c r="E106" s="289"/>
      <c r="F106" s="289"/>
      <c r="G106" s="289"/>
      <c r="H106" s="289"/>
      <c r="I106" s="84"/>
      <c r="J106" s="84"/>
      <c r="K106" s="84"/>
      <c r="L106" s="84"/>
      <c r="M106" s="84"/>
    </row>
    <row r="130" spans="1:26" ht="14.25" customHeight="1" x14ac:dyDescent="0.2">
      <c r="A130" s="249" t="s">
        <v>412</v>
      </c>
      <c r="B130" s="243"/>
      <c r="C130" s="243"/>
      <c r="D130" s="243"/>
      <c r="E130" s="243"/>
      <c r="F130" s="243"/>
      <c r="G130" s="243"/>
      <c r="H130" s="243"/>
      <c r="I130" s="243"/>
      <c r="J130" s="243"/>
      <c r="K130" s="243"/>
      <c r="L130" s="243"/>
      <c r="M130" s="243"/>
      <c r="N130" s="243"/>
      <c r="O130" s="243"/>
      <c r="P130" s="243"/>
      <c r="Q130" s="243"/>
      <c r="R130" s="243"/>
      <c r="S130" s="243"/>
      <c r="T130" s="243"/>
      <c r="U130" s="6"/>
      <c r="V130" s="6"/>
      <c r="W130" s="6"/>
      <c r="X130" s="6"/>
      <c r="Y130" s="6"/>
      <c r="Z130" s="6"/>
    </row>
    <row r="131" spans="1:26" ht="21" customHeight="1" x14ac:dyDescent="0.2">
      <c r="A131" s="243"/>
      <c r="B131" s="243"/>
      <c r="C131" s="243"/>
      <c r="D131" s="243"/>
      <c r="E131" s="243"/>
      <c r="F131" s="243"/>
      <c r="G131" s="243"/>
      <c r="H131" s="243"/>
      <c r="I131" s="243"/>
      <c r="J131" s="243"/>
      <c r="K131" s="243"/>
      <c r="L131" s="243"/>
      <c r="M131" s="243"/>
      <c r="N131" s="243"/>
      <c r="O131" s="243"/>
      <c r="P131" s="243"/>
      <c r="Q131" s="243"/>
      <c r="R131" s="243"/>
      <c r="S131" s="243"/>
      <c r="T131" s="243"/>
      <c r="U131" s="6"/>
      <c r="V131" s="6"/>
      <c r="W131" s="6"/>
      <c r="X131" s="6"/>
      <c r="Y131" s="6"/>
      <c r="Z131" s="6"/>
    </row>
    <row r="134" spans="1:26" ht="96" x14ac:dyDescent="0.2">
      <c r="C134" s="27" t="s">
        <v>285</v>
      </c>
      <c r="D134" s="28" t="s">
        <v>278</v>
      </c>
      <c r="E134" s="28" t="s">
        <v>276</v>
      </c>
      <c r="F134" s="202" t="s">
        <v>331</v>
      </c>
      <c r="G134" s="28" t="s">
        <v>330</v>
      </c>
      <c r="H134" s="202" t="s">
        <v>329</v>
      </c>
      <c r="I134" s="202" t="s">
        <v>16</v>
      </c>
      <c r="J134" s="202" t="s">
        <v>10</v>
      </c>
      <c r="K134" s="202" t="s">
        <v>7</v>
      </c>
      <c r="L134" s="202" t="s">
        <v>455</v>
      </c>
      <c r="M134" s="29" t="s">
        <v>462</v>
      </c>
      <c r="N134" s="203" t="s">
        <v>463</v>
      </c>
    </row>
    <row r="135" spans="1:26" ht="37.25" customHeight="1" x14ac:dyDescent="0.2">
      <c r="C135" s="204" t="s">
        <v>531</v>
      </c>
      <c r="D135" s="205" t="s">
        <v>532</v>
      </c>
      <c r="E135" s="206" t="s">
        <v>533</v>
      </c>
      <c r="F135" s="79" t="s">
        <v>331</v>
      </c>
      <c r="G135" s="207" t="s">
        <v>534</v>
      </c>
      <c r="H135" s="79" t="s">
        <v>413</v>
      </c>
      <c r="I135" s="77">
        <f>Database!H38*Database!H39*Database!H40*Database!H41*(1+Database!H42)*SUMPRODUCT(Database!H43:H44,Database!H45:H46)</f>
        <v>5.2638424859583343E-8</v>
      </c>
      <c r="J135" s="150" t="s">
        <v>248</v>
      </c>
      <c r="K135" s="50"/>
      <c r="L135" s="48"/>
      <c r="M135" s="51"/>
      <c r="N135" s="70"/>
    </row>
    <row r="136" spans="1:26" ht="37.25" customHeight="1" x14ac:dyDescent="0.2">
      <c r="C136" s="141" t="s">
        <v>531</v>
      </c>
      <c r="D136" s="142" t="s">
        <v>532</v>
      </c>
      <c r="E136" s="208" t="s">
        <v>536</v>
      </c>
      <c r="F136" s="79" t="s">
        <v>331</v>
      </c>
      <c r="G136" s="145" t="s">
        <v>534</v>
      </c>
      <c r="H136" s="79" t="s">
        <v>414</v>
      </c>
      <c r="I136" s="77">
        <f>Database!H47*Database!H48/Database!H49*Database!H50/Database!H51*(1+Database!H52)</f>
        <v>1.7396760209901894E-7</v>
      </c>
      <c r="J136" s="150" t="s">
        <v>248</v>
      </c>
      <c r="K136" s="50"/>
      <c r="L136" s="80"/>
      <c r="M136" s="51"/>
      <c r="N136" s="70"/>
    </row>
    <row r="137" spans="1:26" ht="37.25" customHeight="1" x14ac:dyDescent="0.2">
      <c r="C137" s="141" t="s">
        <v>531</v>
      </c>
      <c r="D137" s="142" t="s">
        <v>537</v>
      </c>
      <c r="E137" s="208" t="s">
        <v>533</v>
      </c>
      <c r="F137" s="79" t="s">
        <v>331</v>
      </c>
      <c r="G137" s="145" t="s">
        <v>534</v>
      </c>
      <c r="H137" s="79" t="s">
        <v>415</v>
      </c>
      <c r="I137" s="77">
        <f>Database!H53*Database!H54*(1+Database!H55)*Database!H56*Database!H57*Database!H58*Database!H59</f>
        <v>1.9717698033287502E-6</v>
      </c>
      <c r="J137" s="150" t="s">
        <v>248</v>
      </c>
      <c r="K137" s="50"/>
      <c r="L137" s="80"/>
      <c r="M137" s="51"/>
      <c r="N137" s="70"/>
    </row>
    <row r="138" spans="1:26" ht="37.25" customHeight="1" x14ac:dyDescent="0.2">
      <c r="C138" s="141" t="s">
        <v>531</v>
      </c>
      <c r="D138" s="142" t="s">
        <v>537</v>
      </c>
      <c r="E138" s="208" t="s">
        <v>536</v>
      </c>
      <c r="F138" s="79" t="s">
        <v>331</v>
      </c>
      <c r="G138" s="145" t="s">
        <v>534</v>
      </c>
      <c r="H138" s="79" t="s">
        <v>416</v>
      </c>
      <c r="I138" s="77">
        <f>Database!H60*Database!H61*(1+Database!H62)*Database!H63*Database!H64</f>
        <v>5.7811500000000001E-7</v>
      </c>
      <c r="J138" s="150" t="s">
        <v>248</v>
      </c>
      <c r="K138" s="50"/>
      <c r="L138" s="80"/>
      <c r="M138" s="51"/>
      <c r="N138" s="70"/>
    </row>
    <row r="139" spans="1:26" ht="37.25" customHeight="1" x14ac:dyDescent="0.2">
      <c r="C139" s="141" t="s">
        <v>531</v>
      </c>
      <c r="D139" s="142" t="s">
        <v>532</v>
      </c>
      <c r="E139" s="208" t="s">
        <v>533</v>
      </c>
      <c r="F139" s="79" t="s">
        <v>331</v>
      </c>
      <c r="G139" s="145" t="s">
        <v>534</v>
      </c>
      <c r="H139" s="79" t="s">
        <v>417</v>
      </c>
      <c r="I139" s="77">
        <f>$I135*Database!$H$65*Database!$H$68*Database!$H$69</f>
        <v>1.8423448700854171E-5</v>
      </c>
      <c r="J139" s="150" t="s">
        <v>255</v>
      </c>
      <c r="K139" s="50"/>
      <c r="L139" s="48"/>
      <c r="M139" s="51"/>
      <c r="N139" s="70"/>
    </row>
    <row r="140" spans="1:26" ht="37.25" customHeight="1" x14ac:dyDescent="0.2">
      <c r="C140" s="141" t="s">
        <v>531</v>
      </c>
      <c r="D140" s="142" t="s">
        <v>532</v>
      </c>
      <c r="E140" s="208" t="s">
        <v>536</v>
      </c>
      <c r="F140" s="79" t="s">
        <v>331</v>
      </c>
      <c r="G140" s="145" t="s">
        <v>534</v>
      </c>
      <c r="H140" s="79" t="s">
        <v>418</v>
      </c>
      <c r="I140" s="77">
        <f>$I136*Database!$H$65*Database!$H$68*Database!$H$69</f>
        <v>6.0888660734656628E-5</v>
      </c>
      <c r="J140" s="150" t="s">
        <v>255</v>
      </c>
      <c r="K140" s="50"/>
      <c r="L140" s="48"/>
      <c r="M140" s="51"/>
      <c r="N140" s="70"/>
    </row>
    <row r="141" spans="1:26" ht="37.25" customHeight="1" x14ac:dyDescent="0.2">
      <c r="C141" s="141" t="s">
        <v>531</v>
      </c>
      <c r="D141" s="142" t="s">
        <v>537</v>
      </c>
      <c r="E141" s="208" t="s">
        <v>533</v>
      </c>
      <c r="F141" s="79" t="s">
        <v>331</v>
      </c>
      <c r="G141" s="145" t="s">
        <v>534</v>
      </c>
      <c r="H141" s="79" t="s">
        <v>419</v>
      </c>
      <c r="I141" s="77">
        <f>$I137*Database!$H$65*Database!$H$68*Database!$H$69</f>
        <v>6.9011943116506253E-4</v>
      </c>
      <c r="J141" s="150" t="s">
        <v>255</v>
      </c>
      <c r="K141" s="50"/>
      <c r="L141" s="48"/>
      <c r="M141" s="51"/>
      <c r="N141" s="70"/>
    </row>
    <row r="142" spans="1:26" ht="37.25" customHeight="1" x14ac:dyDescent="0.2">
      <c r="C142" s="141" t="s">
        <v>531</v>
      </c>
      <c r="D142" s="142" t="s">
        <v>537</v>
      </c>
      <c r="E142" s="208" t="s">
        <v>536</v>
      </c>
      <c r="F142" s="79" t="s">
        <v>331</v>
      </c>
      <c r="G142" s="145" t="s">
        <v>534</v>
      </c>
      <c r="H142" s="79" t="s">
        <v>420</v>
      </c>
      <c r="I142" s="77">
        <f>$I138*Database!$H$65*Database!$H$68*Database!$H$69</f>
        <v>2.0234024999999999E-4</v>
      </c>
      <c r="J142" s="150" t="s">
        <v>255</v>
      </c>
      <c r="K142" s="50"/>
      <c r="L142" s="48"/>
      <c r="M142" s="51"/>
      <c r="N142" s="70"/>
    </row>
    <row r="143" spans="1:26" ht="37.25" customHeight="1" x14ac:dyDescent="0.2">
      <c r="C143" s="141" t="s">
        <v>531</v>
      </c>
      <c r="D143" s="142" t="s">
        <v>532</v>
      </c>
      <c r="E143" s="208" t="s">
        <v>533</v>
      </c>
      <c r="F143" s="79" t="s">
        <v>331</v>
      </c>
      <c r="G143" s="145" t="s">
        <v>534</v>
      </c>
      <c r="H143" s="79" t="s">
        <v>421</v>
      </c>
      <c r="I143" s="77">
        <f>$I135*Database!$H$66*Database!$H$68*Database!$H$69</f>
        <v>5.2638424859583341E-6</v>
      </c>
      <c r="J143" s="150" t="s">
        <v>525</v>
      </c>
      <c r="K143" s="50"/>
      <c r="L143" s="48"/>
      <c r="M143" s="51"/>
      <c r="N143" s="70"/>
    </row>
    <row r="144" spans="1:26" ht="37.25" customHeight="1" x14ac:dyDescent="0.2">
      <c r="C144" s="141" t="s">
        <v>531</v>
      </c>
      <c r="D144" s="142" t="s">
        <v>532</v>
      </c>
      <c r="E144" s="208" t="s">
        <v>536</v>
      </c>
      <c r="F144" s="79" t="s">
        <v>331</v>
      </c>
      <c r="G144" s="145" t="s">
        <v>534</v>
      </c>
      <c r="H144" s="79" t="s">
        <v>422</v>
      </c>
      <c r="I144" s="77">
        <f>$I136*Database!$H$66*Database!$H$68*Database!$H$69</f>
        <v>1.7396760209901893E-5</v>
      </c>
      <c r="J144" s="150" t="s">
        <v>525</v>
      </c>
      <c r="K144" s="50"/>
      <c r="L144" s="48"/>
      <c r="M144" s="51"/>
      <c r="N144" s="70"/>
    </row>
    <row r="145" spans="1:26" ht="37.25" customHeight="1" x14ac:dyDescent="0.2">
      <c r="C145" s="141" t="s">
        <v>531</v>
      </c>
      <c r="D145" s="142" t="s">
        <v>537</v>
      </c>
      <c r="E145" s="208" t="s">
        <v>533</v>
      </c>
      <c r="F145" s="79" t="s">
        <v>331</v>
      </c>
      <c r="G145" s="145" t="s">
        <v>534</v>
      </c>
      <c r="H145" s="79" t="s">
        <v>423</v>
      </c>
      <c r="I145" s="77">
        <f>$I137*Database!$H$66*Database!$H$68*Database!$H$69</f>
        <v>1.9717698033287502E-4</v>
      </c>
      <c r="J145" s="150" t="s">
        <v>525</v>
      </c>
      <c r="K145" s="50"/>
      <c r="L145" s="48"/>
      <c r="M145" s="51"/>
      <c r="N145" s="70"/>
    </row>
    <row r="146" spans="1:26" ht="37.25" customHeight="1" x14ac:dyDescent="0.2">
      <c r="C146" s="141" t="s">
        <v>531</v>
      </c>
      <c r="D146" s="142" t="s">
        <v>537</v>
      </c>
      <c r="E146" s="208" t="s">
        <v>536</v>
      </c>
      <c r="F146" s="79" t="s">
        <v>331</v>
      </c>
      <c r="G146" s="145" t="s">
        <v>534</v>
      </c>
      <c r="H146" s="79" t="s">
        <v>424</v>
      </c>
      <c r="I146" s="77">
        <f>$I138*Database!$H$66*Database!$H$68*Database!$H$69</f>
        <v>5.78115E-5</v>
      </c>
      <c r="J146" s="150" t="s">
        <v>525</v>
      </c>
      <c r="K146" s="50"/>
      <c r="L146" s="48"/>
      <c r="M146" s="51"/>
      <c r="N146" s="70"/>
    </row>
    <row r="147" spans="1:26" ht="37.25" customHeight="1" x14ac:dyDescent="0.2">
      <c r="C147" s="141" t="s">
        <v>531</v>
      </c>
      <c r="D147" s="142" t="s">
        <v>532</v>
      </c>
      <c r="E147" s="208" t="s">
        <v>533</v>
      </c>
      <c r="F147" s="79" t="s">
        <v>331</v>
      </c>
      <c r="G147" s="145" t="s">
        <v>534</v>
      </c>
      <c r="H147" s="79" t="s">
        <v>425</v>
      </c>
      <c r="I147" s="77">
        <f>$I135*Database!$H$67*Database!$H$68*Database!$H$69</f>
        <v>5.2638424859583343E-8</v>
      </c>
      <c r="J147" s="150" t="s">
        <v>41</v>
      </c>
      <c r="K147" s="50"/>
      <c r="L147" s="48"/>
      <c r="M147" s="51"/>
      <c r="N147" s="70"/>
    </row>
    <row r="148" spans="1:26" ht="37.25" customHeight="1" x14ac:dyDescent="0.2">
      <c r="C148" s="141" t="s">
        <v>531</v>
      </c>
      <c r="D148" s="142" t="s">
        <v>532</v>
      </c>
      <c r="E148" s="208" t="s">
        <v>536</v>
      </c>
      <c r="F148" s="79" t="s">
        <v>331</v>
      </c>
      <c r="G148" s="145" t="s">
        <v>534</v>
      </c>
      <c r="H148" s="79" t="s">
        <v>426</v>
      </c>
      <c r="I148" s="77">
        <f>$I136*Database!$H$67*Database!$H$68*Database!$H$69</f>
        <v>1.7396760209901894E-7</v>
      </c>
      <c r="J148" s="150" t="s">
        <v>41</v>
      </c>
      <c r="K148" s="50"/>
      <c r="L148" s="48"/>
      <c r="M148" s="51"/>
      <c r="N148" s="70"/>
    </row>
    <row r="149" spans="1:26" ht="37.25" customHeight="1" x14ac:dyDescent="0.2">
      <c r="C149" s="141" t="s">
        <v>531</v>
      </c>
      <c r="D149" s="142" t="s">
        <v>537</v>
      </c>
      <c r="E149" s="208" t="s">
        <v>533</v>
      </c>
      <c r="F149" s="79" t="s">
        <v>331</v>
      </c>
      <c r="G149" s="145" t="s">
        <v>534</v>
      </c>
      <c r="H149" s="79" t="s">
        <v>427</v>
      </c>
      <c r="I149" s="77">
        <f>$I137*Database!$H$67*Database!$H$68*Database!$H$69</f>
        <v>1.9717698033287502E-6</v>
      </c>
      <c r="J149" s="150" t="s">
        <v>41</v>
      </c>
      <c r="K149" s="50"/>
      <c r="L149" s="48"/>
      <c r="M149" s="51"/>
      <c r="N149" s="70"/>
    </row>
    <row r="150" spans="1:26" ht="37.25" customHeight="1" x14ac:dyDescent="0.2">
      <c r="C150" s="141" t="s">
        <v>531</v>
      </c>
      <c r="D150" s="142" t="s">
        <v>537</v>
      </c>
      <c r="E150" s="208" t="s">
        <v>536</v>
      </c>
      <c r="F150" s="78" t="s">
        <v>331</v>
      </c>
      <c r="G150" s="145" t="s">
        <v>534</v>
      </c>
      <c r="H150" s="79" t="s">
        <v>428</v>
      </c>
      <c r="I150" s="77">
        <f>$I138*Database!$H$67*Database!$H$68*Database!$H$69</f>
        <v>5.7811500000000001E-7</v>
      </c>
      <c r="J150" s="150" t="s">
        <v>41</v>
      </c>
      <c r="K150" s="50"/>
      <c r="L150" s="48"/>
      <c r="M150" s="51"/>
      <c r="N150" s="70"/>
    </row>
    <row r="151" spans="1:26" ht="36" customHeight="1" x14ac:dyDescent="0.2"/>
    <row r="152" spans="1:26" ht="14.25" customHeight="1" x14ac:dyDescent="0.2">
      <c r="A152" s="249" t="s">
        <v>429</v>
      </c>
      <c r="B152" s="243"/>
      <c r="C152" s="243"/>
      <c r="D152" s="243"/>
      <c r="E152" s="243"/>
      <c r="F152" s="243"/>
      <c r="G152" s="243"/>
      <c r="H152" s="243"/>
      <c r="I152" s="243"/>
      <c r="J152" s="243"/>
      <c r="K152" s="243"/>
      <c r="L152" s="243"/>
      <c r="M152" s="243"/>
      <c r="N152" s="243"/>
      <c r="O152" s="243"/>
      <c r="P152" s="243"/>
      <c r="Q152" s="243"/>
      <c r="R152" s="243"/>
      <c r="S152" s="243"/>
      <c r="T152" s="243"/>
      <c r="U152" s="6"/>
      <c r="V152" s="6"/>
      <c r="W152" s="6"/>
      <c r="X152" s="6"/>
      <c r="Y152" s="6"/>
      <c r="Z152" s="6"/>
    </row>
    <row r="153" spans="1:26" ht="21" customHeight="1" x14ac:dyDescent="0.2">
      <c r="A153" s="243"/>
      <c r="B153" s="243"/>
      <c r="C153" s="243"/>
      <c r="D153" s="243"/>
      <c r="E153" s="243"/>
      <c r="F153" s="243"/>
      <c r="G153" s="243"/>
      <c r="H153" s="243"/>
      <c r="I153" s="243"/>
      <c r="J153" s="243"/>
      <c r="K153" s="243"/>
      <c r="L153" s="243"/>
      <c r="M153" s="243"/>
      <c r="N153" s="243"/>
      <c r="O153" s="243"/>
      <c r="P153" s="243"/>
      <c r="Q153" s="243"/>
      <c r="R153" s="243"/>
      <c r="S153" s="243"/>
      <c r="T153" s="243"/>
      <c r="U153" s="6"/>
      <c r="V153" s="6"/>
      <c r="W153" s="6"/>
      <c r="X153" s="6"/>
      <c r="Y153" s="6"/>
      <c r="Z153" s="6"/>
    </row>
    <row r="154" spans="1:26" ht="50.25" customHeight="1" x14ac:dyDescent="0.2"/>
    <row r="155" spans="1:26" ht="151.5" customHeight="1" x14ac:dyDescent="0.2">
      <c r="C155" s="286" t="s">
        <v>402</v>
      </c>
      <c r="D155" s="287"/>
      <c r="E155" s="287"/>
      <c r="F155" s="287"/>
      <c r="G155" s="287"/>
      <c r="H155" s="287"/>
      <c r="I155" s="287"/>
    </row>
    <row r="156" spans="1:26" ht="36" customHeight="1" x14ac:dyDescent="0.2"/>
    <row r="157" spans="1:26" ht="38" customHeight="1" x14ac:dyDescent="0.2">
      <c r="C157" s="209" t="s">
        <v>285</v>
      </c>
      <c r="D157" s="202" t="s">
        <v>278</v>
      </c>
      <c r="E157" s="202" t="s">
        <v>276</v>
      </c>
      <c r="F157" s="202" t="s">
        <v>331</v>
      </c>
      <c r="G157" s="202" t="s">
        <v>330</v>
      </c>
      <c r="H157" s="202" t="s">
        <v>329</v>
      </c>
      <c r="I157" s="202" t="s">
        <v>16</v>
      </c>
      <c r="J157" s="202" t="s">
        <v>7</v>
      </c>
      <c r="K157" s="202" t="s">
        <v>455</v>
      </c>
    </row>
    <row r="158" spans="1:26" ht="38" customHeight="1" x14ac:dyDescent="0.2">
      <c r="C158" s="159" t="s">
        <v>531</v>
      </c>
      <c r="D158" s="159" t="s">
        <v>466</v>
      </c>
      <c r="E158" s="159" t="s">
        <v>250</v>
      </c>
      <c r="F158" s="159" t="s">
        <v>331</v>
      </c>
      <c r="G158" s="159" t="s">
        <v>314</v>
      </c>
      <c r="H158" s="159" t="s">
        <v>42</v>
      </c>
      <c r="I158" s="119">
        <v>1</v>
      </c>
      <c r="J158" s="76" t="s">
        <v>254</v>
      </c>
      <c r="K158" s="167" t="s">
        <v>467</v>
      </c>
    </row>
    <row r="159" spans="1:26" ht="46.5" customHeight="1" x14ac:dyDescent="0.2">
      <c r="C159" s="210" t="s">
        <v>531</v>
      </c>
      <c r="D159" s="210" t="s">
        <v>466</v>
      </c>
      <c r="E159" s="210" t="s">
        <v>250</v>
      </c>
      <c r="F159" s="210" t="s">
        <v>331</v>
      </c>
      <c r="G159" s="210" t="s">
        <v>314</v>
      </c>
      <c r="H159" s="210" t="s">
        <v>400</v>
      </c>
      <c r="I159" s="120">
        <v>1</v>
      </c>
      <c r="J159" s="118" t="s">
        <v>254</v>
      </c>
      <c r="K159" s="211" t="s">
        <v>467</v>
      </c>
    </row>
    <row r="160" spans="1:26" ht="36" customHeight="1" x14ac:dyDescent="0.2"/>
    <row r="161" spans="3:10" ht="36" customHeight="1" x14ac:dyDescent="0.2"/>
    <row r="162" spans="3:10" ht="36" customHeight="1" x14ac:dyDescent="0.2"/>
    <row r="163" spans="3:10" ht="36" customHeight="1" x14ac:dyDescent="0.2">
      <c r="C163" s="27" t="s">
        <v>285</v>
      </c>
      <c r="D163" s="28" t="s">
        <v>278</v>
      </c>
      <c r="E163" s="28" t="s">
        <v>276</v>
      </c>
      <c r="F163" s="28" t="s">
        <v>331</v>
      </c>
      <c r="G163" s="28" t="s">
        <v>330</v>
      </c>
      <c r="H163" s="28" t="s">
        <v>329</v>
      </c>
      <c r="I163" s="28" t="s">
        <v>16</v>
      </c>
      <c r="J163" s="28" t="s">
        <v>10</v>
      </c>
    </row>
    <row r="164" spans="3:10" ht="36" customHeight="1" x14ac:dyDescent="0.2">
      <c r="C164" s="212" t="s">
        <v>531</v>
      </c>
      <c r="D164" s="213" t="s">
        <v>532</v>
      </c>
      <c r="E164" s="214" t="s">
        <v>533</v>
      </c>
      <c r="F164" s="116" t="s">
        <v>331</v>
      </c>
      <c r="G164" s="215" t="s">
        <v>534</v>
      </c>
      <c r="H164" s="116" t="s">
        <v>430</v>
      </c>
      <c r="I164" s="121">
        <f>$I135*Database!$H$65*$I$158*$I$159</f>
        <v>1.8423448700854171E-5</v>
      </c>
      <c r="J164" s="216" t="s">
        <v>255</v>
      </c>
    </row>
    <row r="165" spans="3:10" ht="36" customHeight="1" x14ac:dyDescent="0.2">
      <c r="C165" s="217" t="s">
        <v>531</v>
      </c>
      <c r="D165" s="142" t="s">
        <v>532</v>
      </c>
      <c r="E165" s="208" t="s">
        <v>536</v>
      </c>
      <c r="F165" s="79" t="s">
        <v>331</v>
      </c>
      <c r="G165" s="145" t="s">
        <v>534</v>
      </c>
      <c r="H165" s="79" t="s">
        <v>431</v>
      </c>
      <c r="I165" s="122">
        <f>$I136*Database!$H$65*$I$158*$I$159</f>
        <v>6.0888660734656628E-5</v>
      </c>
      <c r="J165" s="218" t="s">
        <v>255</v>
      </c>
    </row>
    <row r="166" spans="3:10" ht="36" customHeight="1" x14ac:dyDescent="0.2">
      <c r="C166" s="217" t="s">
        <v>531</v>
      </c>
      <c r="D166" s="142" t="s">
        <v>537</v>
      </c>
      <c r="E166" s="208" t="s">
        <v>533</v>
      </c>
      <c r="F166" s="79" t="s">
        <v>331</v>
      </c>
      <c r="G166" s="145" t="s">
        <v>534</v>
      </c>
      <c r="H166" s="79" t="s">
        <v>432</v>
      </c>
      <c r="I166" s="122">
        <f>$I137*Database!$H$65*$I$158*$I$159</f>
        <v>6.9011943116506253E-4</v>
      </c>
      <c r="J166" s="218" t="s">
        <v>255</v>
      </c>
    </row>
    <row r="167" spans="3:10" ht="36" customHeight="1" x14ac:dyDescent="0.2">
      <c r="C167" s="219" t="s">
        <v>531</v>
      </c>
      <c r="D167" s="220" t="s">
        <v>537</v>
      </c>
      <c r="E167" s="221" t="s">
        <v>536</v>
      </c>
      <c r="F167" s="117" t="s">
        <v>331</v>
      </c>
      <c r="G167" s="222" t="s">
        <v>534</v>
      </c>
      <c r="H167" s="117" t="s">
        <v>433</v>
      </c>
      <c r="I167" s="123">
        <f>$I138*Database!$H$65*$I$158*$I$159</f>
        <v>2.0234024999999999E-4</v>
      </c>
      <c r="J167" s="223" t="s">
        <v>255</v>
      </c>
    </row>
    <row r="168" spans="3:10" ht="36" customHeight="1" x14ac:dyDescent="0.2">
      <c r="C168" s="212" t="s">
        <v>531</v>
      </c>
      <c r="D168" s="213" t="s">
        <v>532</v>
      </c>
      <c r="E168" s="214" t="s">
        <v>533</v>
      </c>
      <c r="F168" s="116" t="s">
        <v>331</v>
      </c>
      <c r="G168" s="215" t="s">
        <v>534</v>
      </c>
      <c r="H168" s="116" t="s">
        <v>434</v>
      </c>
      <c r="I168" s="121">
        <f>$I135*Database!$H$66*$I$158*$I$159</f>
        <v>5.2638424859583341E-6</v>
      </c>
      <c r="J168" s="216" t="s">
        <v>525</v>
      </c>
    </row>
    <row r="169" spans="3:10" ht="36" customHeight="1" x14ac:dyDescent="0.2">
      <c r="C169" s="217" t="s">
        <v>531</v>
      </c>
      <c r="D169" s="142" t="s">
        <v>532</v>
      </c>
      <c r="E169" s="208" t="s">
        <v>536</v>
      </c>
      <c r="F169" s="79" t="s">
        <v>331</v>
      </c>
      <c r="G169" s="145" t="s">
        <v>534</v>
      </c>
      <c r="H169" s="79" t="s">
        <v>435</v>
      </c>
      <c r="I169" s="122">
        <f>$I136*Database!$H$66*$I$158*$I$159</f>
        <v>1.7396760209901893E-5</v>
      </c>
      <c r="J169" s="218" t="s">
        <v>525</v>
      </c>
    </row>
    <row r="170" spans="3:10" ht="36" customHeight="1" x14ac:dyDescent="0.2">
      <c r="C170" s="217" t="s">
        <v>531</v>
      </c>
      <c r="D170" s="142" t="s">
        <v>537</v>
      </c>
      <c r="E170" s="208" t="s">
        <v>533</v>
      </c>
      <c r="F170" s="79" t="s">
        <v>331</v>
      </c>
      <c r="G170" s="145" t="s">
        <v>534</v>
      </c>
      <c r="H170" s="79" t="s">
        <v>436</v>
      </c>
      <c r="I170" s="122">
        <f>$I137*Database!$H$66*$I$158*$I$159</f>
        <v>1.9717698033287502E-4</v>
      </c>
      <c r="J170" s="218" t="s">
        <v>525</v>
      </c>
    </row>
    <row r="171" spans="3:10" ht="36" customHeight="1" x14ac:dyDescent="0.2">
      <c r="C171" s="219" t="s">
        <v>531</v>
      </c>
      <c r="D171" s="220" t="s">
        <v>537</v>
      </c>
      <c r="E171" s="221" t="s">
        <v>536</v>
      </c>
      <c r="F171" s="117" t="s">
        <v>331</v>
      </c>
      <c r="G171" s="222" t="s">
        <v>534</v>
      </c>
      <c r="H171" s="117" t="s">
        <v>437</v>
      </c>
      <c r="I171" s="123">
        <f>$I138*Database!$H$66*$I$158*$I$159</f>
        <v>5.78115E-5</v>
      </c>
      <c r="J171" s="223" t="s">
        <v>525</v>
      </c>
    </row>
    <row r="172" spans="3:10" ht="36" customHeight="1" x14ac:dyDescent="0.2"/>
    <row r="173" spans="3:10" ht="36" customHeight="1" x14ac:dyDescent="0.2"/>
  </sheetData>
  <mergeCells count="7">
    <mergeCell ref="C155:I155"/>
    <mergeCell ref="B76:H106"/>
    <mergeCell ref="A1:T2"/>
    <mergeCell ref="B4:M8"/>
    <mergeCell ref="A130:T131"/>
    <mergeCell ref="B28:H31"/>
    <mergeCell ref="A152:T153"/>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87932-DA60-4B80-A33B-1DB2CAD85796}">
  <sheetPr>
    <tabColor theme="5" tint="0.79995117038483843"/>
  </sheetPr>
  <dimension ref="A1:E15"/>
  <sheetViews>
    <sheetView tabSelected="1" zoomScale="70" zoomScaleNormal="70" workbookViewId="0">
      <pane xSplit="3" ySplit="1" topLeftCell="D179" activePane="bottomRight" state="frozen"/>
      <selection pane="topRight" activeCell="E1" sqref="E1"/>
      <selection pane="bottomLeft" activeCell="A2" sqref="A2"/>
      <selection pane="bottomRight" activeCell="D15" sqref="D15"/>
    </sheetView>
  </sheetViews>
  <sheetFormatPr baseColWidth="10" defaultColWidth="9.1640625" defaultRowHeight="15" x14ac:dyDescent="0.2"/>
  <cols>
    <col min="1" max="1" width="19.83203125" style="102" customWidth="1"/>
    <col min="2" max="2" width="28.33203125" style="102" customWidth="1"/>
    <col min="3" max="3" width="27.33203125" style="102" customWidth="1"/>
    <col min="4" max="4" width="62.6640625" style="102" customWidth="1"/>
    <col min="5" max="5" width="47.33203125" style="102" customWidth="1"/>
    <col min="6" max="16384" width="9.1640625" style="102"/>
  </cols>
  <sheetData>
    <row r="1" spans="1:5" ht="32" x14ac:dyDescent="0.2">
      <c r="A1" s="235" t="s">
        <v>339</v>
      </c>
      <c r="B1" s="236" t="s">
        <v>340</v>
      </c>
      <c r="C1" s="236" t="s">
        <v>341</v>
      </c>
      <c r="D1" s="298" t="s">
        <v>342</v>
      </c>
      <c r="E1" s="299"/>
    </row>
    <row r="2" spans="1:5" ht="16" x14ac:dyDescent="0.2">
      <c r="A2" s="100"/>
      <c r="B2" s="101"/>
      <c r="C2" s="101"/>
      <c r="D2" s="236" t="s">
        <v>343</v>
      </c>
      <c r="E2" s="236" t="s">
        <v>344</v>
      </c>
    </row>
    <row r="3" spans="1:5" ht="16" x14ac:dyDescent="0.2">
      <c r="A3" s="294" t="s">
        <v>531</v>
      </c>
      <c r="B3" s="224" t="s">
        <v>452</v>
      </c>
      <c r="C3" s="224" t="s">
        <v>526</v>
      </c>
      <c r="D3" s="225" t="s">
        <v>527</v>
      </c>
      <c r="E3" s="225" t="s">
        <v>526</v>
      </c>
    </row>
    <row r="4" spans="1:5" ht="123.75" customHeight="1" x14ac:dyDescent="0.2">
      <c r="A4" s="300"/>
      <c r="B4" s="294" t="s">
        <v>532</v>
      </c>
      <c r="C4" s="224" t="s">
        <v>528</v>
      </c>
      <c r="D4" s="224" t="s">
        <v>345</v>
      </c>
      <c r="E4" s="226" t="s">
        <v>346</v>
      </c>
    </row>
    <row r="5" spans="1:5" ht="123.75" customHeight="1" x14ac:dyDescent="0.2">
      <c r="A5" s="300"/>
      <c r="B5" s="295"/>
      <c r="C5" s="224" t="s">
        <v>533</v>
      </c>
      <c r="D5" s="224" t="s">
        <v>347</v>
      </c>
      <c r="E5" s="226" t="s">
        <v>348</v>
      </c>
    </row>
    <row r="6" spans="1:5" ht="123.75" customHeight="1" x14ac:dyDescent="0.2">
      <c r="A6" s="300"/>
      <c r="B6" s="294" t="s">
        <v>537</v>
      </c>
      <c r="C6" s="224" t="s">
        <v>528</v>
      </c>
      <c r="D6" s="301" t="s">
        <v>403</v>
      </c>
      <c r="E6" s="226" t="s">
        <v>529</v>
      </c>
    </row>
    <row r="7" spans="1:5" ht="123.75" customHeight="1" x14ac:dyDescent="0.2">
      <c r="A7" s="295"/>
      <c r="B7" s="295"/>
      <c r="C7" s="224" t="s">
        <v>533</v>
      </c>
      <c r="D7" s="302"/>
      <c r="E7" s="226" t="s">
        <v>529</v>
      </c>
    </row>
    <row r="8" spans="1:5" ht="123.75" customHeight="1" x14ac:dyDescent="0.2">
      <c r="A8" s="294" t="s">
        <v>401</v>
      </c>
      <c r="B8" s="294" t="s">
        <v>532</v>
      </c>
      <c r="C8" s="224" t="s">
        <v>528</v>
      </c>
      <c r="D8" s="224" t="s">
        <v>349</v>
      </c>
      <c r="E8" s="224" t="s">
        <v>350</v>
      </c>
    </row>
    <row r="9" spans="1:5" ht="123.75" customHeight="1" x14ac:dyDescent="0.2">
      <c r="A9" s="300"/>
      <c r="B9" s="295"/>
      <c r="C9" s="224" t="s">
        <v>533</v>
      </c>
      <c r="D9" s="224" t="s">
        <v>351</v>
      </c>
      <c r="E9" s="224" t="s">
        <v>352</v>
      </c>
    </row>
    <row r="10" spans="1:5" ht="123.75" customHeight="1" x14ac:dyDescent="0.2">
      <c r="A10" s="300"/>
      <c r="B10" s="294" t="s">
        <v>537</v>
      </c>
      <c r="C10" s="224" t="s">
        <v>528</v>
      </c>
      <c r="D10" s="301" t="s">
        <v>353</v>
      </c>
      <c r="E10" s="301" t="s">
        <v>354</v>
      </c>
    </row>
    <row r="11" spans="1:5" ht="123.75" customHeight="1" x14ac:dyDescent="0.2">
      <c r="A11" s="300"/>
      <c r="B11" s="300"/>
      <c r="C11" s="224" t="s">
        <v>533</v>
      </c>
      <c r="D11" s="302"/>
      <c r="E11" s="302"/>
    </row>
    <row r="12" spans="1:5" s="104" customFormat="1" ht="123.75" customHeight="1" x14ac:dyDescent="0.2">
      <c r="A12" s="300"/>
      <c r="B12" s="294" t="s">
        <v>517</v>
      </c>
      <c r="C12" s="224" t="s">
        <v>528</v>
      </c>
      <c r="D12" s="226" t="s">
        <v>355</v>
      </c>
      <c r="E12" s="226" t="s">
        <v>404</v>
      </c>
    </row>
    <row r="13" spans="1:5" ht="123.75" customHeight="1" x14ac:dyDescent="0.2">
      <c r="A13" s="300"/>
      <c r="B13" s="295"/>
      <c r="C13" s="224" t="s">
        <v>533</v>
      </c>
      <c r="D13" s="227" t="s">
        <v>356</v>
      </c>
      <c r="E13" s="227" t="s">
        <v>357</v>
      </c>
    </row>
    <row r="14" spans="1:5" ht="16" x14ac:dyDescent="0.2">
      <c r="A14" s="295"/>
      <c r="B14" s="224" t="s">
        <v>453</v>
      </c>
      <c r="C14" s="224" t="s">
        <v>526</v>
      </c>
      <c r="D14" s="225" t="s">
        <v>527</v>
      </c>
      <c r="E14" s="103"/>
    </row>
    <row r="15" spans="1:5" ht="123.75" customHeight="1" x14ac:dyDescent="0.2">
      <c r="A15" s="228" t="s">
        <v>358</v>
      </c>
      <c r="B15" s="296"/>
      <c r="C15" s="297"/>
      <c r="D15" s="227" t="s">
        <v>359</v>
      </c>
      <c r="E15" s="227" t="s">
        <v>360</v>
      </c>
    </row>
  </sheetData>
  <mergeCells count="12">
    <mergeCell ref="B12:B13"/>
    <mergeCell ref="B15:C15"/>
    <mergeCell ref="D1:E1"/>
    <mergeCell ref="A3:A7"/>
    <mergeCell ref="B4:B5"/>
    <mergeCell ref="B6:B7"/>
    <mergeCell ref="D6:D7"/>
    <mergeCell ref="A8:A14"/>
    <mergeCell ref="B8:B9"/>
    <mergeCell ref="B10:B11"/>
    <mergeCell ref="D10:D11"/>
    <mergeCell ref="E10:E1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0FA0046CB0D14AA98E31465E1FFF7D" ma:contentTypeVersion="16" ma:contentTypeDescription="Crée un document." ma:contentTypeScope="" ma:versionID="f0e7481ebebe03c9a983b7525c2e8a10">
  <xsd:schema xmlns:xsd="http://www.w3.org/2001/XMLSchema" xmlns:xs="http://www.w3.org/2001/XMLSchema" xmlns:p="http://schemas.microsoft.com/office/2006/metadata/properties" xmlns:ns2="74041ad7-9b44-4e7f-be68-72e6d67d548f" xmlns:ns3="357be9ca-3714-44e8-a361-1f52f04669f9" targetNamespace="http://schemas.microsoft.com/office/2006/metadata/properties" ma:root="true" ma:fieldsID="29e7930fb3222c3faef86a66f9144f39" ns2:_="" ns3:_="">
    <xsd:import namespace="74041ad7-9b44-4e7f-be68-72e6d67d548f"/>
    <xsd:import namespace="357be9ca-3714-44e8-a361-1f52f04669f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Locatio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041ad7-9b44-4e7f-be68-72e6d67d54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Balises d’images" ma:readOnly="false" ma:fieldId="{5cf76f15-5ced-4ddc-b409-7134ff3c332f}" ma:taxonomyMulti="true" ma:sspId="22b1cdbf-6022-4f2a-97d1-134588a4c20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57be9ca-3714-44e8-a361-1f52f04669f9" elementFormDefault="qualified">
    <xsd:import namespace="http://schemas.microsoft.com/office/2006/documentManagement/types"/>
    <xsd:import namespace="http://schemas.microsoft.com/office/infopath/2007/PartnerControls"/>
    <xsd:element name="SharedWithUsers" ma:index="14"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Partagé avec détails" ma:internalName="SharedWithDetails" ma:readOnly="true">
      <xsd:simpleType>
        <xsd:restriction base="dms:Note">
          <xsd:maxLength value="255"/>
        </xsd:restriction>
      </xsd:simpleType>
    </xsd:element>
    <xsd:element name="TaxCatchAll" ma:index="23" nillable="true" ma:displayName="Taxonomy Catch All Column" ma:hidden="true" ma:list="{1d6abba1-1350-4fe8-9c68-7faefb6d02d7}" ma:internalName="TaxCatchAll" ma:showField="CatchAllData" ma:web="357be9ca-3714-44e8-a361-1f52f04669f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C6F5750-7C50-45CA-B346-F61BF0E07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041ad7-9b44-4e7f-be68-72e6d67d548f"/>
    <ds:schemaRef ds:uri="357be9ca-3714-44e8-a361-1f52f04669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B91691-07C2-4291-B158-A8B40552068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Feuilles de calcul</vt:lpstr>
      </vt:variant>
      <vt:variant>
        <vt:i4>9</vt:i4>
      </vt:variant>
    </vt:vector>
  </HeadingPairs>
  <TitlesOfParts>
    <vt:vector size="9" baseType="lpstr">
      <vt:lpstr>Credit</vt:lpstr>
      <vt:lpstr>Introduction</vt:lpstr>
      <vt:lpstr>Calculation mechanism</vt:lpstr>
      <vt:lpstr>Collection matrix</vt:lpstr>
      <vt:lpstr>Database</vt:lpstr>
      <vt:lpstr>Electricity EF</vt:lpstr>
      <vt:lpstr>Hierarchy of terminals</vt:lpstr>
      <vt:lpstr>Programmatic &amp; direct</vt:lpstr>
      <vt:lpstr>Modelling details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Thibaud Hugard</dc:creator>
  <cp:keywords/>
  <dc:description/>
  <cp:lastModifiedBy>Microsoft Office User</cp:lastModifiedBy>
  <dcterms:created xsi:type="dcterms:W3CDTF">2015-06-05T18:19:34Z</dcterms:created>
  <dcterms:modified xsi:type="dcterms:W3CDTF">2023-06-19T09:52:39Z</dcterms:modified>
  <cp:category/>
</cp:coreProperties>
</file>